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gnjen\Desktop\"/>
    </mc:Choice>
  </mc:AlternateContent>
  <bookViews>
    <workbookView xWindow="0" yWindow="0" windowWidth="12300" windowHeight="7620" tabRatio="708" firstSheet="2" activeTab="3"/>
  </bookViews>
  <sheets>
    <sheet name="rač. financiranja" sheetId="2" state="hidden" r:id="rId1"/>
    <sheet name="4 razina" sheetId="1" state="hidden" r:id="rId2"/>
    <sheet name="pr. sš " sheetId="64" r:id="rId3"/>
    <sheet name="rashodi SŠ " sheetId="70" r:id="rId4"/>
  </sheets>
  <definedNames>
    <definedName name="CQ8083H">#REF!</definedName>
    <definedName name="_xlnm.Print_Area" localSheetId="1">'4 razina'!$J$1:$BF$170</definedName>
    <definedName name="_xlnm.Print_Area" localSheetId="2">'pr. sš '!$A$2:$CY$111</definedName>
    <definedName name="_xlnm.Print_Area" localSheetId="0">'rač. financiranja'!$B$1:$BL$56</definedName>
    <definedName name="_xlnm.Print_Area" localSheetId="3">'rashodi SŠ '!$B$1:$DZ$500</definedName>
    <definedName name="_xlnm.Print_Titles" localSheetId="2">'pr. sš '!$2:$5</definedName>
    <definedName name="_xlnm.Print_Titles" localSheetId="3">'rashodi SŠ 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V18" i="70" l="1"/>
  <c r="DV23" i="70"/>
  <c r="DV30" i="70"/>
  <c r="DV40" i="70"/>
  <c r="DV48" i="70"/>
  <c r="DV47" i="70" s="1"/>
  <c r="DV56" i="70"/>
  <c r="DV58" i="70"/>
  <c r="DV62" i="70"/>
  <c r="DV72" i="70"/>
  <c r="DV71" i="70" s="1"/>
  <c r="DV70" i="70" s="1"/>
  <c r="DV69" i="70" s="1"/>
  <c r="DV83" i="70"/>
  <c r="DV82" i="70" s="1"/>
  <c r="DV86" i="70"/>
  <c r="DV89" i="70"/>
  <c r="DV91" i="70"/>
  <c r="DV94" i="70"/>
  <c r="DV96" i="70"/>
  <c r="DV103" i="70"/>
  <c r="DV106" i="70"/>
  <c r="DV108" i="70"/>
  <c r="DV113" i="70"/>
  <c r="DV117" i="70"/>
  <c r="DV124" i="70"/>
  <c r="DV134" i="70"/>
  <c r="DV136" i="70"/>
  <c r="DV143" i="70"/>
  <c r="DV142" i="70" s="1"/>
  <c r="DV147" i="70"/>
  <c r="DV146" i="70" s="1"/>
  <c r="DV155" i="70"/>
  <c r="DV157" i="70"/>
  <c r="DV164" i="70"/>
  <c r="DV167" i="70"/>
  <c r="DV166" i="70" s="1"/>
  <c r="DV174" i="70"/>
  <c r="DV177" i="70"/>
  <c r="DV179" i="70"/>
  <c r="DV183" i="70"/>
  <c r="DV188" i="70"/>
  <c r="DV194" i="70"/>
  <c r="DV205" i="70"/>
  <c r="DV207" i="70"/>
  <c r="DV218" i="70"/>
  <c r="DV217" i="70" s="1"/>
  <c r="DV216" i="70" s="1"/>
  <c r="DV222" i="70"/>
  <c r="DV224" i="70"/>
  <c r="DV215" i="70" s="1"/>
  <c r="DV232" i="70"/>
  <c r="DV234" i="70"/>
  <c r="DV229" i="70" s="1"/>
  <c r="DV240" i="70"/>
  <c r="DV242" i="70"/>
  <c r="DV245" i="70"/>
  <c r="DV247" i="70"/>
  <c r="DV251" i="70"/>
  <c r="DV258" i="70"/>
  <c r="DV260" i="70"/>
  <c r="DV264" i="70"/>
  <c r="DV263" i="70" s="1"/>
  <c r="DV262" i="70" s="1"/>
  <c r="DV270" i="70"/>
  <c r="DV272" i="70"/>
  <c r="DV274" i="70"/>
  <c r="DV278" i="70"/>
  <c r="DV280" i="70"/>
  <c r="DV290" i="70"/>
  <c r="DV289" i="70" s="1"/>
  <c r="DV292" i="70"/>
  <c r="DV297" i="70"/>
  <c r="DV300" i="70"/>
  <c r="DV304" i="70"/>
  <c r="DV310" i="70"/>
  <c r="DV309" i="70" s="1"/>
  <c r="DV308" i="70" s="1"/>
  <c r="DV317" i="70"/>
  <c r="DV319" i="70"/>
  <c r="DV322" i="70"/>
  <c r="DV326" i="70"/>
  <c r="DV328" i="70"/>
  <c r="DV333" i="70"/>
  <c r="DV335" i="70"/>
  <c r="DV341" i="70"/>
  <c r="DV344" i="70"/>
  <c r="DV346" i="70"/>
  <c r="DV350" i="70"/>
  <c r="DV349" i="70" s="1"/>
  <c r="DV353" i="70"/>
  <c r="DV355" i="70"/>
  <c r="DV359" i="70"/>
  <c r="DV366" i="70"/>
  <c r="DV365" i="70" s="1"/>
  <c r="DV364" i="70" s="1"/>
  <c r="DV372" i="70"/>
  <c r="DV371" i="70" s="1"/>
  <c r="DV370" i="70" s="1"/>
  <c r="DV369" i="70" s="1"/>
  <c r="DV379" i="70"/>
  <c r="DV378" i="70" s="1"/>
  <c r="DV377" i="70" s="1"/>
  <c r="DV385" i="70"/>
  <c r="DV384" i="70" s="1"/>
  <c r="DV383" i="70" s="1"/>
  <c r="DV392" i="70"/>
  <c r="DV394" i="70"/>
  <c r="DV397" i="70"/>
  <c r="DV399" i="70"/>
  <c r="DV405" i="70"/>
  <c r="DV404" i="70" s="1"/>
  <c r="DV403" i="70" s="1"/>
  <c r="DV402" i="70" s="1"/>
  <c r="DV401" i="70" s="1"/>
  <c r="DV416" i="70"/>
  <c r="DV415" i="70" s="1"/>
  <c r="DV414" i="70" s="1"/>
  <c r="DV423" i="70"/>
  <c r="DV422" i="70" s="1"/>
  <c r="DV421" i="70" s="1"/>
  <c r="DV433" i="70"/>
  <c r="DV435" i="70"/>
  <c r="DV439" i="70"/>
  <c r="DV441" i="70"/>
  <c r="DV443" i="70"/>
  <c r="DV428" i="70" s="1"/>
  <c r="DV447" i="70"/>
  <c r="DV449" i="70"/>
  <c r="DV427" i="70" s="1"/>
  <c r="DV456" i="70"/>
  <c r="DV452" i="70" s="1"/>
  <c r="DV458" i="70"/>
  <c r="DV464" i="70"/>
  <c r="DV463" i="70" s="1"/>
  <c r="DV462" i="70" s="1"/>
  <c r="DV461" i="70" s="1"/>
  <c r="DV473" i="70"/>
  <c r="DV475" i="70"/>
  <c r="DV469" i="70" s="1"/>
  <c r="DV477" i="70"/>
  <c r="DV479" i="70"/>
  <c r="DV484" i="70"/>
  <c r="DV488" i="70"/>
  <c r="DV468" i="70" s="1"/>
  <c r="DV490" i="70"/>
  <c r="DV492" i="70"/>
  <c r="DV495" i="70"/>
  <c r="DV352" i="70" l="1"/>
  <c r="DV348" i="70" s="1"/>
  <c r="DV338" i="70" s="1"/>
  <c r="DV340" i="70"/>
  <c r="DV339" i="70" s="1"/>
  <c r="DV277" i="70"/>
  <c r="DV276" i="70" s="1"/>
  <c r="DV470" i="70"/>
  <c r="DV93" i="70"/>
  <c r="DV432" i="70"/>
  <c r="DV17" i="70"/>
  <c r="DV16" i="70" s="1"/>
  <c r="DV411" i="70"/>
  <c r="DV413" i="70"/>
  <c r="DV231" i="70"/>
  <c r="DV230" i="70" s="1"/>
  <c r="DV227" i="70" s="1"/>
  <c r="DV228" i="70"/>
  <c r="DV154" i="70"/>
  <c r="DV153" i="70" s="1"/>
  <c r="DV102" i="70"/>
  <c r="DV381" i="70"/>
  <c r="DV382" i="70"/>
  <c r="DV173" i="70"/>
  <c r="DV472" i="70"/>
  <c r="DV363" i="70"/>
  <c r="DV361" i="70"/>
  <c r="DV221" i="70"/>
  <c r="DV220" i="70" s="1"/>
  <c r="DV213" i="70" s="1"/>
  <c r="DV112" i="70"/>
  <c r="DV316" i="70"/>
  <c r="DV296" i="70"/>
  <c r="DV288" i="70" s="1"/>
  <c r="DV257" i="70"/>
  <c r="DV256" i="70" s="1"/>
  <c r="DV254" i="70" s="1"/>
  <c r="DV269" i="70"/>
  <c r="DV268" i="70" s="1"/>
  <c r="DV239" i="70"/>
  <c r="DV238" i="70" s="1"/>
  <c r="DV55" i="70"/>
  <c r="DV54" i="70" s="1"/>
  <c r="DV52" i="70" s="1"/>
  <c r="DV430" i="70"/>
  <c r="DV438" i="70"/>
  <c r="DV431" i="70" s="1"/>
  <c r="DV420" i="70"/>
  <c r="DV418" i="70"/>
  <c r="DV376" i="70"/>
  <c r="DV375" i="70"/>
  <c r="DV236" i="70"/>
  <c r="DV237" i="70"/>
  <c r="DV255" i="70"/>
  <c r="DV455" i="70"/>
  <c r="DV454" i="70" s="1"/>
  <c r="DV451" i="70" s="1"/>
  <c r="DV453" i="70"/>
  <c r="DV429" i="70"/>
  <c r="DV446" i="70"/>
  <c r="DV445" i="70" s="1"/>
  <c r="DV483" i="70"/>
  <c r="DV391" i="70"/>
  <c r="DV390" i="70" s="1"/>
  <c r="DV321" i="70"/>
  <c r="DV315" i="70" s="1"/>
  <c r="DV182" i="70"/>
  <c r="DV460" i="70"/>
  <c r="DV368" i="70"/>
  <c r="DV68" i="70"/>
  <c r="DV85" i="70"/>
  <c r="DV81" i="70" s="1"/>
  <c r="DV214" i="70"/>
  <c r="DV337" i="70" l="1"/>
  <c r="DV172" i="70"/>
  <c r="DV171" i="70" s="1"/>
  <c r="DV267" i="70"/>
  <c r="DV266" i="70"/>
  <c r="DV14" i="70"/>
  <c r="DV13" i="70"/>
  <c r="DV101" i="70"/>
  <c r="DV99" i="70" s="1"/>
  <c r="DV471" i="70"/>
  <c r="DV467" i="70" s="1"/>
  <c r="DV51" i="70"/>
  <c r="DV80" i="70"/>
  <c r="DV79" i="70"/>
  <c r="DV170" i="70"/>
  <c r="DV286" i="70"/>
  <c r="DV287" i="70"/>
  <c r="DV466" i="70"/>
  <c r="DV426" i="70"/>
  <c r="DV314" i="70"/>
  <c r="DV313" i="70"/>
  <c r="DV389" i="70"/>
  <c r="DV388" i="70"/>
  <c r="DV212" i="70"/>
  <c r="DV100" i="70" l="1"/>
  <c r="DV12" i="70"/>
  <c r="DV98" i="70"/>
  <c r="DV169" i="70"/>
  <c r="DV226" i="70"/>
  <c r="DV11" i="70" l="1"/>
  <c r="CV110" i="64" l="1"/>
  <c r="CV108" i="64"/>
  <c r="CV106" i="64"/>
  <c r="CV104" i="64"/>
  <c r="CV102" i="64"/>
  <c r="CV100" i="64"/>
  <c r="CV99" i="64" l="1"/>
  <c r="CV98" i="64" s="1"/>
  <c r="CV96" i="64" l="1"/>
  <c r="CV94" i="64"/>
  <c r="CV89" i="64"/>
  <c r="CV84" i="64"/>
  <c r="CV81" i="64"/>
  <c r="CV78" i="64"/>
  <c r="CV75" i="64"/>
  <c r="CV73" i="64"/>
  <c r="CV69" i="64"/>
  <c r="CV56" i="64"/>
  <c r="CV53" i="64"/>
  <c r="CV51" i="64"/>
  <c r="CV46" i="64"/>
  <c r="CV42" i="64"/>
  <c r="CV38" i="64"/>
  <c r="CV34" i="64"/>
  <c r="CV31" i="64"/>
  <c r="CV29" i="64"/>
  <c r="CV27" i="64"/>
  <c r="CV24" i="64"/>
  <c r="CV22" i="64"/>
  <c r="CV19" i="64"/>
  <c r="CV16" i="64"/>
  <c r="CV14" i="64"/>
  <c r="CV12" i="64"/>
  <c r="DU22" i="70"/>
  <c r="DT22" i="70"/>
  <c r="DU21" i="70"/>
  <c r="DT21" i="70"/>
  <c r="DU20" i="70"/>
  <c r="DT20" i="70"/>
  <c r="DU19" i="70"/>
  <c r="DT19" i="70"/>
  <c r="CV88" i="64" l="1"/>
  <c r="CV86" i="64" s="1"/>
  <c r="CV83" i="64"/>
  <c r="CV55" i="64"/>
  <c r="CV72" i="64"/>
  <c r="DU18" i="70"/>
  <c r="CV33" i="64"/>
  <c r="CV50" i="64"/>
  <c r="DR355" i="70" l="1"/>
  <c r="DS355" i="70"/>
  <c r="DU356" i="70"/>
  <c r="DT356" i="70"/>
  <c r="DU331" i="70" l="1"/>
  <c r="DT331" i="70"/>
  <c r="DR247" i="70"/>
  <c r="DU250" i="70"/>
  <c r="DT250" i="70"/>
  <c r="DS247" i="70"/>
  <c r="CU111" i="64" l="1"/>
  <c r="CU110" i="64" s="1"/>
  <c r="CT111" i="64"/>
  <c r="CS110" i="64"/>
  <c r="CU109" i="64"/>
  <c r="CU108" i="64" s="1"/>
  <c r="CS108" i="64"/>
  <c r="CU107" i="64"/>
  <c r="CU106" i="64" s="1"/>
  <c r="CS106" i="64"/>
  <c r="CU105" i="64"/>
  <c r="CU104" i="64" s="1"/>
  <c r="CS104" i="64"/>
  <c r="CU103" i="64"/>
  <c r="CU102" i="64" s="1"/>
  <c r="CS102" i="64"/>
  <c r="CU101" i="64"/>
  <c r="CU100" i="64" s="1"/>
  <c r="CT101" i="64"/>
  <c r="CS100" i="64"/>
  <c r="CU97" i="64"/>
  <c r="CU96" i="64" s="1"/>
  <c r="CT97" i="64"/>
  <c r="CS96" i="64"/>
  <c r="CT95" i="64"/>
  <c r="CU94" i="64"/>
  <c r="CS94" i="64"/>
  <c r="CU93" i="64"/>
  <c r="CT93" i="64"/>
  <c r="CU92" i="64"/>
  <c r="CT92" i="64"/>
  <c r="CU91" i="64"/>
  <c r="CT91" i="64"/>
  <c r="CU90" i="64"/>
  <c r="CT90" i="64"/>
  <c r="CS89" i="64"/>
  <c r="CT87" i="64"/>
  <c r="CU85" i="64"/>
  <c r="CU84" i="64" s="1"/>
  <c r="CU83" i="64" s="1"/>
  <c r="CT85" i="64"/>
  <c r="CS84" i="64"/>
  <c r="CT82" i="64"/>
  <c r="CU81" i="64"/>
  <c r="CS81" i="64"/>
  <c r="CT80" i="64"/>
  <c r="CT79" i="64"/>
  <c r="CU78" i="64"/>
  <c r="CS78" i="64"/>
  <c r="CT77" i="64"/>
  <c r="CT76" i="64"/>
  <c r="CU75" i="64"/>
  <c r="CS75" i="64"/>
  <c r="CT74" i="64"/>
  <c r="CU73" i="64"/>
  <c r="CS73" i="64"/>
  <c r="CU71" i="64"/>
  <c r="CT71" i="64"/>
  <c r="CU70" i="64"/>
  <c r="CT70" i="64"/>
  <c r="CS69" i="64"/>
  <c r="CT68" i="64"/>
  <c r="CT67" i="64"/>
  <c r="CT66" i="64"/>
  <c r="CT65" i="64"/>
  <c r="CT64" i="64"/>
  <c r="CT63" i="64"/>
  <c r="CT62" i="64"/>
  <c r="CT61" i="64"/>
  <c r="CT60" i="64"/>
  <c r="CT59" i="64"/>
  <c r="CU58" i="64"/>
  <c r="CT58" i="64"/>
  <c r="CU57" i="64"/>
  <c r="CT57" i="64"/>
  <c r="CS56" i="64"/>
  <c r="CU54" i="64"/>
  <c r="CU53" i="64" s="1"/>
  <c r="CT54" i="64"/>
  <c r="CS53" i="64"/>
  <c r="CU52" i="64"/>
  <c r="CU51" i="64" s="1"/>
  <c r="CT52" i="64"/>
  <c r="CS51" i="64"/>
  <c r="CT49" i="64"/>
  <c r="CT48" i="64"/>
  <c r="CT47" i="64"/>
  <c r="CU46" i="64"/>
  <c r="CS46" i="64"/>
  <c r="CT45" i="64"/>
  <c r="CT44" i="64"/>
  <c r="CT43" i="64"/>
  <c r="CU42" i="64"/>
  <c r="CS42" i="64"/>
  <c r="CT41" i="64"/>
  <c r="CT40" i="64"/>
  <c r="CT39" i="64"/>
  <c r="CU38" i="64"/>
  <c r="CS38" i="64"/>
  <c r="CT37" i="64"/>
  <c r="CT36" i="64"/>
  <c r="CT35" i="64"/>
  <c r="CU34" i="64"/>
  <c r="CU33" i="64" s="1"/>
  <c r="CS34" i="64"/>
  <c r="CU32" i="64"/>
  <c r="CU31" i="64" s="1"/>
  <c r="CT32" i="64"/>
  <c r="CS31" i="64"/>
  <c r="CU30" i="64"/>
  <c r="CU29" i="64" s="1"/>
  <c r="CT30" i="64"/>
  <c r="CS29" i="64"/>
  <c r="CT28" i="64"/>
  <c r="CU27" i="64"/>
  <c r="CS27" i="64"/>
  <c r="CU26" i="64"/>
  <c r="CT26" i="64"/>
  <c r="CU25" i="64"/>
  <c r="CT25" i="64"/>
  <c r="CS24" i="64"/>
  <c r="CU23" i="64"/>
  <c r="CU22" i="64" s="1"/>
  <c r="CT23" i="64"/>
  <c r="CS22" i="64"/>
  <c r="CU21" i="64"/>
  <c r="CT21" i="64"/>
  <c r="CU20" i="64"/>
  <c r="CT20" i="64"/>
  <c r="CS19" i="64"/>
  <c r="CU18" i="64"/>
  <c r="CT18" i="64"/>
  <c r="CU17" i="64"/>
  <c r="CT17" i="64"/>
  <c r="CS16" i="64"/>
  <c r="CU15" i="64"/>
  <c r="CU14" i="64" s="1"/>
  <c r="CT15" i="64"/>
  <c r="CS14" i="64"/>
  <c r="CU13" i="64"/>
  <c r="CU12" i="64" s="1"/>
  <c r="CT13" i="64"/>
  <c r="CS12" i="64"/>
  <c r="CU11" i="64"/>
  <c r="CU10" i="64" s="1"/>
  <c r="CT11" i="64"/>
  <c r="CV10" i="64"/>
  <c r="CS10" i="64"/>
  <c r="DS18" i="70"/>
  <c r="DS23" i="70"/>
  <c r="DS30" i="70"/>
  <c r="DS40" i="70"/>
  <c r="DS48" i="70"/>
  <c r="DU24" i="70"/>
  <c r="DU25" i="70"/>
  <c r="DU26" i="70"/>
  <c r="DU27" i="70"/>
  <c r="DU28" i="70"/>
  <c r="DU29" i="70"/>
  <c r="DU31" i="70"/>
  <c r="DU32" i="70"/>
  <c r="DU33" i="70"/>
  <c r="DU34" i="70"/>
  <c r="DU35" i="70"/>
  <c r="DU36" i="70"/>
  <c r="DU37" i="70"/>
  <c r="DU38" i="70"/>
  <c r="DU39" i="70"/>
  <c r="DU41" i="70"/>
  <c r="DU42" i="70"/>
  <c r="DU43" i="70"/>
  <c r="DU44" i="70"/>
  <c r="DU45" i="70"/>
  <c r="DU46" i="70"/>
  <c r="DU49" i="70"/>
  <c r="DU50" i="70"/>
  <c r="DT15" i="70"/>
  <c r="DT24" i="70"/>
  <c r="DT25" i="70"/>
  <c r="DT26" i="70"/>
  <c r="DT27" i="70"/>
  <c r="DT28" i="70"/>
  <c r="DT29" i="70"/>
  <c r="DT31" i="70"/>
  <c r="DT32" i="70"/>
  <c r="DT33" i="70"/>
  <c r="DT34" i="70"/>
  <c r="DT35" i="70"/>
  <c r="DT36" i="70"/>
  <c r="DT37" i="70"/>
  <c r="DT38" i="70"/>
  <c r="DT39" i="70"/>
  <c r="DT41" i="70"/>
  <c r="DT42" i="70"/>
  <c r="DT43" i="70"/>
  <c r="DT44" i="70"/>
  <c r="DT45" i="70"/>
  <c r="DT46" i="70"/>
  <c r="DT49" i="70"/>
  <c r="DT50" i="70"/>
  <c r="DT53" i="70"/>
  <c r="DS56" i="70"/>
  <c r="DT57" i="70"/>
  <c r="DU57" i="70"/>
  <c r="DU56" i="70" s="1"/>
  <c r="DS58" i="70"/>
  <c r="DT59" i="70"/>
  <c r="DU59" i="70"/>
  <c r="DT60" i="70"/>
  <c r="DU60" i="70"/>
  <c r="DT61" i="70"/>
  <c r="DU61" i="70"/>
  <c r="DS62" i="70"/>
  <c r="DT63" i="70"/>
  <c r="DU63" i="70"/>
  <c r="DT64" i="70"/>
  <c r="DU64" i="70"/>
  <c r="DT65" i="70"/>
  <c r="DU65" i="70"/>
  <c r="DT66" i="70"/>
  <c r="DU66" i="70"/>
  <c r="DT67" i="70"/>
  <c r="DU67" i="70"/>
  <c r="DS72" i="70"/>
  <c r="DT73" i="70"/>
  <c r="DU73" i="70"/>
  <c r="DT74" i="70"/>
  <c r="DU74" i="70"/>
  <c r="DS83" i="70"/>
  <c r="DT84" i="70"/>
  <c r="DU84" i="70"/>
  <c r="DU83" i="70" s="1"/>
  <c r="DU82" i="70" s="1"/>
  <c r="DS86" i="70"/>
  <c r="DT87" i="70"/>
  <c r="DU87" i="70"/>
  <c r="DT88" i="70"/>
  <c r="DU88" i="70"/>
  <c r="DS89" i="70"/>
  <c r="DT90" i="70"/>
  <c r="DU90" i="70"/>
  <c r="DU89" i="70" s="1"/>
  <c r="DS91" i="70"/>
  <c r="DT92" i="70"/>
  <c r="DU92" i="70"/>
  <c r="DU91" i="70" s="1"/>
  <c r="DS94" i="70"/>
  <c r="DT95" i="70"/>
  <c r="DU95" i="70"/>
  <c r="DU94" i="70" s="1"/>
  <c r="DS96" i="70"/>
  <c r="DT97" i="70"/>
  <c r="DU97" i="70"/>
  <c r="DU96" i="70" s="1"/>
  <c r="DS103" i="70"/>
  <c r="DT104" i="70"/>
  <c r="DU104" i="70"/>
  <c r="DT105" i="70"/>
  <c r="DU105" i="70"/>
  <c r="DS106" i="70"/>
  <c r="DT107" i="70"/>
  <c r="DU107" i="70"/>
  <c r="DU106" i="70" s="1"/>
  <c r="DS108" i="70"/>
  <c r="DT109" i="70"/>
  <c r="DU109" i="70"/>
  <c r="DT110" i="70"/>
  <c r="DU110" i="70"/>
  <c r="DT111" i="70"/>
  <c r="DU111" i="70"/>
  <c r="DS113" i="70"/>
  <c r="DT114" i="70"/>
  <c r="DU114" i="70"/>
  <c r="DT115" i="70"/>
  <c r="DU115" i="70"/>
  <c r="DT116" i="70"/>
  <c r="DU116" i="70"/>
  <c r="DS117" i="70"/>
  <c r="DT118" i="70"/>
  <c r="DU118" i="70"/>
  <c r="DT119" i="70"/>
  <c r="DU119" i="70"/>
  <c r="DT120" i="70"/>
  <c r="DU120" i="70"/>
  <c r="DT121" i="70"/>
  <c r="DU121" i="70"/>
  <c r="DT122" i="70"/>
  <c r="DU122" i="70"/>
  <c r="DT123" i="70"/>
  <c r="DU123" i="70"/>
  <c r="DS124" i="70"/>
  <c r="DT125" i="70"/>
  <c r="DU125" i="70"/>
  <c r="DT126" i="70"/>
  <c r="DU126" i="70"/>
  <c r="DT127" i="70"/>
  <c r="DU127" i="70"/>
  <c r="DT128" i="70"/>
  <c r="DU128" i="70"/>
  <c r="DT129" i="70"/>
  <c r="DU129" i="70"/>
  <c r="DT130" i="70"/>
  <c r="DU130" i="70"/>
  <c r="DT131" i="70"/>
  <c r="DU131" i="70"/>
  <c r="DT132" i="70"/>
  <c r="DU132" i="70"/>
  <c r="DT133" i="70"/>
  <c r="DU133" i="70"/>
  <c r="DS134" i="70"/>
  <c r="DT135" i="70"/>
  <c r="DU135" i="70"/>
  <c r="DU134" i="70" s="1"/>
  <c r="DS136" i="70"/>
  <c r="DT137" i="70"/>
  <c r="DU137" i="70"/>
  <c r="DT138" i="70"/>
  <c r="DU138" i="70"/>
  <c r="DT139" i="70"/>
  <c r="DU139" i="70"/>
  <c r="DT140" i="70"/>
  <c r="DU140" i="70"/>
  <c r="DT141" i="70"/>
  <c r="DU141" i="70"/>
  <c r="DS143" i="70"/>
  <c r="DT144" i="70"/>
  <c r="DU144" i="70"/>
  <c r="DT145" i="70"/>
  <c r="DU145" i="70"/>
  <c r="DS147" i="70"/>
  <c r="DT148" i="70"/>
  <c r="DU148" i="70"/>
  <c r="DU147" i="70" s="1"/>
  <c r="DU146" i="70" s="1"/>
  <c r="DS155" i="70"/>
  <c r="DS157" i="70"/>
  <c r="DS164" i="70"/>
  <c r="DT156" i="70"/>
  <c r="DT158" i="70"/>
  <c r="DT159" i="70"/>
  <c r="DT160" i="70"/>
  <c r="DT161" i="70"/>
  <c r="DT162" i="70"/>
  <c r="DT163" i="70"/>
  <c r="DT165" i="70"/>
  <c r="DS167" i="70"/>
  <c r="DS166" i="70" s="1"/>
  <c r="DS174" i="70"/>
  <c r="DU156" i="70"/>
  <c r="DU155" i="70" s="1"/>
  <c r="DU158" i="70"/>
  <c r="DU159" i="70"/>
  <c r="DU160" i="70"/>
  <c r="DU161" i="70"/>
  <c r="DU162" i="70"/>
  <c r="DU163" i="70"/>
  <c r="DU165" i="70"/>
  <c r="DU164" i="70" s="1"/>
  <c r="DU168" i="70"/>
  <c r="DU167" i="70" s="1"/>
  <c r="DU166" i="70" s="1"/>
  <c r="DU175" i="70"/>
  <c r="DU174" i="70" s="1"/>
  <c r="DS177" i="70"/>
  <c r="DS179" i="70"/>
  <c r="DU178" i="70"/>
  <c r="DU177" i="70" s="1"/>
  <c r="DU180" i="70"/>
  <c r="DU179" i="70" s="1"/>
  <c r="DS183" i="70"/>
  <c r="DU184" i="70"/>
  <c r="DU183" i="70" s="1"/>
  <c r="DS188" i="70"/>
  <c r="DU189" i="70"/>
  <c r="DU188" i="70" s="1"/>
  <c r="DS194" i="70"/>
  <c r="DU195" i="70"/>
  <c r="DU194" i="70" s="1"/>
  <c r="DS205" i="70"/>
  <c r="DU206" i="70"/>
  <c r="DU205" i="70" s="1"/>
  <c r="DS207" i="70"/>
  <c r="DS218" i="70"/>
  <c r="DS222" i="70"/>
  <c r="DT175" i="70"/>
  <c r="DT176" i="70"/>
  <c r="DT178" i="70"/>
  <c r="DT180" i="70"/>
  <c r="DT181" i="70"/>
  <c r="DT184" i="70"/>
  <c r="DT185" i="70"/>
  <c r="DT186" i="70"/>
  <c r="DT187" i="70"/>
  <c r="DT189" i="70"/>
  <c r="DT190" i="70"/>
  <c r="DT191" i="70"/>
  <c r="DT192" i="70"/>
  <c r="DT193" i="70"/>
  <c r="DT195" i="70"/>
  <c r="DT196" i="70"/>
  <c r="DT197" i="70"/>
  <c r="DT198" i="70"/>
  <c r="DT199" i="70"/>
  <c r="DT200" i="70"/>
  <c r="DT201" i="70"/>
  <c r="DT202" i="70"/>
  <c r="DT203" i="70"/>
  <c r="DT204" i="70"/>
  <c r="DT206" i="70"/>
  <c r="DT208" i="70"/>
  <c r="DT209" i="70"/>
  <c r="DT210" i="70"/>
  <c r="DT211" i="70"/>
  <c r="DT219" i="70"/>
  <c r="DT223" i="70"/>
  <c r="DS224" i="70"/>
  <c r="DU211" i="70"/>
  <c r="DU207" i="70" s="1"/>
  <c r="DU219" i="70"/>
  <c r="DU218" i="70" s="1"/>
  <c r="DU217" i="70" s="1"/>
  <c r="DU216" i="70" s="1"/>
  <c r="DU223" i="70"/>
  <c r="DU222" i="70" s="1"/>
  <c r="DU225" i="70"/>
  <c r="DU224" i="70" s="1"/>
  <c r="DU215" i="70" s="1"/>
  <c r="DS232" i="70"/>
  <c r="DS228" i="70" s="1"/>
  <c r="DT233" i="70"/>
  <c r="DU233" i="70"/>
  <c r="DU232" i="70" s="1"/>
  <c r="DS234" i="70"/>
  <c r="DT235" i="70"/>
  <c r="DU235" i="70"/>
  <c r="DU234" i="70" s="1"/>
  <c r="DS240" i="70"/>
  <c r="DT241" i="70"/>
  <c r="DU241" i="70"/>
  <c r="DU240" i="70" s="1"/>
  <c r="DS242" i="70"/>
  <c r="DT243" i="70"/>
  <c r="DU243" i="70"/>
  <c r="DT244" i="70"/>
  <c r="DU244" i="70"/>
  <c r="DS245" i="70"/>
  <c r="DT246" i="70"/>
  <c r="DU246" i="70"/>
  <c r="DU245" i="70" s="1"/>
  <c r="DT248" i="70"/>
  <c r="DU248" i="70"/>
  <c r="DT249" i="70"/>
  <c r="DU249" i="70"/>
  <c r="DS251" i="70"/>
  <c r="DT252" i="70"/>
  <c r="DT253" i="70"/>
  <c r="DU253" i="70"/>
  <c r="DU252" i="70" s="1"/>
  <c r="DU251" i="70" s="1"/>
  <c r="DS258" i="70"/>
  <c r="DT259" i="70"/>
  <c r="DU259" i="70"/>
  <c r="DU258" i="70" s="1"/>
  <c r="DS260" i="70"/>
  <c r="DT261" i="70"/>
  <c r="DU261" i="70"/>
  <c r="DU260" i="70" s="1"/>
  <c r="DS264" i="70"/>
  <c r="DS263" i="70" s="1"/>
  <c r="DS262" i="70" s="1"/>
  <c r="DT265" i="70"/>
  <c r="DU265" i="70"/>
  <c r="DU264" i="70" s="1"/>
  <c r="DU263" i="70" s="1"/>
  <c r="DU262" i="70" s="1"/>
  <c r="DS270" i="70"/>
  <c r="DT271" i="70"/>
  <c r="DU271" i="70"/>
  <c r="DU270" i="70" s="1"/>
  <c r="DS272" i="70"/>
  <c r="DT273" i="70"/>
  <c r="DU273" i="70"/>
  <c r="DU272" i="70" s="1"/>
  <c r="DS274" i="70"/>
  <c r="DT275" i="70"/>
  <c r="DU275" i="70"/>
  <c r="DU274" i="70" s="1"/>
  <c r="DS278" i="70"/>
  <c r="DT279" i="70"/>
  <c r="DU279" i="70"/>
  <c r="DU278" i="70" s="1"/>
  <c r="DS280" i="70"/>
  <c r="DT281" i="70"/>
  <c r="DU281" i="70"/>
  <c r="DU280" i="70" s="1"/>
  <c r="DS290" i="70"/>
  <c r="DS292" i="70"/>
  <c r="DS297" i="70"/>
  <c r="DS300" i="70"/>
  <c r="DS304" i="70"/>
  <c r="DU291" i="70"/>
  <c r="DU290" i="70" s="1"/>
  <c r="DU293" i="70"/>
  <c r="DU294" i="70"/>
  <c r="DU295" i="70"/>
  <c r="DU298" i="70"/>
  <c r="DU299" i="70"/>
  <c r="DU301" i="70"/>
  <c r="DU302" i="70"/>
  <c r="DU303" i="70"/>
  <c r="DU305" i="70"/>
  <c r="DU307" i="70"/>
  <c r="DU304" i="70" s="1"/>
  <c r="DS310" i="70"/>
  <c r="DS309" i="70" s="1"/>
  <c r="DS317" i="70"/>
  <c r="DS319" i="70"/>
  <c r="DS322" i="70"/>
  <c r="DU312" i="70"/>
  <c r="DU310" i="70" s="1"/>
  <c r="DU309" i="70" s="1"/>
  <c r="DU308" i="70" s="1"/>
  <c r="DU318" i="70"/>
  <c r="DU317" i="70" s="1"/>
  <c r="DU320" i="70"/>
  <c r="DU319" i="70" s="1"/>
  <c r="DU323" i="70"/>
  <c r="DU324" i="70"/>
  <c r="DU322" i="70" s="1"/>
  <c r="DS326" i="70"/>
  <c r="DS328" i="70"/>
  <c r="DS333" i="70"/>
  <c r="DS335" i="70"/>
  <c r="DS341" i="70"/>
  <c r="DS344" i="70"/>
  <c r="DS346" i="70"/>
  <c r="DS350" i="70"/>
  <c r="DS349" i="70" s="1"/>
  <c r="DS353" i="70"/>
  <c r="DS359" i="70"/>
  <c r="DU327" i="70"/>
  <c r="DU326" i="70" s="1"/>
  <c r="DU329" i="70"/>
  <c r="DU330" i="70"/>
  <c r="DU332" i="70"/>
  <c r="DU334" i="70"/>
  <c r="DU333" i="70" s="1"/>
  <c r="DU336" i="70"/>
  <c r="DU335" i="70" s="1"/>
  <c r="DU342" i="70"/>
  <c r="DU341" i="70" s="1"/>
  <c r="DU343" i="70"/>
  <c r="DU345" i="70"/>
  <c r="DU344" i="70" s="1"/>
  <c r="DU347" i="70"/>
  <c r="DU346" i="70" s="1"/>
  <c r="DU351" i="70"/>
  <c r="DU350" i="70" s="1"/>
  <c r="DU349" i="70" s="1"/>
  <c r="DU354" i="70"/>
  <c r="DU353" i="70" s="1"/>
  <c r="DU357" i="70"/>
  <c r="DU358" i="70"/>
  <c r="DU360" i="70"/>
  <c r="DU359" i="70" s="1"/>
  <c r="DT291" i="70"/>
  <c r="DT293" i="70"/>
  <c r="DT294" i="70"/>
  <c r="DT295" i="70"/>
  <c r="DT298" i="70"/>
  <c r="DT299" i="70"/>
  <c r="DT301" i="70"/>
  <c r="DT302" i="70"/>
  <c r="DT303" i="70"/>
  <c r="DT305" i="70"/>
  <c r="DT306" i="70"/>
  <c r="DT307" i="70"/>
  <c r="DT311" i="70"/>
  <c r="DT312" i="70"/>
  <c r="DT318" i="70"/>
  <c r="DT320" i="70"/>
  <c r="DT323" i="70"/>
  <c r="DT324" i="70"/>
  <c r="DT325" i="70"/>
  <c r="DT327" i="70"/>
  <c r="DT329" i="70"/>
  <c r="DT330" i="70"/>
  <c r="DT332" i="70"/>
  <c r="DT334" i="70"/>
  <c r="DT336" i="70"/>
  <c r="DT342" i="70"/>
  <c r="DT343" i="70"/>
  <c r="DT345" i="70"/>
  <c r="DT347" i="70"/>
  <c r="DT351" i="70"/>
  <c r="DT354" i="70"/>
  <c r="DT357" i="70"/>
  <c r="DT358" i="70"/>
  <c r="DT360" i="70"/>
  <c r="DT362" i="70"/>
  <c r="DS366" i="70"/>
  <c r="DT367" i="70"/>
  <c r="DU367" i="70"/>
  <c r="DU366" i="70" s="1"/>
  <c r="DU365" i="70" s="1"/>
  <c r="DU364" i="70" s="1"/>
  <c r="DU361" i="70" s="1"/>
  <c r="DS372" i="70"/>
  <c r="DS371" i="70" s="1"/>
  <c r="DS370" i="70" s="1"/>
  <c r="DT373" i="70"/>
  <c r="DU373" i="70"/>
  <c r="DT374" i="70"/>
  <c r="DU374" i="70"/>
  <c r="DS379" i="70"/>
  <c r="DS378" i="70" s="1"/>
  <c r="DS377" i="70" s="1"/>
  <c r="DT380" i="70"/>
  <c r="DU380" i="70"/>
  <c r="DU379" i="70" s="1"/>
  <c r="DU378" i="70" s="1"/>
  <c r="DU377" i="70" s="1"/>
  <c r="DU375" i="70" s="1"/>
  <c r="DS385" i="70"/>
  <c r="DS384" i="70" s="1"/>
  <c r="DT386" i="70"/>
  <c r="DU386" i="70"/>
  <c r="DU385" i="70" s="1"/>
  <c r="DU384" i="70" s="1"/>
  <c r="DU383" i="70" s="1"/>
  <c r="DU381" i="70" s="1"/>
  <c r="DS392" i="70"/>
  <c r="DS394" i="70"/>
  <c r="DS397" i="70"/>
  <c r="DS399" i="70"/>
  <c r="DT393" i="70"/>
  <c r="DT395" i="70"/>
  <c r="DT394" i="70" s="1"/>
  <c r="DT396" i="70"/>
  <c r="DT398" i="70"/>
  <c r="DT397" i="70" s="1"/>
  <c r="DT400" i="70"/>
  <c r="DS405" i="70"/>
  <c r="DU393" i="70"/>
  <c r="DU392" i="70" s="1"/>
  <c r="DU395" i="70"/>
  <c r="DU396" i="70"/>
  <c r="DU398" i="70"/>
  <c r="DU397" i="70" s="1"/>
  <c r="DU400" i="70"/>
  <c r="DU399" i="70" s="1"/>
  <c r="DU406" i="70"/>
  <c r="DU405" i="70" s="1"/>
  <c r="DU404" i="70" s="1"/>
  <c r="DU403" i="70" s="1"/>
  <c r="DU402" i="70" s="1"/>
  <c r="DU401" i="70" s="1"/>
  <c r="DS416" i="70"/>
  <c r="DS415" i="70" s="1"/>
  <c r="DU417" i="70"/>
  <c r="DU416" i="70" s="1"/>
  <c r="DU415" i="70" s="1"/>
  <c r="DU414" i="70" s="1"/>
  <c r="DS423" i="70"/>
  <c r="DT412" i="70"/>
  <c r="DT417" i="70"/>
  <c r="DT419" i="70"/>
  <c r="DT424" i="70"/>
  <c r="DT425" i="70"/>
  <c r="DS433" i="70"/>
  <c r="DS435" i="70"/>
  <c r="DT435" i="70"/>
  <c r="DS439" i="70"/>
  <c r="DS430" i="70" s="1"/>
  <c r="DS441" i="70"/>
  <c r="DS443" i="70"/>
  <c r="DS428" i="70" s="1"/>
  <c r="DS447" i="70"/>
  <c r="DS449" i="70"/>
  <c r="DS427" i="70" s="1"/>
  <c r="DS456" i="70"/>
  <c r="DS452" i="70" s="1"/>
  <c r="DS458" i="70"/>
  <c r="DS464" i="70"/>
  <c r="DT440" i="70"/>
  <c r="DT442" i="70"/>
  <c r="DT444" i="70"/>
  <c r="DT448" i="70"/>
  <c r="DT450" i="70"/>
  <c r="DT457" i="70"/>
  <c r="DT456" i="70" s="1"/>
  <c r="DT452" i="70" s="1"/>
  <c r="DT459" i="70"/>
  <c r="DT465" i="70"/>
  <c r="DS473" i="70"/>
  <c r="DS475" i="70"/>
  <c r="DS469" i="70" s="1"/>
  <c r="DS477" i="70"/>
  <c r="DS479" i="70"/>
  <c r="DS484" i="70"/>
  <c r="DT474" i="70"/>
  <c r="DT476" i="70"/>
  <c r="DT478" i="70"/>
  <c r="DT480" i="70"/>
  <c r="DT481" i="70"/>
  <c r="DT482" i="70"/>
  <c r="DT485" i="70"/>
  <c r="DT486" i="70"/>
  <c r="DT487" i="70"/>
  <c r="DS488" i="70"/>
  <c r="DU424" i="70"/>
  <c r="DU425" i="70"/>
  <c r="DU434" i="70"/>
  <c r="DU433" i="70" s="1"/>
  <c r="DU436" i="70"/>
  <c r="DU437" i="70"/>
  <c r="DU440" i="70"/>
  <c r="DU439" i="70" s="1"/>
  <c r="DU430" i="70" s="1"/>
  <c r="DU442" i="70"/>
  <c r="DU441" i="70" s="1"/>
  <c r="DU444" i="70"/>
  <c r="DU443" i="70" s="1"/>
  <c r="DU428" i="70" s="1"/>
  <c r="DU448" i="70"/>
  <c r="DU447" i="70" s="1"/>
  <c r="DU450" i="70"/>
  <c r="DU449" i="70" s="1"/>
  <c r="DU427" i="70" s="1"/>
  <c r="DU457" i="70"/>
  <c r="DU456" i="70" s="1"/>
  <c r="DU459" i="70"/>
  <c r="DU458" i="70" s="1"/>
  <c r="DU453" i="70" s="1"/>
  <c r="DU465" i="70"/>
  <c r="DU464" i="70" s="1"/>
  <c r="DU463" i="70" s="1"/>
  <c r="DU462" i="70" s="1"/>
  <c r="DU461" i="70" s="1"/>
  <c r="DU474" i="70"/>
  <c r="DU473" i="70" s="1"/>
  <c r="DU476" i="70"/>
  <c r="DU475" i="70" s="1"/>
  <c r="DU469" i="70" s="1"/>
  <c r="DU478" i="70"/>
  <c r="DU477" i="70" s="1"/>
  <c r="DU480" i="70"/>
  <c r="DU481" i="70"/>
  <c r="DU482" i="70"/>
  <c r="DU485" i="70"/>
  <c r="DU486" i="70"/>
  <c r="DU487" i="70"/>
  <c r="DU489" i="70"/>
  <c r="DU488" i="70" s="1"/>
  <c r="DU468" i="70" s="1"/>
  <c r="DS490" i="70"/>
  <c r="DT491" i="70"/>
  <c r="DU491" i="70"/>
  <c r="DU490" i="70" s="1"/>
  <c r="DS492" i="70"/>
  <c r="DT493" i="70"/>
  <c r="DU493" i="70"/>
  <c r="DT494" i="70"/>
  <c r="DU494" i="70"/>
  <c r="DS495" i="70"/>
  <c r="DT496" i="70"/>
  <c r="DU496" i="70"/>
  <c r="DU495" i="70" s="1"/>
  <c r="DU113" i="70" l="1"/>
  <c r="CU19" i="64"/>
  <c r="CU16" i="64"/>
  <c r="CU24" i="64"/>
  <c r="DU40" i="70"/>
  <c r="CU56" i="64"/>
  <c r="DU355" i="70"/>
  <c r="DU277" i="70"/>
  <c r="DU276" i="70" s="1"/>
  <c r="DU340" i="70"/>
  <c r="DU339" i="70" s="1"/>
  <c r="DU372" i="70"/>
  <c r="DU371" i="70" s="1"/>
  <c r="DU370" i="70" s="1"/>
  <c r="DU479" i="70"/>
  <c r="DU472" i="70" s="1"/>
  <c r="DU247" i="70"/>
  <c r="DU72" i="70"/>
  <c r="DU71" i="70" s="1"/>
  <c r="DU70" i="70" s="1"/>
  <c r="DU68" i="70" s="1"/>
  <c r="DS214" i="70"/>
  <c r="DU257" i="70"/>
  <c r="DU256" i="70" s="1"/>
  <c r="DS93" i="70"/>
  <c r="DU423" i="70"/>
  <c r="DU422" i="70" s="1"/>
  <c r="DU421" i="70" s="1"/>
  <c r="DU418" i="70" s="1"/>
  <c r="DU58" i="70"/>
  <c r="DU48" i="70"/>
  <c r="DU182" i="70"/>
  <c r="DU93" i="70"/>
  <c r="DU86" i="70"/>
  <c r="DU85" i="70" s="1"/>
  <c r="DU254" i="70"/>
  <c r="DS463" i="70"/>
  <c r="DS462" i="70" s="1"/>
  <c r="DU435" i="70"/>
  <c r="DU432" i="70" s="1"/>
  <c r="DS422" i="70"/>
  <c r="DU108" i="70"/>
  <c r="DS432" i="70"/>
  <c r="DS455" i="70"/>
  <c r="DS454" i="70" s="1"/>
  <c r="DS451" i="70" s="1"/>
  <c r="DS182" i="70"/>
  <c r="DU300" i="70"/>
  <c r="DU484" i="70"/>
  <c r="DU492" i="70"/>
  <c r="DS453" i="70"/>
  <c r="DU173" i="70"/>
  <c r="DS429" i="70"/>
  <c r="DS316" i="70"/>
  <c r="DS391" i="70"/>
  <c r="DS390" i="70" s="1"/>
  <c r="DS388" i="70" s="1"/>
  <c r="CS83" i="64"/>
  <c r="CS50" i="64"/>
  <c r="CS55" i="64"/>
  <c r="CS72" i="64"/>
  <c r="CU72" i="64"/>
  <c r="CU9" i="64"/>
  <c r="CV9" i="64"/>
  <c r="CV8" i="64" s="1"/>
  <c r="CU89" i="64"/>
  <c r="CU88" i="64" s="1"/>
  <c r="CU86" i="64" s="1"/>
  <c r="CU50" i="64"/>
  <c r="CU69" i="64"/>
  <c r="CU55" i="64" s="1"/>
  <c r="CS9" i="64"/>
  <c r="CS88" i="64"/>
  <c r="CS99" i="64"/>
  <c r="CS33" i="64"/>
  <c r="CU99" i="64"/>
  <c r="CU98" i="64" s="1"/>
  <c r="DS112" i="70"/>
  <c r="DS142" i="70"/>
  <c r="DU117" i="70"/>
  <c r="DU124" i="70"/>
  <c r="DU136" i="70"/>
  <c r="DS229" i="70"/>
  <c r="DU452" i="70"/>
  <c r="DU455" i="70"/>
  <c r="DU454" i="70" s="1"/>
  <c r="DU451" i="70" s="1"/>
  <c r="DU231" i="70"/>
  <c r="DU230" i="70" s="1"/>
  <c r="DU227" i="70" s="1"/>
  <c r="DS215" i="70"/>
  <c r="DU394" i="70"/>
  <c r="DU391" i="70" s="1"/>
  <c r="DU390" i="70" s="1"/>
  <c r="DU157" i="70"/>
  <c r="DU154" i="70" s="1"/>
  <c r="DU153" i="70" s="1"/>
  <c r="DU103" i="70"/>
  <c r="DU62" i="70"/>
  <c r="DU328" i="70"/>
  <c r="DU321" i="70" s="1"/>
  <c r="DU297" i="70"/>
  <c r="DU214" i="70"/>
  <c r="DU143" i="70"/>
  <c r="DU142" i="70" s="1"/>
  <c r="DS17" i="70"/>
  <c r="DU30" i="70"/>
  <c r="DU460" i="70"/>
  <c r="DS468" i="70"/>
  <c r="DU352" i="70"/>
  <c r="DU348" i="70" s="1"/>
  <c r="DS404" i="70"/>
  <c r="DS289" i="70"/>
  <c r="DS154" i="70"/>
  <c r="DS383" i="70"/>
  <c r="DS352" i="70"/>
  <c r="DU316" i="70"/>
  <c r="DS483" i="70"/>
  <c r="DS438" i="70"/>
  <c r="DU411" i="70"/>
  <c r="DU413" i="70"/>
  <c r="DS269" i="70"/>
  <c r="DU255" i="70"/>
  <c r="DS321" i="70"/>
  <c r="DU292" i="70"/>
  <c r="DU289" i="70" s="1"/>
  <c r="DU269" i="70"/>
  <c r="DU268" i="70" s="1"/>
  <c r="DS239" i="70"/>
  <c r="DU446" i="70"/>
  <c r="DU445" i="70" s="1"/>
  <c r="DU438" i="70"/>
  <c r="DS446" i="70"/>
  <c r="DS414" i="70"/>
  <c r="DS308" i="70"/>
  <c r="DS296" i="70"/>
  <c r="DS221" i="70"/>
  <c r="DS85" i="70"/>
  <c r="DU23" i="70"/>
  <c r="DS47" i="70"/>
  <c r="DS146" i="70"/>
  <c r="DS102" i="70"/>
  <c r="DS55" i="70"/>
  <c r="DS472" i="70"/>
  <c r="DS470" i="70"/>
  <c r="DS365" i="70"/>
  <c r="DS340" i="70"/>
  <c r="DS257" i="70"/>
  <c r="DU242" i="70"/>
  <c r="DU221" i="70"/>
  <c r="DU220" i="70" s="1"/>
  <c r="DU213" i="70" s="1"/>
  <c r="DS173" i="70"/>
  <c r="DS82" i="70"/>
  <c r="DS71" i="70"/>
  <c r="DS375" i="70"/>
  <c r="DS376" i="70"/>
  <c r="DS368" i="70"/>
  <c r="DS369" i="70"/>
  <c r="DS277" i="70"/>
  <c r="DS217" i="70"/>
  <c r="DS231" i="70"/>
  <c r="DU17" i="70" l="1"/>
  <c r="DU47" i="70"/>
  <c r="DU337" i="70"/>
  <c r="DU483" i="70"/>
  <c r="DU471" i="70" s="1"/>
  <c r="DU467" i="70" s="1"/>
  <c r="DU466" i="70" s="1"/>
  <c r="DU239" i="70"/>
  <c r="DU238" i="70" s="1"/>
  <c r="DU236" i="70" s="1"/>
  <c r="DU102" i="70"/>
  <c r="DS315" i="70"/>
  <c r="DS313" i="70" s="1"/>
  <c r="DU470" i="70"/>
  <c r="DU368" i="70"/>
  <c r="DU81" i="70"/>
  <c r="DU79" i="70" s="1"/>
  <c r="DU296" i="70"/>
  <c r="DU288" i="70" s="1"/>
  <c r="DU286" i="70" s="1"/>
  <c r="DU172" i="70"/>
  <c r="DU170" i="70" s="1"/>
  <c r="DU420" i="70"/>
  <c r="DU55" i="70"/>
  <c r="DU54" i="70" s="1"/>
  <c r="DU51" i="70" s="1"/>
  <c r="DU429" i="70"/>
  <c r="DS389" i="70"/>
  <c r="DS16" i="70"/>
  <c r="DS14" i="70" s="1"/>
  <c r="CU8" i="64"/>
  <c r="CU7" i="64" s="1"/>
  <c r="DS421" i="70"/>
  <c r="CS8" i="64"/>
  <c r="CS98" i="64"/>
  <c r="CS86" i="64"/>
  <c r="CV7" i="64"/>
  <c r="DU389" i="70"/>
  <c r="DU388" i="70"/>
  <c r="DU112" i="70"/>
  <c r="DU315" i="70"/>
  <c r="DU314" i="70" s="1"/>
  <c r="DS153" i="70"/>
  <c r="DS216" i="70"/>
  <c r="DS339" i="70"/>
  <c r="DS101" i="70"/>
  <c r="DS220" i="70"/>
  <c r="DS413" i="70"/>
  <c r="DS411" i="70"/>
  <c r="DS461" i="70"/>
  <c r="DS381" i="70"/>
  <c r="DS382" i="70"/>
  <c r="DS288" i="70"/>
  <c r="DS276" i="70"/>
  <c r="DS471" i="70"/>
  <c r="DS81" i="70"/>
  <c r="DS70" i="70"/>
  <c r="DS256" i="70"/>
  <c r="DS364" i="70"/>
  <c r="DS54" i="70"/>
  <c r="DS238" i="70"/>
  <c r="DS268" i="70"/>
  <c r="DS431" i="70"/>
  <c r="DS172" i="70"/>
  <c r="DS445" i="70"/>
  <c r="DS230" i="70"/>
  <c r="DS348" i="70"/>
  <c r="DS403" i="70"/>
  <c r="DU212" i="70"/>
  <c r="DU431" i="70"/>
  <c r="DU426" i="70" s="1"/>
  <c r="DU266" i="70"/>
  <c r="DU267" i="70"/>
  <c r="DU101" i="70" l="1"/>
  <c r="DU171" i="70"/>
  <c r="DU16" i="70"/>
  <c r="DU14" i="70" s="1"/>
  <c r="DS314" i="70"/>
  <c r="DU52" i="70"/>
  <c r="DU313" i="70"/>
  <c r="DU226" i="70" s="1"/>
  <c r="DS13" i="70"/>
  <c r="DS418" i="70"/>
  <c r="DS420" i="70"/>
  <c r="CS7" i="64"/>
  <c r="DU100" i="70"/>
  <c r="DU99" i="70"/>
  <c r="DU98" i="70" s="1"/>
  <c r="DS99" i="70"/>
  <c r="DS100" i="70"/>
  <c r="DS69" i="70"/>
  <c r="DS68" i="70"/>
  <c r="DS402" i="70"/>
  <c r="DS254" i="70"/>
  <c r="DS255" i="70"/>
  <c r="DS80" i="70"/>
  <c r="DS79" i="70"/>
  <c r="DS460" i="70"/>
  <c r="DS337" i="70"/>
  <c r="DS213" i="70"/>
  <c r="DS338" i="70"/>
  <c r="DS171" i="70"/>
  <c r="DS170" i="70"/>
  <c r="DS236" i="70"/>
  <c r="DS237" i="70"/>
  <c r="DS361" i="70"/>
  <c r="DS363" i="70"/>
  <c r="DS467" i="70"/>
  <c r="DS227" i="70"/>
  <c r="DS426" i="70"/>
  <c r="DS267" i="70"/>
  <c r="DS266" i="70"/>
  <c r="DS51" i="70"/>
  <c r="DS52" i="70"/>
  <c r="DS286" i="70"/>
  <c r="DS287" i="70"/>
  <c r="DU169" i="70"/>
  <c r="DU13" i="70" l="1"/>
  <c r="DU12" i="70" s="1"/>
  <c r="DU11" i="70" s="1"/>
  <c r="DS169" i="70"/>
  <c r="DS12" i="70"/>
  <c r="DS212" i="70"/>
  <c r="DS401" i="70"/>
  <c r="DS226" i="70" s="1"/>
  <c r="DS98" i="70"/>
  <c r="DS466" i="70"/>
  <c r="DS11" i="70" l="1"/>
  <c r="DS503" i="70" l="1"/>
  <c r="CF110" i="64" l="1"/>
  <c r="CF108" i="64"/>
  <c r="CF102" i="64"/>
  <c r="CF100" i="64"/>
  <c r="CF96" i="64"/>
  <c r="CF94" i="64"/>
  <c r="CF89" i="64"/>
  <c r="CF84" i="64"/>
  <c r="CF83" i="64" s="1"/>
  <c r="CF81" i="64"/>
  <c r="CF78" i="64"/>
  <c r="CF75" i="64"/>
  <c r="CF73" i="64"/>
  <c r="CF69" i="64"/>
  <c r="CF56" i="64"/>
  <c r="CF53" i="64"/>
  <c r="CF51" i="64"/>
  <c r="CF46" i="64"/>
  <c r="CF42" i="64"/>
  <c r="CF38" i="64"/>
  <c r="CF34" i="64"/>
  <c r="CF31" i="64"/>
  <c r="CF14" i="64"/>
  <c r="CF16" i="64"/>
  <c r="CF19" i="64"/>
  <c r="CF22" i="64"/>
  <c r="CF24" i="64"/>
  <c r="CF12" i="64"/>
  <c r="CF88" i="64" l="1"/>
  <c r="CF86" i="64" s="1"/>
  <c r="CF55" i="64"/>
  <c r="CF50" i="64"/>
  <c r="CF99" i="64"/>
  <c r="CF98" i="64" s="1"/>
  <c r="CF72" i="64"/>
  <c r="CF33" i="64"/>
  <c r="DF207" i="70" l="1"/>
  <c r="DF205" i="70"/>
  <c r="DF194" i="70"/>
  <c r="DF188" i="70"/>
  <c r="DF183" i="70"/>
  <c r="DF179" i="70"/>
  <c r="DF177" i="70"/>
  <c r="DF174" i="70"/>
  <c r="DF72" i="70"/>
  <c r="DF23" i="70"/>
  <c r="DF30" i="70"/>
  <c r="DF40" i="70"/>
  <c r="DF48" i="70"/>
  <c r="DF47" i="70" s="1"/>
  <c r="DF173" i="70" l="1"/>
  <c r="DF182" i="70"/>
  <c r="DF172" i="70" l="1"/>
  <c r="DF170" i="70" s="1"/>
  <c r="DF171" i="70" l="1"/>
  <c r="DF169" i="70"/>
  <c r="DP476" i="70" l="1"/>
  <c r="CO110" i="64" l="1"/>
  <c r="CO108" i="64"/>
  <c r="CO106" i="64"/>
  <c r="CO104" i="64"/>
  <c r="CO102" i="64"/>
  <c r="CO100" i="64"/>
  <c r="CO96" i="64"/>
  <c r="CO94" i="64"/>
  <c r="CO89" i="64"/>
  <c r="CO84" i="64"/>
  <c r="CO83" i="64" s="1"/>
  <c r="CO81" i="64"/>
  <c r="CO78" i="64"/>
  <c r="CO75" i="64"/>
  <c r="CO73" i="64"/>
  <c r="CO69" i="64"/>
  <c r="CO56" i="64"/>
  <c r="CO53" i="64"/>
  <c r="CO51" i="64"/>
  <c r="CO46" i="64"/>
  <c r="CO42" i="64"/>
  <c r="CO38" i="64"/>
  <c r="CO34" i="64"/>
  <c r="CO31" i="64"/>
  <c r="CO29" i="64"/>
  <c r="CO27" i="64"/>
  <c r="CO24" i="64"/>
  <c r="CO22" i="64"/>
  <c r="CO19" i="64"/>
  <c r="CO16" i="64"/>
  <c r="CO14" i="64"/>
  <c r="CO12" i="64"/>
  <c r="CO10" i="64"/>
  <c r="CO55" i="64" l="1"/>
  <c r="CO88" i="64"/>
  <c r="CO86" i="64" s="1"/>
  <c r="CO72" i="64"/>
  <c r="CO99" i="64"/>
  <c r="CO98" i="64" s="1"/>
  <c r="CO33" i="64"/>
  <c r="CO9" i="64"/>
  <c r="CO50" i="64"/>
  <c r="CO8" i="64" l="1"/>
  <c r="CO7" i="64" s="1"/>
  <c r="DX495" i="70" l="1"/>
  <c r="DX492" i="70"/>
  <c r="DX490" i="70"/>
  <c r="DX488" i="70"/>
  <c r="DX484" i="70"/>
  <c r="DX479" i="70"/>
  <c r="DX477" i="70"/>
  <c r="DX475" i="70"/>
  <c r="DX473" i="70"/>
  <c r="DX464" i="70"/>
  <c r="DX458" i="70"/>
  <c r="DX456" i="70"/>
  <c r="DX449" i="70"/>
  <c r="DX447" i="70"/>
  <c r="DX443" i="70"/>
  <c r="DX441" i="70"/>
  <c r="DX439" i="70"/>
  <c r="DX435" i="70"/>
  <c r="DX433" i="70"/>
  <c r="DX423" i="70"/>
  <c r="DX416" i="70"/>
  <c r="DX405" i="70"/>
  <c r="DX399" i="70"/>
  <c r="DX397" i="70"/>
  <c r="DX394" i="70"/>
  <c r="DX392" i="70"/>
  <c r="DX385" i="70"/>
  <c r="DX379" i="70"/>
  <c r="DX372" i="70"/>
  <c r="DX366" i="70"/>
  <c r="DX359" i="70"/>
  <c r="DX355" i="70"/>
  <c r="DX353" i="70"/>
  <c r="DX350" i="70"/>
  <c r="DX346" i="70"/>
  <c r="DX344" i="70"/>
  <c r="DX341" i="70"/>
  <c r="DX335" i="70"/>
  <c r="DX333" i="70"/>
  <c r="DX328" i="70"/>
  <c r="DX326" i="70"/>
  <c r="DX322" i="70"/>
  <c r="DX319" i="70"/>
  <c r="DX317" i="70"/>
  <c r="DX310" i="70"/>
  <c r="DX304" i="70"/>
  <c r="DX300" i="70"/>
  <c r="DX297" i="70"/>
  <c r="DX292" i="70"/>
  <c r="DX290" i="70"/>
  <c r="DX280" i="70"/>
  <c r="DX278" i="70"/>
  <c r="DX274" i="70"/>
  <c r="DX272" i="70"/>
  <c r="DX270" i="70"/>
  <c r="DX264" i="70"/>
  <c r="DX260" i="70"/>
  <c r="DX258" i="70"/>
  <c r="DX251" i="70"/>
  <c r="DX247" i="70"/>
  <c r="DX245" i="70"/>
  <c r="DX242" i="70"/>
  <c r="DX240" i="70"/>
  <c r="DX234" i="70"/>
  <c r="DX232" i="70"/>
  <c r="DX224" i="70"/>
  <c r="DX222" i="70"/>
  <c r="DX218" i="70"/>
  <c r="DX207" i="70"/>
  <c r="DX205" i="70"/>
  <c r="DX194" i="70"/>
  <c r="DX188" i="70"/>
  <c r="DX183" i="70"/>
  <c r="DX179" i="70"/>
  <c r="DX177" i="70"/>
  <c r="DX174" i="70"/>
  <c r="DX167" i="70"/>
  <c r="DX164" i="70"/>
  <c r="DX157" i="70"/>
  <c r="DX155" i="70"/>
  <c r="DX147" i="70"/>
  <c r="DX143" i="70"/>
  <c r="DX136" i="70"/>
  <c r="DX134" i="70"/>
  <c r="DX124" i="70"/>
  <c r="DX117" i="70"/>
  <c r="DX113" i="70"/>
  <c r="DX108" i="70"/>
  <c r="DX106" i="70"/>
  <c r="DX103" i="70"/>
  <c r="DX96" i="70"/>
  <c r="DX94" i="70"/>
  <c r="DX91" i="70"/>
  <c r="DX89" i="70"/>
  <c r="DX86" i="70"/>
  <c r="DX83" i="70"/>
  <c r="DX72" i="70"/>
  <c r="DX62" i="70"/>
  <c r="DX58" i="70"/>
  <c r="DX56" i="70"/>
  <c r="DX48" i="70"/>
  <c r="DX40" i="70"/>
  <c r="DX30" i="70"/>
  <c r="DX23" i="70"/>
  <c r="DX18" i="70"/>
  <c r="DX229" i="70" l="1"/>
  <c r="DX378" i="70"/>
  <c r="DX377" i="70" s="1"/>
  <c r="DX376" i="70" s="1"/>
  <c r="DX468" i="70"/>
  <c r="DX47" i="70"/>
  <c r="DX166" i="70"/>
  <c r="DX371" i="70"/>
  <c r="DX370" i="70" s="1"/>
  <c r="DX428" i="70"/>
  <c r="DX430" i="70"/>
  <c r="DX71" i="70"/>
  <c r="DX70" i="70" s="1"/>
  <c r="DX427" i="70"/>
  <c r="DX142" i="70"/>
  <c r="DX452" i="70"/>
  <c r="DX309" i="70"/>
  <c r="DX308" i="70" s="1"/>
  <c r="DX415" i="70"/>
  <c r="DX414" i="70" s="1"/>
  <c r="DX411" i="70" s="1"/>
  <c r="DX349" i="70"/>
  <c r="DX422" i="70"/>
  <c r="DX421" i="70" s="1"/>
  <c r="DX418" i="70" s="1"/>
  <c r="DX215" i="70"/>
  <c r="DX384" i="70"/>
  <c r="DX383" i="70" s="1"/>
  <c r="DX381" i="70" s="1"/>
  <c r="DX365" i="70"/>
  <c r="DX364" i="70" s="1"/>
  <c r="DX363" i="70" s="1"/>
  <c r="DX404" i="70"/>
  <c r="DX403" i="70" s="1"/>
  <c r="DX402" i="70" s="1"/>
  <c r="DX463" i="70"/>
  <c r="DX462" i="70" s="1"/>
  <c r="DX461" i="70" s="1"/>
  <c r="DX460" i="70" s="1"/>
  <c r="DX146" i="70"/>
  <c r="DX82" i="70"/>
  <c r="DX217" i="70"/>
  <c r="DX216" i="70" s="1"/>
  <c r="DX263" i="70"/>
  <c r="DX262" i="70" s="1"/>
  <c r="DX316" i="70"/>
  <c r="DX277" i="70"/>
  <c r="DX276" i="70" s="1"/>
  <c r="DX102" i="70"/>
  <c r="DX469" i="70"/>
  <c r="DX432" i="70"/>
  <c r="DX470" i="70"/>
  <c r="DX321" i="70"/>
  <c r="DX239" i="70"/>
  <c r="DX238" i="70" s="1"/>
  <c r="DX236" i="70" s="1"/>
  <c r="DX455" i="70"/>
  <c r="DX454" i="70" s="1"/>
  <c r="DX451" i="70" s="1"/>
  <c r="DX420" i="70"/>
  <c r="DX69" i="70"/>
  <c r="DX68" i="70"/>
  <c r="DX257" i="70"/>
  <c r="DX256" i="70" s="1"/>
  <c r="DX55" i="70"/>
  <c r="DX54" i="70" s="1"/>
  <c r="DX52" i="70" s="1"/>
  <c r="DX269" i="70"/>
  <c r="DX268" i="70" s="1"/>
  <c r="DX296" i="70"/>
  <c r="DX112" i="70"/>
  <c r="DX173" i="70"/>
  <c r="DX352" i="70"/>
  <c r="DX348" i="70" s="1"/>
  <c r="DX338" i="70" s="1"/>
  <c r="DX429" i="70"/>
  <c r="DX231" i="70"/>
  <c r="DX230" i="70" s="1"/>
  <c r="DX227" i="70" s="1"/>
  <c r="DX228" i="70"/>
  <c r="DX154" i="70"/>
  <c r="DX153" i="70" s="1"/>
  <c r="DX214" i="70"/>
  <c r="DX289" i="70"/>
  <c r="DX391" i="70"/>
  <c r="DX390" i="70" s="1"/>
  <c r="DX389" i="70" s="1"/>
  <c r="DX413" i="70"/>
  <c r="DX446" i="70"/>
  <c r="DX445" i="70" s="1"/>
  <c r="DX472" i="70"/>
  <c r="DX17" i="70"/>
  <c r="DX340" i="70"/>
  <c r="DX339" i="70" s="1"/>
  <c r="DX369" i="70"/>
  <c r="DX368" i="70"/>
  <c r="DX375" i="70"/>
  <c r="DX453" i="70"/>
  <c r="DX483" i="70"/>
  <c r="DX93" i="70"/>
  <c r="DX182" i="70"/>
  <c r="DX221" i="70"/>
  <c r="DX220" i="70" s="1"/>
  <c r="DX438" i="70"/>
  <c r="DX85" i="70"/>
  <c r="DZ207" i="70"/>
  <c r="DZ205" i="70"/>
  <c r="DZ194" i="70"/>
  <c r="DZ188" i="70"/>
  <c r="DZ183" i="70"/>
  <c r="DZ179" i="70"/>
  <c r="DZ177" i="70"/>
  <c r="DZ174" i="70"/>
  <c r="DY207" i="70"/>
  <c r="DY205" i="70"/>
  <c r="DY194" i="70"/>
  <c r="DY188" i="70"/>
  <c r="DY183" i="70"/>
  <c r="DY179" i="70"/>
  <c r="DY177" i="70"/>
  <c r="DY174" i="70"/>
  <c r="DQ211" i="70"/>
  <c r="DQ207" i="70" s="1"/>
  <c r="DP211" i="70"/>
  <c r="DP210" i="70"/>
  <c r="DP209" i="70"/>
  <c r="DP208" i="70"/>
  <c r="DW207" i="70"/>
  <c r="DR207" i="70"/>
  <c r="DT207" i="70" s="1"/>
  <c r="DO207" i="70"/>
  <c r="DN207" i="70"/>
  <c r="DQ206" i="70"/>
  <c r="DQ205" i="70" s="1"/>
  <c r="DP206" i="70"/>
  <c r="DW205" i="70"/>
  <c r="DR205" i="70"/>
  <c r="DT205" i="70" s="1"/>
  <c r="DO205" i="70"/>
  <c r="DN205" i="70"/>
  <c r="DP204" i="70"/>
  <c r="DP203" i="70"/>
  <c r="DP202" i="70"/>
  <c r="DP201" i="70"/>
  <c r="DP200" i="70"/>
  <c r="DP199" i="70"/>
  <c r="DP198" i="70"/>
  <c r="DP197" i="70"/>
  <c r="DP196" i="70"/>
  <c r="DQ195" i="70"/>
  <c r="DQ194" i="70" s="1"/>
  <c r="DP195" i="70"/>
  <c r="DW194" i="70"/>
  <c r="DR194" i="70"/>
  <c r="DT194" i="70" s="1"/>
  <c r="DO194" i="70"/>
  <c r="DN194" i="70"/>
  <c r="DP193" i="70"/>
  <c r="DP192" i="70"/>
  <c r="DP191" i="70"/>
  <c r="DP190" i="70"/>
  <c r="DQ189" i="70"/>
  <c r="DQ188" i="70" s="1"/>
  <c r="DP189" i="70"/>
  <c r="DW188" i="70"/>
  <c r="DR188" i="70"/>
  <c r="DT188" i="70" s="1"/>
  <c r="DO188" i="70"/>
  <c r="DN188" i="70"/>
  <c r="DP187" i="70"/>
  <c r="DP186" i="70"/>
  <c r="DP185" i="70"/>
  <c r="DQ184" i="70"/>
  <c r="DQ183" i="70" s="1"/>
  <c r="DP184" i="70"/>
  <c r="DW183" i="70"/>
  <c r="DR183" i="70"/>
  <c r="DT183" i="70" s="1"/>
  <c r="DO183" i="70"/>
  <c r="DN183" i="70"/>
  <c r="DP181" i="70"/>
  <c r="DQ180" i="70"/>
  <c r="DQ179" i="70" s="1"/>
  <c r="DP180" i="70"/>
  <c r="DW179" i="70"/>
  <c r="DR179" i="70"/>
  <c r="DT179" i="70" s="1"/>
  <c r="DO179" i="70"/>
  <c r="DN179" i="70"/>
  <c r="DQ178" i="70"/>
  <c r="DQ177" i="70" s="1"/>
  <c r="DP178" i="70"/>
  <c r="DW177" i="70"/>
  <c r="DR177" i="70"/>
  <c r="DT177" i="70" s="1"/>
  <c r="DO177" i="70"/>
  <c r="DN177" i="70"/>
  <c r="DP176" i="70"/>
  <c r="DQ175" i="70"/>
  <c r="DQ174" i="70" s="1"/>
  <c r="DP175" i="70"/>
  <c r="DW174" i="70"/>
  <c r="DR174" i="70"/>
  <c r="DT174" i="70" s="1"/>
  <c r="DO174" i="70"/>
  <c r="DN174" i="70"/>
  <c r="CQ23" i="64"/>
  <c r="CQ22" i="64" s="1"/>
  <c r="CP23" i="64"/>
  <c r="CY22" i="64"/>
  <c r="CX22" i="64"/>
  <c r="CW22" i="64"/>
  <c r="CR22" i="64"/>
  <c r="CN22" i="64"/>
  <c r="CM22" i="64"/>
  <c r="CL22" i="64"/>
  <c r="CK22" i="64"/>
  <c r="CJ22" i="64"/>
  <c r="CI22" i="64"/>
  <c r="CH22" i="64"/>
  <c r="CG22" i="64"/>
  <c r="CE22" i="64"/>
  <c r="CD22" i="64"/>
  <c r="CC22" i="64"/>
  <c r="CB22" i="64"/>
  <c r="CA22" i="64"/>
  <c r="BZ22" i="64"/>
  <c r="DX16" i="70" l="1"/>
  <c r="DX14" i="70" s="1"/>
  <c r="DX361" i="70"/>
  <c r="DX315" i="70"/>
  <c r="DX314" i="70" s="1"/>
  <c r="DX401" i="70"/>
  <c r="DX254" i="70"/>
  <c r="DX382" i="70"/>
  <c r="DX255" i="70"/>
  <c r="DX288" i="70"/>
  <c r="DX286" i="70" s="1"/>
  <c r="DX266" i="70"/>
  <c r="DX237" i="70"/>
  <c r="DX51" i="70"/>
  <c r="DX267" i="70"/>
  <c r="DX172" i="70"/>
  <c r="DX170" i="70" s="1"/>
  <c r="DX471" i="70"/>
  <c r="DX467" i="70" s="1"/>
  <c r="DX466" i="70" s="1"/>
  <c r="DX101" i="70"/>
  <c r="DX99" i="70" s="1"/>
  <c r="DX98" i="70" s="1"/>
  <c r="DX431" i="70"/>
  <c r="DX426" i="70" s="1"/>
  <c r="CT22" i="64"/>
  <c r="DX213" i="70"/>
  <c r="DP177" i="70"/>
  <c r="DX337" i="70"/>
  <c r="DP205" i="70"/>
  <c r="DZ173" i="70"/>
  <c r="DW173" i="70"/>
  <c r="DX388" i="70"/>
  <c r="DX287" i="70"/>
  <c r="DX81" i="70"/>
  <c r="DN173" i="70"/>
  <c r="CP22" i="64"/>
  <c r="DY182" i="70"/>
  <c r="DP207" i="70"/>
  <c r="DY173" i="70"/>
  <c r="DP194" i="70"/>
  <c r="DP179" i="70"/>
  <c r="DP183" i="70"/>
  <c r="DN182" i="70"/>
  <c r="DP174" i="70"/>
  <c r="DQ173" i="70"/>
  <c r="DR173" i="70"/>
  <c r="DT173" i="70" s="1"/>
  <c r="DP188" i="70"/>
  <c r="DW182" i="70"/>
  <c r="DO173" i="70"/>
  <c r="DO182" i="70"/>
  <c r="DZ182" i="70"/>
  <c r="DR182" i="70"/>
  <c r="DT182" i="70" s="1"/>
  <c r="DQ182" i="70"/>
  <c r="DX13" i="70" l="1"/>
  <c r="DX313" i="70"/>
  <c r="DX171" i="70"/>
  <c r="DX212" i="70"/>
  <c r="DX100" i="70"/>
  <c r="DW172" i="70"/>
  <c r="DW171" i="70" s="1"/>
  <c r="DN172" i="70"/>
  <c r="DN171" i="70" s="1"/>
  <c r="DP173" i="70"/>
  <c r="DZ172" i="70"/>
  <c r="DZ170" i="70" s="1"/>
  <c r="DR172" i="70"/>
  <c r="DT172" i="70" s="1"/>
  <c r="DX169" i="70"/>
  <c r="DY172" i="70"/>
  <c r="DY170" i="70" s="1"/>
  <c r="DQ172" i="70"/>
  <c r="DQ170" i="70" s="1"/>
  <c r="DX226" i="70"/>
  <c r="DX80" i="70"/>
  <c r="DX79" i="70"/>
  <c r="DP182" i="70"/>
  <c r="DY171" i="70"/>
  <c r="DW170" i="70"/>
  <c r="DO172" i="70"/>
  <c r="DO171" i="70" s="1"/>
  <c r="DZ171" i="70"/>
  <c r="DO170" i="70" l="1"/>
  <c r="DR170" i="70"/>
  <c r="DT170" i="70" s="1"/>
  <c r="DR171" i="70"/>
  <c r="DT171" i="70" s="1"/>
  <c r="DN170" i="70"/>
  <c r="DN169" i="70" s="1"/>
  <c r="DQ169" i="70"/>
  <c r="DP172" i="70"/>
  <c r="DY169" i="70"/>
  <c r="DQ171" i="70"/>
  <c r="DO169" i="70"/>
  <c r="DW169" i="70"/>
  <c r="DR169" i="70"/>
  <c r="DT169" i="70" s="1"/>
  <c r="DZ169" i="70"/>
  <c r="DX12" i="70"/>
  <c r="DP171" i="70"/>
  <c r="DP170" i="70"/>
  <c r="DP169" i="70" l="1"/>
  <c r="DX11" i="70"/>
  <c r="CY96" i="64" l="1"/>
  <c r="CY94" i="64"/>
  <c r="CY89" i="64"/>
  <c r="DX503" i="70" l="1"/>
  <c r="CY88" i="64"/>
  <c r="CY86" i="64" s="1"/>
  <c r="CY110" i="64" l="1"/>
  <c r="CX110" i="64"/>
  <c r="CW110" i="64"/>
  <c r="CR110" i="64"/>
  <c r="CY108" i="64"/>
  <c r="CX108" i="64"/>
  <c r="CW108" i="64"/>
  <c r="CR108" i="64"/>
  <c r="CY106" i="64"/>
  <c r="CX106" i="64"/>
  <c r="CW106" i="64"/>
  <c r="CR106" i="64"/>
  <c r="CY104" i="64"/>
  <c r="CX104" i="64"/>
  <c r="CW104" i="64"/>
  <c r="CR104" i="64"/>
  <c r="CY102" i="64"/>
  <c r="CX102" i="64"/>
  <c r="CW102" i="64"/>
  <c r="CR102" i="64"/>
  <c r="CY100" i="64"/>
  <c r="CX100" i="64"/>
  <c r="CW100" i="64"/>
  <c r="CR100" i="64"/>
  <c r="CX96" i="64"/>
  <c r="CW96" i="64"/>
  <c r="CR96" i="64"/>
  <c r="CX94" i="64"/>
  <c r="CW94" i="64"/>
  <c r="CR94" i="64"/>
  <c r="CT94" i="64" s="1"/>
  <c r="CX89" i="64"/>
  <c r="CW89" i="64"/>
  <c r="CR89" i="64"/>
  <c r="CY84" i="64"/>
  <c r="CX84" i="64"/>
  <c r="CW84" i="64"/>
  <c r="CW83" i="64" s="1"/>
  <c r="CR84" i="64"/>
  <c r="CY81" i="64"/>
  <c r="CX81" i="64"/>
  <c r="CW81" i="64"/>
  <c r="CR81" i="64"/>
  <c r="CT81" i="64" s="1"/>
  <c r="CY78" i="64"/>
  <c r="CX78" i="64"/>
  <c r="CW78" i="64"/>
  <c r="CR78" i="64"/>
  <c r="CY75" i="64"/>
  <c r="CX75" i="64"/>
  <c r="CW75" i="64"/>
  <c r="CR75" i="64"/>
  <c r="CY73" i="64"/>
  <c r="CX73" i="64"/>
  <c r="CW73" i="64"/>
  <c r="CR73" i="64"/>
  <c r="CY69" i="64"/>
  <c r="CX69" i="64"/>
  <c r="CW69" i="64"/>
  <c r="CR69" i="64"/>
  <c r="CY56" i="64"/>
  <c r="CX56" i="64"/>
  <c r="CW56" i="64"/>
  <c r="CR56" i="64"/>
  <c r="CY53" i="64"/>
  <c r="CX53" i="64"/>
  <c r="CW53" i="64"/>
  <c r="CR53" i="64"/>
  <c r="CY51" i="64"/>
  <c r="CX51" i="64"/>
  <c r="CW51" i="64"/>
  <c r="CR51" i="64"/>
  <c r="CY46" i="64"/>
  <c r="CX46" i="64"/>
  <c r="CW46" i="64"/>
  <c r="CR46" i="64"/>
  <c r="CT46" i="64" s="1"/>
  <c r="CY42" i="64"/>
  <c r="CX42" i="64"/>
  <c r="CW42" i="64"/>
  <c r="CR42" i="64"/>
  <c r="CT42" i="64" s="1"/>
  <c r="CY38" i="64"/>
  <c r="CX38" i="64"/>
  <c r="CW38" i="64"/>
  <c r="CR38" i="64"/>
  <c r="CT38" i="64" s="1"/>
  <c r="CY34" i="64"/>
  <c r="CX34" i="64"/>
  <c r="CW34" i="64"/>
  <c r="CR34" i="64"/>
  <c r="CT34" i="64" s="1"/>
  <c r="CY31" i="64"/>
  <c r="CX31" i="64"/>
  <c r="CW31" i="64"/>
  <c r="CR31" i="64"/>
  <c r="CY29" i="64"/>
  <c r="CX29" i="64"/>
  <c r="CW29" i="64"/>
  <c r="CR29" i="64"/>
  <c r="CY27" i="64"/>
  <c r="CX27" i="64"/>
  <c r="CW27" i="64"/>
  <c r="CR27" i="64"/>
  <c r="CT27" i="64" s="1"/>
  <c r="CY24" i="64"/>
  <c r="CX24" i="64"/>
  <c r="CW24" i="64"/>
  <c r="CR24" i="64"/>
  <c r="CY19" i="64"/>
  <c r="CX19" i="64"/>
  <c r="CW19" i="64"/>
  <c r="CR19" i="64"/>
  <c r="CY16" i="64"/>
  <c r="CX16" i="64"/>
  <c r="CW16" i="64"/>
  <c r="CR16" i="64"/>
  <c r="CY14" i="64"/>
  <c r="CX14" i="64"/>
  <c r="CW14" i="64"/>
  <c r="CR14" i="64"/>
  <c r="CY12" i="64"/>
  <c r="CX12" i="64"/>
  <c r="CW12" i="64"/>
  <c r="CR12" i="64"/>
  <c r="CT12" i="64" l="1"/>
  <c r="CT29" i="64"/>
  <c r="CT69" i="64"/>
  <c r="CT19" i="64"/>
  <c r="CT51" i="64"/>
  <c r="CT78" i="64"/>
  <c r="CT89" i="64"/>
  <c r="CT102" i="64"/>
  <c r="CT108" i="64"/>
  <c r="CT14" i="64"/>
  <c r="CT24" i="64"/>
  <c r="CT31" i="64"/>
  <c r="CT53" i="64"/>
  <c r="CT73" i="64"/>
  <c r="CT104" i="64"/>
  <c r="CT110" i="64"/>
  <c r="CT96" i="64"/>
  <c r="CT16" i="64"/>
  <c r="CT56" i="64"/>
  <c r="CT75" i="64"/>
  <c r="CT84" i="64"/>
  <c r="CT100" i="64"/>
  <c r="CT106" i="64"/>
  <c r="CY83" i="64"/>
  <c r="CY72" i="64"/>
  <c r="CX33" i="64"/>
  <c r="CR33" i="64"/>
  <c r="CT33" i="64" s="1"/>
  <c r="CY55" i="64"/>
  <c r="CR99" i="64"/>
  <c r="CR72" i="64"/>
  <c r="CT72" i="64" s="1"/>
  <c r="CX83" i="64"/>
  <c r="CX99" i="64"/>
  <c r="CX98" i="64" s="1"/>
  <c r="CX88" i="64"/>
  <c r="CX86" i="64" s="1"/>
  <c r="CX72" i="64"/>
  <c r="CX55" i="64"/>
  <c r="CW72" i="64"/>
  <c r="CW99" i="64"/>
  <c r="CW98" i="64" s="1"/>
  <c r="CW88" i="64"/>
  <c r="CW86" i="64" s="1"/>
  <c r="CW33" i="64"/>
  <c r="CW55" i="64"/>
  <c r="CY99" i="64"/>
  <c r="CY98" i="64" s="1"/>
  <c r="CW50" i="64"/>
  <c r="CX50" i="64"/>
  <c r="CY33" i="64"/>
  <c r="CY50" i="64"/>
  <c r="CR50" i="64"/>
  <c r="CT50" i="64" s="1"/>
  <c r="CR88" i="64"/>
  <c r="CR83" i="64"/>
  <c r="CT83" i="64" s="1"/>
  <c r="CR55" i="64"/>
  <c r="CT55" i="64" s="1"/>
  <c r="CR98" i="64" l="1"/>
  <c r="CT98" i="64" s="1"/>
  <c r="CT99" i="64"/>
  <c r="CR86" i="64"/>
  <c r="CT86" i="64" s="1"/>
  <c r="CT88" i="64"/>
  <c r="DZ350" i="70" l="1"/>
  <c r="DZ349" i="70" s="1"/>
  <c r="DY350" i="70"/>
  <c r="DY349" i="70" s="1"/>
  <c r="DY348" i="70" s="1"/>
  <c r="DW350" i="70"/>
  <c r="DW349" i="70" s="1"/>
  <c r="DO350" i="70"/>
  <c r="DO349" i="70" s="1"/>
  <c r="DN350" i="70"/>
  <c r="DZ454" i="70"/>
  <c r="DZ451" i="70" s="1"/>
  <c r="DY454" i="70"/>
  <c r="DY451" i="70" s="1"/>
  <c r="DZ484" i="70"/>
  <c r="DY484" i="70"/>
  <c r="DW484" i="70"/>
  <c r="DR484" i="70"/>
  <c r="DT484" i="70" s="1"/>
  <c r="DZ479" i="70"/>
  <c r="DY479" i="70"/>
  <c r="DW479" i="70"/>
  <c r="DR479" i="70"/>
  <c r="DT479" i="70" s="1"/>
  <c r="DZ477" i="70"/>
  <c r="DY477" i="70"/>
  <c r="DW477" i="70"/>
  <c r="DR477" i="70"/>
  <c r="DT477" i="70" s="1"/>
  <c r="DZ475" i="70"/>
  <c r="DZ469" i="70" s="1"/>
  <c r="DY475" i="70"/>
  <c r="DY469" i="70" s="1"/>
  <c r="DW475" i="70"/>
  <c r="DW469" i="70" s="1"/>
  <c r="DR475" i="70"/>
  <c r="DW473" i="70"/>
  <c r="DR473" i="70"/>
  <c r="DT473" i="70" s="1"/>
  <c r="DZ464" i="70"/>
  <c r="DY464" i="70"/>
  <c r="DW464" i="70"/>
  <c r="DW463" i="70" s="1"/>
  <c r="DW462" i="70" s="1"/>
  <c r="DW461" i="70" s="1"/>
  <c r="DR464" i="70"/>
  <c r="DT464" i="70" s="1"/>
  <c r="DZ462" i="70"/>
  <c r="DZ461" i="70" s="1"/>
  <c r="DY462" i="70"/>
  <c r="DY461" i="70" s="1"/>
  <c r="DZ458" i="70"/>
  <c r="DZ453" i="70" s="1"/>
  <c r="DY458" i="70"/>
  <c r="DY453" i="70" s="1"/>
  <c r="DW458" i="70"/>
  <c r="DR458" i="70"/>
  <c r="DT458" i="70" s="1"/>
  <c r="DZ449" i="70"/>
  <c r="DY449" i="70"/>
  <c r="DW449" i="70"/>
  <c r="DR449" i="70"/>
  <c r="DT449" i="70" s="1"/>
  <c r="DZ447" i="70"/>
  <c r="DY447" i="70"/>
  <c r="DW447" i="70"/>
  <c r="DR447" i="70"/>
  <c r="DT447" i="70" s="1"/>
  <c r="DZ443" i="70"/>
  <c r="DY443" i="70"/>
  <c r="DW443" i="70"/>
  <c r="DR443" i="70"/>
  <c r="DT443" i="70" s="1"/>
  <c r="DZ441" i="70"/>
  <c r="DY441" i="70"/>
  <c r="DW441" i="70"/>
  <c r="DR441" i="70"/>
  <c r="DT441" i="70" s="1"/>
  <c r="DZ439" i="70"/>
  <c r="DY439" i="70"/>
  <c r="DW439" i="70"/>
  <c r="DR439" i="70"/>
  <c r="DT439" i="70" s="1"/>
  <c r="DZ435" i="70"/>
  <c r="DY435" i="70"/>
  <c r="DW435" i="70"/>
  <c r="DR435" i="70"/>
  <c r="DZ405" i="70"/>
  <c r="DZ404" i="70" s="1"/>
  <c r="DY405" i="70"/>
  <c r="DY404" i="70" s="1"/>
  <c r="DY403" i="70" s="1"/>
  <c r="DY402" i="70" s="1"/>
  <c r="DW405" i="70"/>
  <c r="DW404" i="70" s="1"/>
  <c r="DW403" i="70" s="1"/>
  <c r="DW402" i="70" s="1"/>
  <c r="DR405" i="70"/>
  <c r="DT405" i="70" s="1"/>
  <c r="DZ399" i="70"/>
  <c r="DY399" i="70"/>
  <c r="DW399" i="70"/>
  <c r="DR399" i="70"/>
  <c r="DT399" i="70" s="1"/>
  <c r="DZ397" i="70"/>
  <c r="DY397" i="70"/>
  <c r="DW397" i="70"/>
  <c r="DR397" i="70"/>
  <c r="DZ394" i="70"/>
  <c r="DY394" i="70"/>
  <c r="DW394" i="70"/>
  <c r="DR394" i="70"/>
  <c r="DZ392" i="70"/>
  <c r="DY392" i="70"/>
  <c r="DW392" i="70"/>
  <c r="DR392" i="70"/>
  <c r="DT392" i="70" s="1"/>
  <c r="DZ379" i="70"/>
  <c r="DY379" i="70"/>
  <c r="DW379" i="70"/>
  <c r="DW378" i="70" s="1"/>
  <c r="DW377" i="70" s="1"/>
  <c r="DR379" i="70"/>
  <c r="DZ377" i="70"/>
  <c r="DY377" i="70"/>
  <c r="DW359" i="70"/>
  <c r="DR359" i="70"/>
  <c r="DT359" i="70" s="1"/>
  <c r="DQ351" i="70"/>
  <c r="DQ350" i="70" s="1"/>
  <c r="DQ349" i="70" s="1"/>
  <c r="DP351" i="70"/>
  <c r="DR350" i="70"/>
  <c r="DZ335" i="70"/>
  <c r="DY335" i="70"/>
  <c r="DW335" i="70"/>
  <c r="DR335" i="70"/>
  <c r="DT335" i="70" s="1"/>
  <c r="DZ333" i="70"/>
  <c r="DY333" i="70"/>
  <c r="DW333" i="70"/>
  <c r="DR333" i="70"/>
  <c r="DT333" i="70" s="1"/>
  <c r="DZ328" i="70"/>
  <c r="DY328" i="70"/>
  <c r="DW328" i="70"/>
  <c r="DR328" i="70"/>
  <c r="DT328" i="70" s="1"/>
  <c r="DZ326" i="70"/>
  <c r="DY326" i="70"/>
  <c r="DW326" i="70"/>
  <c r="DR326" i="70"/>
  <c r="DT326" i="70" s="1"/>
  <c r="DZ322" i="70"/>
  <c r="DY322" i="70"/>
  <c r="DW322" i="70"/>
  <c r="DR322" i="70"/>
  <c r="DT322" i="70" s="1"/>
  <c r="DZ319" i="70"/>
  <c r="DY319" i="70"/>
  <c r="DW319" i="70"/>
  <c r="DR319" i="70"/>
  <c r="DT319" i="70" s="1"/>
  <c r="DZ317" i="70"/>
  <c r="DY317" i="70"/>
  <c r="DW317" i="70"/>
  <c r="DR317" i="70"/>
  <c r="DT317" i="70" s="1"/>
  <c r="DZ315" i="70"/>
  <c r="DY315" i="70"/>
  <c r="DZ304" i="70"/>
  <c r="DY304" i="70"/>
  <c r="DW304" i="70"/>
  <c r="DR304" i="70"/>
  <c r="DT304" i="70" s="1"/>
  <c r="DZ300" i="70"/>
  <c r="DY300" i="70"/>
  <c r="DW300" i="70"/>
  <c r="DR300" i="70"/>
  <c r="DT300" i="70" s="1"/>
  <c r="DZ297" i="70"/>
  <c r="DY297" i="70"/>
  <c r="DW297" i="70"/>
  <c r="DR297" i="70"/>
  <c r="DT297" i="70" s="1"/>
  <c r="DZ292" i="70"/>
  <c r="DY292" i="70"/>
  <c r="DW292" i="70"/>
  <c r="DR292" i="70"/>
  <c r="DT292" i="70" s="1"/>
  <c r="DZ290" i="70"/>
  <c r="DY290" i="70"/>
  <c r="DW290" i="70"/>
  <c r="DR290" i="70"/>
  <c r="DT290" i="70" s="1"/>
  <c r="DZ288" i="70"/>
  <c r="DY288" i="70"/>
  <c r="DZ280" i="70"/>
  <c r="DY280" i="70"/>
  <c r="DW280" i="70"/>
  <c r="DR280" i="70"/>
  <c r="DT280" i="70" s="1"/>
  <c r="DZ278" i="70"/>
  <c r="DY278" i="70"/>
  <c r="DW278" i="70"/>
  <c r="DR278" i="70"/>
  <c r="DT278" i="70" s="1"/>
  <c r="DZ276" i="70"/>
  <c r="DY276" i="70"/>
  <c r="DZ274" i="70"/>
  <c r="DY274" i="70"/>
  <c r="DW274" i="70"/>
  <c r="DR274" i="70"/>
  <c r="DT274" i="70" s="1"/>
  <c r="DZ272" i="70"/>
  <c r="DY272" i="70"/>
  <c r="DW272" i="70"/>
  <c r="DR272" i="70"/>
  <c r="DT272" i="70" s="1"/>
  <c r="DZ270" i="70"/>
  <c r="DY270" i="70"/>
  <c r="DW270" i="70"/>
  <c r="DR270" i="70"/>
  <c r="DT270" i="70" s="1"/>
  <c r="DZ264" i="70"/>
  <c r="DZ263" i="70" s="1"/>
  <c r="DY264" i="70"/>
  <c r="DY263" i="70" s="1"/>
  <c r="DY262" i="70" s="1"/>
  <c r="DW264" i="70"/>
  <c r="DW263" i="70" s="1"/>
  <c r="DW262" i="70" s="1"/>
  <c r="DR264" i="70"/>
  <c r="DT264" i="70" s="1"/>
  <c r="DZ260" i="70"/>
  <c r="DY260" i="70"/>
  <c r="DW260" i="70"/>
  <c r="DR260" i="70"/>
  <c r="DT260" i="70" s="1"/>
  <c r="DZ258" i="70"/>
  <c r="DY258" i="70"/>
  <c r="DW258" i="70"/>
  <c r="DR258" i="70"/>
  <c r="DT258" i="70" s="1"/>
  <c r="DZ251" i="70"/>
  <c r="DY251" i="70"/>
  <c r="DW251" i="70"/>
  <c r="DR251" i="70"/>
  <c r="DT251" i="70" s="1"/>
  <c r="DZ247" i="70"/>
  <c r="DY247" i="70"/>
  <c r="DW247" i="70"/>
  <c r="DT247" i="70"/>
  <c r="DZ245" i="70"/>
  <c r="DY245" i="70"/>
  <c r="DW245" i="70"/>
  <c r="DR245" i="70"/>
  <c r="DT245" i="70" s="1"/>
  <c r="DZ242" i="70"/>
  <c r="DY242" i="70"/>
  <c r="DW242" i="70"/>
  <c r="DR242" i="70"/>
  <c r="DT242" i="70" s="1"/>
  <c r="DZ240" i="70"/>
  <c r="DY240" i="70"/>
  <c r="DW240" i="70"/>
  <c r="DR240" i="70"/>
  <c r="DT240" i="70" s="1"/>
  <c r="DZ238" i="70"/>
  <c r="DZ236" i="70" s="1"/>
  <c r="DY238" i="70"/>
  <c r="DY237" i="70" s="1"/>
  <c r="DZ234" i="70"/>
  <c r="DY234" i="70"/>
  <c r="DW234" i="70"/>
  <c r="DR234" i="70"/>
  <c r="DT234" i="70" s="1"/>
  <c r="DZ232" i="70"/>
  <c r="DY232" i="70"/>
  <c r="DW232" i="70"/>
  <c r="DR232" i="70"/>
  <c r="DT232" i="70" s="1"/>
  <c r="DZ230" i="70"/>
  <c r="DY230" i="70"/>
  <c r="DZ224" i="70"/>
  <c r="DY224" i="70"/>
  <c r="DW224" i="70"/>
  <c r="DR224" i="70"/>
  <c r="DT224" i="70" s="1"/>
  <c r="DT215" i="70" s="1"/>
  <c r="DZ222" i="70"/>
  <c r="DY222" i="70"/>
  <c r="DW222" i="70"/>
  <c r="DR222" i="70"/>
  <c r="DT222" i="70" s="1"/>
  <c r="DZ167" i="70"/>
  <c r="DZ166" i="70" s="1"/>
  <c r="DY167" i="70"/>
  <c r="DY166" i="70" s="1"/>
  <c r="DY153" i="70" s="1"/>
  <c r="DW167" i="70"/>
  <c r="DW166" i="70" s="1"/>
  <c r="DR167" i="70"/>
  <c r="DZ164" i="70"/>
  <c r="DY164" i="70"/>
  <c r="DW164" i="70"/>
  <c r="DR164" i="70"/>
  <c r="DT164" i="70" s="1"/>
  <c r="DZ157" i="70"/>
  <c r="DY157" i="70"/>
  <c r="DW157" i="70"/>
  <c r="DR157" i="70"/>
  <c r="DT157" i="70" s="1"/>
  <c r="DZ155" i="70"/>
  <c r="DY155" i="70"/>
  <c r="DW155" i="70"/>
  <c r="DR155" i="70"/>
  <c r="DT155" i="70" s="1"/>
  <c r="DZ147" i="70"/>
  <c r="DZ146" i="70" s="1"/>
  <c r="DY147" i="70"/>
  <c r="DY146" i="70" s="1"/>
  <c r="DY101" i="70" s="1"/>
  <c r="DW147" i="70"/>
  <c r="DW146" i="70" s="1"/>
  <c r="DR147" i="70"/>
  <c r="DT147" i="70" s="1"/>
  <c r="DZ143" i="70"/>
  <c r="DY143" i="70"/>
  <c r="DW143" i="70"/>
  <c r="DW142" i="70" s="1"/>
  <c r="DR143" i="70"/>
  <c r="DZ136" i="70"/>
  <c r="DY136" i="70"/>
  <c r="DW136" i="70"/>
  <c r="DR136" i="70"/>
  <c r="DT136" i="70" s="1"/>
  <c r="DZ134" i="70"/>
  <c r="DY134" i="70"/>
  <c r="DW134" i="70"/>
  <c r="DR134" i="70"/>
  <c r="DT134" i="70" s="1"/>
  <c r="DZ124" i="70"/>
  <c r="DY124" i="70"/>
  <c r="DW124" i="70"/>
  <c r="DR124" i="70"/>
  <c r="DT124" i="70" s="1"/>
  <c r="DZ117" i="70"/>
  <c r="DY117" i="70"/>
  <c r="DW117" i="70"/>
  <c r="DR117" i="70"/>
  <c r="DT117" i="70" s="1"/>
  <c r="DZ113" i="70"/>
  <c r="DY113" i="70"/>
  <c r="DW113" i="70"/>
  <c r="DR113" i="70"/>
  <c r="DT113" i="70" s="1"/>
  <c r="DZ108" i="70"/>
  <c r="DY108" i="70"/>
  <c r="DW108" i="70"/>
  <c r="DR108" i="70"/>
  <c r="DT108" i="70" s="1"/>
  <c r="DZ106" i="70"/>
  <c r="DY106" i="70"/>
  <c r="DW106" i="70"/>
  <c r="DR106" i="70"/>
  <c r="DT106" i="70" s="1"/>
  <c r="DZ103" i="70"/>
  <c r="DY103" i="70"/>
  <c r="DW103" i="70"/>
  <c r="DR103" i="70"/>
  <c r="DT103" i="70" s="1"/>
  <c r="DZ94" i="70"/>
  <c r="DY94" i="70"/>
  <c r="DW94" i="70"/>
  <c r="DR94" i="70"/>
  <c r="DT94" i="70" s="1"/>
  <c r="DZ91" i="70"/>
  <c r="DY91" i="70"/>
  <c r="DW91" i="70"/>
  <c r="DR91" i="70"/>
  <c r="DT91" i="70" s="1"/>
  <c r="DZ89" i="70"/>
  <c r="DY89" i="70"/>
  <c r="DW89" i="70"/>
  <c r="DR89" i="70"/>
  <c r="DT89" i="70" s="1"/>
  <c r="DZ86" i="70"/>
  <c r="DY86" i="70"/>
  <c r="DW86" i="70"/>
  <c r="DR86" i="70"/>
  <c r="DT86" i="70" s="1"/>
  <c r="DZ83" i="70"/>
  <c r="DZ82" i="70" s="1"/>
  <c r="DY83" i="70"/>
  <c r="DY82" i="70" s="1"/>
  <c r="DW83" i="70"/>
  <c r="DW82" i="70" s="1"/>
  <c r="DR83" i="70"/>
  <c r="DT83" i="70" s="1"/>
  <c r="DZ72" i="70"/>
  <c r="DY72" i="70"/>
  <c r="DW72" i="70"/>
  <c r="DW71" i="70" s="1"/>
  <c r="DW70" i="70" s="1"/>
  <c r="DW68" i="70" s="1"/>
  <c r="DR72" i="70"/>
  <c r="DZ70" i="70"/>
  <c r="DZ69" i="70" s="1"/>
  <c r="DY70" i="70"/>
  <c r="DY68" i="70" s="1"/>
  <c r="DZ62" i="70"/>
  <c r="DY62" i="70"/>
  <c r="DW62" i="70"/>
  <c r="DR62" i="70"/>
  <c r="DZ58" i="70"/>
  <c r="DY58" i="70"/>
  <c r="DW58" i="70"/>
  <c r="DR58" i="70"/>
  <c r="DZ56" i="70"/>
  <c r="DY56" i="70"/>
  <c r="DW56" i="70"/>
  <c r="DR56" i="70"/>
  <c r="DZ54" i="70"/>
  <c r="DZ52" i="70" s="1"/>
  <c r="DY54" i="70"/>
  <c r="DY52" i="70" s="1"/>
  <c r="DZ48" i="70"/>
  <c r="DZ47" i="70" s="1"/>
  <c r="DY48" i="70"/>
  <c r="DY47" i="70" s="1"/>
  <c r="DY16" i="70" s="1"/>
  <c r="DW48" i="70"/>
  <c r="DW47" i="70" s="1"/>
  <c r="DR48" i="70"/>
  <c r="DZ40" i="70"/>
  <c r="DY40" i="70"/>
  <c r="DW40" i="70"/>
  <c r="DR40" i="70"/>
  <c r="DZ30" i="70"/>
  <c r="DY30" i="70"/>
  <c r="DW30" i="70"/>
  <c r="DR30" i="70"/>
  <c r="DZ23" i="70"/>
  <c r="DY23" i="70"/>
  <c r="DW23" i="70"/>
  <c r="DR23" i="70"/>
  <c r="DZ18" i="70"/>
  <c r="DY18" i="70"/>
  <c r="DW18" i="70"/>
  <c r="DR18" i="70"/>
  <c r="DT18" i="70" l="1"/>
  <c r="DT40" i="70"/>
  <c r="DT58" i="70"/>
  <c r="DT23" i="70"/>
  <c r="DT62" i="70"/>
  <c r="DT30" i="70"/>
  <c r="DT56" i="70"/>
  <c r="DT391" i="70"/>
  <c r="DR47" i="70"/>
  <c r="DT47" i="70" s="1"/>
  <c r="DT48" i="70"/>
  <c r="DR166" i="70"/>
  <c r="DT167" i="70"/>
  <c r="DT166" i="70" s="1"/>
  <c r="DR142" i="70"/>
  <c r="DT142" i="70" s="1"/>
  <c r="DT143" i="70"/>
  <c r="DR378" i="70"/>
  <c r="DT378" i="70" s="1"/>
  <c r="DT379" i="70"/>
  <c r="DT453" i="70"/>
  <c r="DT455" i="70"/>
  <c r="DR469" i="70"/>
  <c r="DT469" i="70" s="1"/>
  <c r="DT475" i="70"/>
  <c r="DR71" i="70"/>
  <c r="DT71" i="70" s="1"/>
  <c r="DT72" i="70"/>
  <c r="DR349" i="70"/>
  <c r="DT349" i="70" s="1"/>
  <c r="DT350" i="70"/>
  <c r="DR463" i="70"/>
  <c r="DT463" i="70" s="1"/>
  <c r="DR82" i="70"/>
  <c r="DT82" i="70" s="1"/>
  <c r="DR146" i="70"/>
  <c r="DT146" i="70" s="1"/>
  <c r="DR263" i="70"/>
  <c r="DT263" i="70" s="1"/>
  <c r="DR404" i="70"/>
  <c r="DT404" i="70" s="1"/>
  <c r="DZ101" i="70"/>
  <c r="DZ153" i="70"/>
  <c r="DZ262" i="70"/>
  <c r="DZ348" i="70"/>
  <c r="DZ403" i="70"/>
  <c r="DZ402" i="70" s="1"/>
  <c r="DZ401" i="70" s="1"/>
  <c r="DZ16" i="70"/>
  <c r="DZ460" i="70"/>
  <c r="DY460" i="70"/>
  <c r="DY401" i="70"/>
  <c r="DW460" i="70"/>
  <c r="DW401" i="70"/>
  <c r="DY221" i="70"/>
  <c r="DY220" i="70" s="1"/>
  <c r="DR231" i="70"/>
  <c r="DR221" i="70"/>
  <c r="DW231" i="70"/>
  <c r="DW230" i="70" s="1"/>
  <c r="DW257" i="70"/>
  <c r="DW256" i="70" s="1"/>
  <c r="DW255" i="70" s="1"/>
  <c r="DY257" i="70"/>
  <c r="DY256" i="70" s="1"/>
  <c r="DY254" i="70" s="1"/>
  <c r="DZ221" i="70"/>
  <c r="DY236" i="70"/>
  <c r="DZ257" i="70"/>
  <c r="DW112" i="70"/>
  <c r="DW446" i="70"/>
  <c r="DW445" i="70" s="1"/>
  <c r="DW296" i="70"/>
  <c r="DZ472" i="70"/>
  <c r="DW239" i="70"/>
  <c r="DW238" i="70" s="1"/>
  <c r="DW237" i="70" s="1"/>
  <c r="DY438" i="70"/>
  <c r="DY446" i="70"/>
  <c r="DY445" i="70" s="1"/>
  <c r="DW221" i="70"/>
  <c r="DW220" i="70" s="1"/>
  <c r="DZ438" i="70"/>
  <c r="DZ446" i="70"/>
  <c r="DW391" i="70"/>
  <c r="DW390" i="70" s="1"/>
  <c r="DY269" i="70"/>
  <c r="DY268" i="70" s="1"/>
  <c r="DY266" i="70" s="1"/>
  <c r="DZ269" i="70"/>
  <c r="DY391" i="70"/>
  <c r="DY390" i="70" s="1"/>
  <c r="DW17" i="70"/>
  <c r="DW16" i="70" s="1"/>
  <c r="DZ85" i="70"/>
  <c r="DR257" i="70"/>
  <c r="DZ391" i="70"/>
  <c r="DR239" i="70"/>
  <c r="DR296" i="70"/>
  <c r="DT296" i="70" s="1"/>
  <c r="DR391" i="70"/>
  <c r="DR390" i="70" s="1"/>
  <c r="DT390" i="70" s="1"/>
  <c r="DR55" i="70"/>
  <c r="DZ237" i="70"/>
  <c r="DR321" i="70"/>
  <c r="DT321" i="70" s="1"/>
  <c r="DW55" i="70"/>
  <c r="DW54" i="70" s="1"/>
  <c r="DW52" i="70" s="1"/>
  <c r="DW321" i="70"/>
  <c r="DR102" i="70"/>
  <c r="DT102" i="70" s="1"/>
  <c r="DW102" i="70"/>
  <c r="DR112" i="70"/>
  <c r="DT112" i="70" s="1"/>
  <c r="DW438" i="70"/>
  <c r="DR289" i="70"/>
  <c r="DT289" i="70" s="1"/>
  <c r="DR17" i="70"/>
  <c r="DY51" i="70"/>
  <c r="DW289" i="70"/>
  <c r="DR446" i="70"/>
  <c r="DZ51" i="70"/>
  <c r="DR85" i="70"/>
  <c r="DT85" i="70" s="1"/>
  <c r="DY472" i="70"/>
  <c r="DY471" i="70" s="1"/>
  <c r="DY467" i="70" s="1"/>
  <c r="DY85" i="70"/>
  <c r="DW269" i="70"/>
  <c r="DW268" i="70" s="1"/>
  <c r="DR269" i="70"/>
  <c r="DW85" i="70"/>
  <c r="DR438" i="70"/>
  <c r="DT438" i="70" s="1"/>
  <c r="DP350" i="70"/>
  <c r="DW154" i="70"/>
  <c r="DW153" i="70" s="1"/>
  <c r="DR277" i="70"/>
  <c r="DR316" i="70"/>
  <c r="DT316" i="70" s="1"/>
  <c r="DR472" i="70"/>
  <c r="DT472" i="70" s="1"/>
  <c r="DW277" i="70"/>
  <c r="DW276" i="70" s="1"/>
  <c r="DW316" i="70"/>
  <c r="DW472" i="70"/>
  <c r="DR154" i="70"/>
  <c r="DN349" i="70"/>
  <c r="DZ68" i="70"/>
  <c r="DW69" i="70"/>
  <c r="DY69" i="70"/>
  <c r="DT454" i="70" l="1"/>
  <c r="DR70" i="70"/>
  <c r="DR377" i="70"/>
  <c r="DT377" i="70" s="1"/>
  <c r="DR238" i="70"/>
  <c r="DR236" i="70" s="1"/>
  <c r="DT236" i="70" s="1"/>
  <c r="DT239" i="70"/>
  <c r="DR220" i="70"/>
  <c r="DT220" i="70" s="1"/>
  <c r="DT221" i="70"/>
  <c r="DR230" i="70"/>
  <c r="DT230" i="70" s="1"/>
  <c r="DT231" i="70"/>
  <c r="DR153" i="70"/>
  <c r="DT153" i="70" s="1"/>
  <c r="DT154" i="70"/>
  <c r="DR54" i="70"/>
  <c r="DR51" i="70" s="1"/>
  <c r="DT51" i="70" s="1"/>
  <c r="DT55" i="70"/>
  <c r="DR256" i="70"/>
  <c r="DT256" i="70" s="1"/>
  <c r="DT257" i="70"/>
  <c r="DR276" i="70"/>
  <c r="DT276" i="70" s="1"/>
  <c r="DT277" i="70"/>
  <c r="DR445" i="70"/>
  <c r="DT445" i="70" s="1"/>
  <c r="DT446" i="70"/>
  <c r="DR268" i="70"/>
  <c r="DT268" i="70" s="1"/>
  <c r="DT269" i="70"/>
  <c r="DR16" i="70"/>
  <c r="DT17" i="70"/>
  <c r="DR403" i="70"/>
  <c r="DT403" i="70" s="1"/>
  <c r="DR462" i="70"/>
  <c r="DT462" i="70" s="1"/>
  <c r="DR262" i="70"/>
  <c r="DT262" i="70" s="1"/>
  <c r="DZ220" i="70"/>
  <c r="DZ390" i="70"/>
  <c r="DZ445" i="70"/>
  <c r="DZ471" i="70"/>
  <c r="DZ467" i="70" s="1"/>
  <c r="DZ466" i="70" s="1"/>
  <c r="DZ256" i="70"/>
  <c r="DZ254" i="70" s="1"/>
  <c r="DY255" i="70"/>
  <c r="DZ268" i="70"/>
  <c r="DZ266" i="70" s="1"/>
  <c r="DW254" i="70"/>
  <c r="DW101" i="70"/>
  <c r="DW288" i="70"/>
  <c r="DW315" i="70"/>
  <c r="DR101" i="70"/>
  <c r="DT101" i="70" s="1"/>
  <c r="DW236" i="70"/>
  <c r="DY267" i="70"/>
  <c r="DW51" i="70"/>
  <c r="DY466" i="70"/>
  <c r="DW267" i="70"/>
  <c r="DR288" i="70"/>
  <c r="DT288" i="70" s="1"/>
  <c r="DR315" i="70"/>
  <c r="DT315" i="70" s="1"/>
  <c r="DW266" i="70"/>
  <c r="DP349" i="70"/>
  <c r="DT16" i="70" l="1"/>
  <c r="DR266" i="70"/>
  <c r="DT266" i="70" s="1"/>
  <c r="DT70" i="70"/>
  <c r="DR69" i="70"/>
  <c r="DR68" i="70"/>
  <c r="DT68" i="70" s="1"/>
  <c r="DZ255" i="70"/>
  <c r="DR254" i="70"/>
  <c r="DT254" i="70" s="1"/>
  <c r="DR52" i="70"/>
  <c r="DT54" i="70"/>
  <c r="DR267" i="70"/>
  <c r="DT267" i="70" s="1"/>
  <c r="DR237" i="70"/>
  <c r="DT238" i="70"/>
  <c r="DR461" i="70"/>
  <c r="DT461" i="70" s="1"/>
  <c r="DR255" i="70"/>
  <c r="DT255" i="70" s="1"/>
  <c r="DR402" i="70"/>
  <c r="DT402" i="70" s="1"/>
  <c r="DZ267" i="70"/>
  <c r="DT52" i="70" l="1"/>
  <c r="DU69" i="70"/>
  <c r="DT69" i="70"/>
  <c r="DU237" i="70"/>
  <c r="DT237" i="70"/>
  <c r="DR401" i="70"/>
  <c r="DT401" i="70" s="1"/>
  <c r="DR460" i="70"/>
  <c r="DT460" i="70" s="1"/>
  <c r="DO157" i="70" l="1"/>
  <c r="DO136" i="70"/>
  <c r="DO134" i="70"/>
  <c r="DO124" i="70"/>
  <c r="DO117" i="70"/>
  <c r="DO113" i="70"/>
  <c r="DZ355" i="70"/>
  <c r="DY355" i="70"/>
  <c r="DW355" i="70"/>
  <c r="DT355" i="70"/>
  <c r="DN355" i="70"/>
  <c r="DO355" i="70"/>
  <c r="DQ358" i="70"/>
  <c r="DP358" i="70"/>
  <c r="DO234" i="70"/>
  <c r="DN40" i="70"/>
  <c r="DO40" i="70"/>
  <c r="DQ41" i="70"/>
  <c r="DP41" i="70"/>
  <c r="CY10" i="64" l="1"/>
  <c r="CX10" i="64"/>
  <c r="CW10" i="64"/>
  <c r="CQ111" i="64"/>
  <c r="CQ110" i="64" s="1"/>
  <c r="CP111" i="64"/>
  <c r="CQ109" i="64"/>
  <c r="CQ108" i="64" s="1"/>
  <c r="CQ107" i="64"/>
  <c r="CQ106" i="64" s="1"/>
  <c r="CQ105" i="64"/>
  <c r="CQ104" i="64" s="1"/>
  <c r="CQ103" i="64"/>
  <c r="CQ102" i="64" s="1"/>
  <c r="CQ101" i="64"/>
  <c r="CQ100" i="64" s="1"/>
  <c r="CP101" i="64"/>
  <c r="CQ97" i="64"/>
  <c r="CQ96" i="64" s="1"/>
  <c r="CP97" i="64"/>
  <c r="CP95" i="64"/>
  <c r="CQ94" i="64"/>
  <c r="CQ93" i="64"/>
  <c r="CP93" i="64"/>
  <c r="CQ92" i="64"/>
  <c r="CP92" i="64"/>
  <c r="CQ91" i="64"/>
  <c r="CP91" i="64"/>
  <c r="CQ90" i="64"/>
  <c r="CP90" i="64"/>
  <c r="CP87" i="64"/>
  <c r="CQ85" i="64"/>
  <c r="CQ84" i="64" s="1"/>
  <c r="CQ83" i="64" s="1"/>
  <c r="CP85" i="64"/>
  <c r="CP82" i="64"/>
  <c r="CQ81" i="64"/>
  <c r="CP80" i="64"/>
  <c r="CP79" i="64"/>
  <c r="CQ78" i="64"/>
  <c r="CP77" i="64"/>
  <c r="CP76" i="64"/>
  <c r="CQ75" i="64"/>
  <c r="CP74" i="64"/>
  <c r="CQ73" i="64"/>
  <c r="CQ71" i="64"/>
  <c r="CP71" i="64"/>
  <c r="CQ70" i="64"/>
  <c r="CP70" i="64"/>
  <c r="CP68" i="64"/>
  <c r="CP67" i="64"/>
  <c r="CP66" i="64"/>
  <c r="CP65" i="64"/>
  <c r="CP64" i="64"/>
  <c r="CP63" i="64"/>
  <c r="CP62" i="64"/>
  <c r="CP61" i="64"/>
  <c r="CP60" i="64"/>
  <c r="CP59" i="64"/>
  <c r="CQ58" i="64"/>
  <c r="CP58" i="64"/>
  <c r="CQ57" i="64"/>
  <c r="CP57" i="64"/>
  <c r="CQ54" i="64"/>
  <c r="CQ53" i="64" s="1"/>
  <c r="CP54" i="64"/>
  <c r="CQ52" i="64"/>
  <c r="CQ51" i="64" s="1"/>
  <c r="CP52" i="64"/>
  <c r="CP49" i="64"/>
  <c r="CP48" i="64"/>
  <c r="CP47" i="64"/>
  <c r="CQ46" i="64"/>
  <c r="CP45" i="64"/>
  <c r="CP44" i="64"/>
  <c r="CP43" i="64"/>
  <c r="CQ42" i="64"/>
  <c r="CP41" i="64"/>
  <c r="CP40" i="64"/>
  <c r="CP39" i="64"/>
  <c r="CQ38" i="64"/>
  <c r="CP37" i="64"/>
  <c r="CP36" i="64"/>
  <c r="CP35" i="64"/>
  <c r="CQ34" i="64"/>
  <c r="CQ32" i="64"/>
  <c r="CQ31" i="64" s="1"/>
  <c r="CP32" i="64"/>
  <c r="CQ30" i="64"/>
  <c r="CQ29" i="64" s="1"/>
  <c r="CP30" i="64"/>
  <c r="CP28" i="64"/>
  <c r="CQ27" i="64"/>
  <c r="CQ26" i="64"/>
  <c r="CP26" i="64"/>
  <c r="CQ25" i="64"/>
  <c r="CP25" i="64"/>
  <c r="CQ21" i="64"/>
  <c r="CP21" i="64"/>
  <c r="CQ20" i="64"/>
  <c r="CP20" i="64"/>
  <c r="CQ18" i="64"/>
  <c r="CP18" i="64"/>
  <c r="CQ17" i="64"/>
  <c r="CP17" i="64"/>
  <c r="CQ15" i="64"/>
  <c r="CQ14" i="64" s="1"/>
  <c r="CP15" i="64"/>
  <c r="CQ13" i="64"/>
  <c r="CQ12" i="64" s="1"/>
  <c r="CP13" i="64"/>
  <c r="CQ11" i="64"/>
  <c r="CQ10" i="64" s="1"/>
  <c r="CP11" i="64"/>
  <c r="CR10" i="64"/>
  <c r="CY9" i="64" l="1"/>
  <c r="CT10" i="64"/>
  <c r="CQ89" i="64"/>
  <c r="CQ88" i="64" s="1"/>
  <c r="CQ86" i="64" s="1"/>
  <c r="CW9" i="64"/>
  <c r="CR9" i="64"/>
  <c r="CT9" i="64" s="1"/>
  <c r="CX9" i="64"/>
  <c r="CX8" i="64" s="1"/>
  <c r="CX7" i="64" s="1"/>
  <c r="CQ19" i="64"/>
  <c r="CQ33" i="64"/>
  <c r="CQ69" i="64"/>
  <c r="CQ16" i="64"/>
  <c r="CQ24" i="64"/>
  <c r="CQ72" i="64"/>
  <c r="CQ50" i="64"/>
  <c r="CQ99" i="64"/>
  <c r="CQ98" i="64" s="1"/>
  <c r="CQ56" i="64"/>
  <c r="CY8" i="64"/>
  <c r="DZ495" i="70"/>
  <c r="DY495" i="70"/>
  <c r="DW495" i="70"/>
  <c r="DZ492" i="70"/>
  <c r="DY492" i="70"/>
  <c r="DW492" i="70"/>
  <c r="DZ490" i="70"/>
  <c r="DY490" i="70"/>
  <c r="DW490" i="70"/>
  <c r="DZ488" i="70"/>
  <c r="DZ468" i="70" s="1"/>
  <c r="DY488" i="70"/>
  <c r="DY468" i="70" s="1"/>
  <c r="DW488" i="70"/>
  <c r="DW468" i="70" s="1"/>
  <c r="DZ456" i="70"/>
  <c r="DY456" i="70"/>
  <c r="DW456" i="70"/>
  <c r="DW452" i="70" s="1"/>
  <c r="DZ427" i="70"/>
  <c r="DW427" i="70"/>
  <c r="DZ428" i="70"/>
  <c r="DY428" i="70"/>
  <c r="DW428" i="70"/>
  <c r="DZ430" i="70"/>
  <c r="DY430" i="70"/>
  <c r="DW430" i="70"/>
  <c r="DZ433" i="70"/>
  <c r="DY433" i="70"/>
  <c r="DW433" i="70"/>
  <c r="DZ423" i="70"/>
  <c r="DZ422" i="70" s="1"/>
  <c r="DY423" i="70"/>
  <c r="DY422" i="70" s="1"/>
  <c r="DY421" i="70" s="1"/>
  <c r="DW423" i="70"/>
  <c r="DW422" i="70" s="1"/>
  <c r="DW421" i="70" s="1"/>
  <c r="DW418" i="70" s="1"/>
  <c r="DZ416" i="70"/>
  <c r="DZ415" i="70" s="1"/>
  <c r="DY416" i="70"/>
  <c r="DY415" i="70" s="1"/>
  <c r="DY414" i="70" s="1"/>
  <c r="DY411" i="70" s="1"/>
  <c r="DW416" i="70"/>
  <c r="DW415" i="70" s="1"/>
  <c r="DW414" i="70" s="1"/>
  <c r="DZ385" i="70"/>
  <c r="DZ384" i="70" s="1"/>
  <c r="DY385" i="70"/>
  <c r="DY384" i="70" s="1"/>
  <c r="DY383" i="70" s="1"/>
  <c r="DY381" i="70" s="1"/>
  <c r="DW385" i="70"/>
  <c r="DW384" i="70" s="1"/>
  <c r="DW383" i="70" s="1"/>
  <c r="DZ375" i="70"/>
  <c r="DZ372" i="70"/>
  <c r="DZ371" i="70" s="1"/>
  <c r="DY372" i="70"/>
  <c r="DY371" i="70" s="1"/>
  <c r="DY370" i="70" s="1"/>
  <c r="DW372" i="70"/>
  <c r="DW371" i="70" s="1"/>
  <c r="DW370" i="70" s="1"/>
  <c r="DZ366" i="70"/>
  <c r="DZ365" i="70" s="1"/>
  <c r="DY366" i="70"/>
  <c r="DY365" i="70" s="1"/>
  <c r="DY364" i="70" s="1"/>
  <c r="DW366" i="70"/>
  <c r="DW365" i="70" s="1"/>
  <c r="DW364" i="70" s="1"/>
  <c r="DW361" i="70" s="1"/>
  <c r="DZ359" i="70"/>
  <c r="DY359" i="70"/>
  <c r="DZ353" i="70"/>
  <c r="DY353" i="70"/>
  <c r="DW353" i="70"/>
  <c r="DW352" i="70" s="1"/>
  <c r="DW348" i="70" s="1"/>
  <c r="DZ346" i="70"/>
  <c r="DY346" i="70"/>
  <c r="DW346" i="70"/>
  <c r="DZ344" i="70"/>
  <c r="DY344" i="70"/>
  <c r="DW344" i="70"/>
  <c r="DZ341" i="70"/>
  <c r="DY341" i="70"/>
  <c r="DW341" i="70"/>
  <c r="DZ310" i="70"/>
  <c r="DZ309" i="70" s="1"/>
  <c r="DY310" i="70"/>
  <c r="DY309" i="70" s="1"/>
  <c r="DY308" i="70" s="1"/>
  <c r="DW310" i="70"/>
  <c r="DW309" i="70" s="1"/>
  <c r="DW308" i="70" s="1"/>
  <c r="DW229" i="70"/>
  <c r="DW228" i="70"/>
  <c r="DZ215" i="70"/>
  <c r="DW215" i="70"/>
  <c r="DZ218" i="70"/>
  <c r="DZ217" i="70" s="1"/>
  <c r="DY218" i="70"/>
  <c r="DY217" i="70" s="1"/>
  <c r="DY216" i="70" s="1"/>
  <c r="DW218" i="70"/>
  <c r="DW217" i="70" s="1"/>
  <c r="DW216" i="70" s="1"/>
  <c r="DY215" i="70"/>
  <c r="DZ96" i="70"/>
  <c r="DZ93" i="70" s="1"/>
  <c r="DY96" i="70"/>
  <c r="DY93" i="70" s="1"/>
  <c r="DY81" i="70" s="1"/>
  <c r="DW96" i="70"/>
  <c r="DW93" i="70" s="1"/>
  <c r="DW81" i="70" s="1"/>
  <c r="DQ496" i="70"/>
  <c r="DQ495" i="70" s="1"/>
  <c r="DP496" i="70"/>
  <c r="DR495" i="70"/>
  <c r="DT495" i="70" s="1"/>
  <c r="DO495" i="70"/>
  <c r="DQ494" i="70"/>
  <c r="DP494" i="70"/>
  <c r="DQ493" i="70"/>
  <c r="DP493" i="70"/>
  <c r="DR492" i="70"/>
  <c r="DT492" i="70" s="1"/>
  <c r="DO492" i="70"/>
  <c r="DQ491" i="70"/>
  <c r="DQ490" i="70" s="1"/>
  <c r="DP491" i="70"/>
  <c r="DR490" i="70"/>
  <c r="DT490" i="70" s="1"/>
  <c r="DO490" i="70"/>
  <c r="DQ489" i="70"/>
  <c r="DQ488" i="70" s="1"/>
  <c r="DQ468" i="70" s="1"/>
  <c r="DR488" i="70"/>
  <c r="DO488" i="70"/>
  <c r="DQ487" i="70"/>
  <c r="DP487" i="70"/>
  <c r="DQ486" i="70"/>
  <c r="DP486" i="70"/>
  <c r="DQ485" i="70"/>
  <c r="DP485" i="70"/>
  <c r="DO484" i="70"/>
  <c r="DQ482" i="70"/>
  <c r="DP482" i="70"/>
  <c r="DQ481" i="70"/>
  <c r="DP481" i="70"/>
  <c r="DQ480" i="70"/>
  <c r="DP480" i="70"/>
  <c r="DO479" i="70"/>
  <c r="DQ478" i="70"/>
  <c r="DQ477" i="70" s="1"/>
  <c r="DP478" i="70"/>
  <c r="DO477" i="70"/>
  <c r="DQ476" i="70"/>
  <c r="DQ475" i="70" s="1"/>
  <c r="DQ469" i="70" s="1"/>
  <c r="DO475" i="70"/>
  <c r="DO469" i="70" s="1"/>
  <c r="DQ474" i="70"/>
  <c r="DQ473" i="70" s="1"/>
  <c r="DP474" i="70"/>
  <c r="DO473" i="70"/>
  <c r="DQ465" i="70"/>
  <c r="DQ464" i="70" s="1"/>
  <c r="DQ463" i="70" s="1"/>
  <c r="DQ462" i="70" s="1"/>
  <c r="DQ461" i="70" s="1"/>
  <c r="DQ460" i="70" s="1"/>
  <c r="DP465" i="70"/>
  <c r="DO464" i="70"/>
  <c r="DO463" i="70" s="1"/>
  <c r="DO462" i="70" s="1"/>
  <c r="DO461" i="70" s="1"/>
  <c r="DQ459" i="70"/>
  <c r="DQ458" i="70" s="1"/>
  <c r="DQ453" i="70" s="1"/>
  <c r="DP459" i="70"/>
  <c r="DO458" i="70"/>
  <c r="DQ457" i="70"/>
  <c r="DQ456" i="70" s="1"/>
  <c r="DQ452" i="70" s="1"/>
  <c r="DP457" i="70"/>
  <c r="DP456" i="70" s="1"/>
  <c r="DR456" i="70"/>
  <c r="DR452" i="70" s="1"/>
  <c r="DO456" i="70"/>
  <c r="DO452" i="70" s="1"/>
  <c r="DQ450" i="70"/>
  <c r="DQ449" i="70" s="1"/>
  <c r="DQ427" i="70" s="1"/>
  <c r="DP450" i="70"/>
  <c r="DO449" i="70"/>
  <c r="DO427" i="70" s="1"/>
  <c r="DQ448" i="70"/>
  <c r="DQ447" i="70" s="1"/>
  <c r="DP448" i="70"/>
  <c r="DO447" i="70"/>
  <c r="DQ444" i="70"/>
  <c r="DQ443" i="70" s="1"/>
  <c r="DP444" i="70"/>
  <c r="DR428" i="70"/>
  <c r="DT428" i="70" s="1"/>
  <c r="DO443" i="70"/>
  <c r="DQ442" i="70"/>
  <c r="DQ441" i="70" s="1"/>
  <c r="DP442" i="70"/>
  <c r="DO441" i="70"/>
  <c r="DQ440" i="70"/>
  <c r="DQ439" i="70" s="1"/>
  <c r="DQ430" i="70" s="1"/>
  <c r="DP440" i="70"/>
  <c r="DR430" i="70"/>
  <c r="DT430" i="70" s="1"/>
  <c r="DO439" i="70"/>
  <c r="DQ437" i="70"/>
  <c r="DQ436" i="70"/>
  <c r="DP435" i="70"/>
  <c r="DO435" i="70"/>
  <c r="DQ434" i="70"/>
  <c r="DQ433" i="70" s="1"/>
  <c r="DR433" i="70"/>
  <c r="DT433" i="70" s="1"/>
  <c r="DO433" i="70"/>
  <c r="DR427" i="70"/>
  <c r="DT427" i="70" s="1"/>
  <c r="DQ425" i="70"/>
  <c r="DP425" i="70"/>
  <c r="DQ424" i="70"/>
  <c r="DP424" i="70"/>
  <c r="DR423" i="70"/>
  <c r="DO423" i="70"/>
  <c r="DO422" i="70" s="1"/>
  <c r="DO421" i="70" s="1"/>
  <c r="DP419" i="70"/>
  <c r="DQ417" i="70"/>
  <c r="DQ416" i="70" s="1"/>
  <c r="DQ415" i="70" s="1"/>
  <c r="DQ414" i="70" s="1"/>
  <c r="DP417" i="70"/>
  <c r="DR416" i="70"/>
  <c r="DO416" i="70"/>
  <c r="DP412" i="70"/>
  <c r="DQ406" i="70"/>
  <c r="DQ405" i="70" s="1"/>
  <c r="DQ404" i="70" s="1"/>
  <c r="DQ403" i="70" s="1"/>
  <c r="DQ402" i="70" s="1"/>
  <c r="DQ401" i="70" s="1"/>
  <c r="DO405" i="70"/>
  <c r="DO404" i="70" s="1"/>
  <c r="DO403" i="70" s="1"/>
  <c r="DO402" i="70" s="1"/>
  <c r="DQ400" i="70"/>
  <c r="DQ399" i="70" s="1"/>
  <c r="DP400" i="70"/>
  <c r="DO399" i="70"/>
  <c r="DQ398" i="70"/>
  <c r="DQ397" i="70" s="1"/>
  <c r="DP398" i="70"/>
  <c r="DP397" i="70" s="1"/>
  <c r="DO397" i="70"/>
  <c r="DQ396" i="70"/>
  <c r="DP396" i="70"/>
  <c r="DQ395" i="70"/>
  <c r="DP395" i="70"/>
  <c r="DP394" i="70" s="1"/>
  <c r="DO394" i="70"/>
  <c r="DQ393" i="70"/>
  <c r="DQ392" i="70" s="1"/>
  <c r="DP393" i="70"/>
  <c r="DO392" i="70"/>
  <c r="DQ386" i="70"/>
  <c r="DQ385" i="70" s="1"/>
  <c r="DQ384" i="70" s="1"/>
  <c r="DQ383" i="70" s="1"/>
  <c r="DQ381" i="70" s="1"/>
  <c r="DP386" i="70"/>
  <c r="DR385" i="70"/>
  <c r="DO385" i="70"/>
  <c r="DQ380" i="70"/>
  <c r="DQ379" i="70" s="1"/>
  <c r="DQ378" i="70" s="1"/>
  <c r="DQ377" i="70" s="1"/>
  <c r="DQ375" i="70" s="1"/>
  <c r="DP380" i="70"/>
  <c r="DO379" i="70"/>
  <c r="DQ374" i="70"/>
  <c r="DP374" i="70"/>
  <c r="DQ373" i="70"/>
  <c r="DP373" i="70"/>
  <c r="DR372" i="70"/>
  <c r="DO372" i="70"/>
  <c r="DO371" i="70" s="1"/>
  <c r="DQ367" i="70"/>
  <c r="DQ366" i="70" s="1"/>
  <c r="DQ365" i="70" s="1"/>
  <c r="DQ364" i="70" s="1"/>
  <c r="DQ361" i="70" s="1"/>
  <c r="DP367" i="70"/>
  <c r="DR366" i="70"/>
  <c r="DT366" i="70" s="1"/>
  <c r="DO366" i="70"/>
  <c r="DO365" i="70" s="1"/>
  <c r="DO364" i="70" s="1"/>
  <c r="DP362" i="70"/>
  <c r="DQ360" i="70"/>
  <c r="DQ359" i="70" s="1"/>
  <c r="DP360" i="70"/>
  <c r="DO359" i="70"/>
  <c r="DQ357" i="70"/>
  <c r="DQ355" i="70" s="1"/>
  <c r="DP357" i="70"/>
  <c r="DQ354" i="70"/>
  <c r="DQ353" i="70" s="1"/>
  <c r="DP354" i="70"/>
  <c r="DR353" i="70"/>
  <c r="DT353" i="70" s="1"/>
  <c r="DO353" i="70"/>
  <c r="DQ347" i="70"/>
  <c r="DQ346" i="70" s="1"/>
  <c r="DP347" i="70"/>
  <c r="DR346" i="70"/>
  <c r="DT346" i="70" s="1"/>
  <c r="DO346" i="70"/>
  <c r="DQ345" i="70"/>
  <c r="DQ344" i="70" s="1"/>
  <c r="DP345" i="70"/>
  <c r="DR344" i="70"/>
  <c r="DT344" i="70" s="1"/>
  <c r="DO344" i="70"/>
  <c r="DQ343" i="70"/>
  <c r="DP343" i="70"/>
  <c r="DQ342" i="70"/>
  <c r="DQ341" i="70" s="1"/>
  <c r="DP342" i="70"/>
  <c r="DR341" i="70"/>
  <c r="DT341" i="70" s="1"/>
  <c r="DO341" i="70"/>
  <c r="DQ336" i="70"/>
  <c r="DQ335" i="70" s="1"/>
  <c r="DP336" i="70"/>
  <c r="DO335" i="70"/>
  <c r="DQ334" i="70"/>
  <c r="DQ333" i="70" s="1"/>
  <c r="DP334" i="70"/>
  <c r="DO333" i="70"/>
  <c r="DQ332" i="70"/>
  <c r="DP332" i="70"/>
  <c r="DQ330" i="70"/>
  <c r="DP330" i="70"/>
  <c r="DQ329" i="70"/>
  <c r="DP329" i="70"/>
  <c r="DO328" i="70"/>
  <c r="DQ327" i="70"/>
  <c r="DQ326" i="70" s="1"/>
  <c r="DP327" i="70"/>
  <c r="DO326" i="70"/>
  <c r="DP325" i="70"/>
  <c r="DQ324" i="70"/>
  <c r="DQ322" i="70" s="1"/>
  <c r="DP324" i="70"/>
  <c r="DQ323" i="70"/>
  <c r="DP323" i="70"/>
  <c r="DO322" i="70"/>
  <c r="DQ320" i="70"/>
  <c r="DQ319" i="70" s="1"/>
  <c r="DP320" i="70"/>
  <c r="DO319" i="70"/>
  <c r="DQ318" i="70"/>
  <c r="DQ317" i="70" s="1"/>
  <c r="DP318" i="70"/>
  <c r="DO317" i="70"/>
  <c r="DQ312" i="70"/>
  <c r="DQ310" i="70" s="1"/>
  <c r="DQ309" i="70" s="1"/>
  <c r="DQ308" i="70" s="1"/>
  <c r="DP312" i="70"/>
  <c r="DP311" i="70"/>
  <c r="DR310" i="70"/>
  <c r="DO310" i="70"/>
  <c r="DO309" i="70" s="1"/>
  <c r="DO308" i="70" s="1"/>
  <c r="DQ307" i="70"/>
  <c r="DQ304" i="70" s="1"/>
  <c r="DP307" i="70"/>
  <c r="DP306" i="70"/>
  <c r="DQ305" i="70"/>
  <c r="DP305" i="70"/>
  <c r="DO304" i="70"/>
  <c r="DQ303" i="70"/>
  <c r="DP303" i="70"/>
  <c r="DQ302" i="70"/>
  <c r="DP302" i="70"/>
  <c r="DQ301" i="70"/>
  <c r="DP301" i="70"/>
  <c r="DO300" i="70"/>
  <c r="DQ299" i="70"/>
  <c r="DP299" i="70"/>
  <c r="DQ298" i="70"/>
  <c r="DP298" i="70"/>
  <c r="DO297" i="70"/>
  <c r="DQ295" i="70"/>
  <c r="DP295" i="70"/>
  <c r="DQ294" i="70"/>
  <c r="DP294" i="70"/>
  <c r="DQ293" i="70"/>
  <c r="DP293" i="70"/>
  <c r="DO292" i="70"/>
  <c r="DQ291" i="70"/>
  <c r="DQ290" i="70" s="1"/>
  <c r="DP291" i="70"/>
  <c r="DO290" i="70"/>
  <c r="DQ281" i="70"/>
  <c r="DQ280" i="70" s="1"/>
  <c r="DP281" i="70"/>
  <c r="DO280" i="70"/>
  <c r="DQ279" i="70"/>
  <c r="DQ278" i="70" s="1"/>
  <c r="DP279" i="70"/>
  <c r="DO278" i="70"/>
  <c r="DQ275" i="70"/>
  <c r="DQ274" i="70" s="1"/>
  <c r="DP275" i="70"/>
  <c r="DO274" i="70"/>
  <c r="DQ273" i="70"/>
  <c r="DQ272" i="70" s="1"/>
  <c r="DP273" i="70"/>
  <c r="DO272" i="70"/>
  <c r="DQ271" i="70"/>
  <c r="DQ270" i="70" s="1"/>
  <c r="DP271" i="70"/>
  <c r="DO270" i="70"/>
  <c r="DQ265" i="70"/>
  <c r="DQ264" i="70" s="1"/>
  <c r="DQ263" i="70" s="1"/>
  <c r="DQ262" i="70" s="1"/>
  <c r="DP265" i="70"/>
  <c r="DO264" i="70"/>
  <c r="DQ261" i="70"/>
  <c r="DQ260" i="70" s="1"/>
  <c r="DP261" i="70"/>
  <c r="DO260" i="70"/>
  <c r="DQ259" i="70"/>
  <c r="DQ258" i="70" s="1"/>
  <c r="DP259" i="70"/>
  <c r="DO258" i="70"/>
  <c r="DQ253" i="70"/>
  <c r="DQ252" i="70" s="1"/>
  <c r="DQ251" i="70" s="1"/>
  <c r="DP253" i="70"/>
  <c r="DP252" i="70"/>
  <c r="DO251" i="70"/>
  <c r="DQ249" i="70"/>
  <c r="DP249" i="70"/>
  <c r="DQ248" i="70"/>
  <c r="DP248" i="70"/>
  <c r="DO247" i="70"/>
  <c r="DQ246" i="70"/>
  <c r="DQ245" i="70" s="1"/>
  <c r="DP246" i="70"/>
  <c r="DO245" i="70"/>
  <c r="DQ244" i="70"/>
  <c r="DP244" i="70"/>
  <c r="DQ243" i="70"/>
  <c r="DP243" i="70"/>
  <c r="DO242" i="70"/>
  <c r="DQ241" i="70"/>
  <c r="DQ240" i="70" s="1"/>
  <c r="DP241" i="70"/>
  <c r="DO240" i="70"/>
  <c r="DQ235" i="70"/>
  <c r="DQ234" i="70" s="1"/>
  <c r="DP235" i="70"/>
  <c r="DR229" i="70"/>
  <c r="DQ233" i="70"/>
  <c r="DQ232" i="70" s="1"/>
  <c r="DP233" i="70"/>
  <c r="DR227" i="70"/>
  <c r="DT227" i="70" s="1"/>
  <c r="DO232" i="70"/>
  <c r="DO228" i="70" s="1"/>
  <c r="DQ225" i="70"/>
  <c r="DQ224" i="70" s="1"/>
  <c r="DQ215" i="70" s="1"/>
  <c r="DR215" i="70"/>
  <c r="DO224" i="70"/>
  <c r="DO215" i="70" s="1"/>
  <c r="DQ223" i="70"/>
  <c r="DQ222" i="70" s="1"/>
  <c r="DP223" i="70"/>
  <c r="DO222" i="70"/>
  <c r="DQ219" i="70"/>
  <c r="DQ218" i="70" s="1"/>
  <c r="DP219" i="70"/>
  <c r="DR218" i="70"/>
  <c r="DT218" i="70" s="1"/>
  <c r="DT214" i="70" s="1"/>
  <c r="DO218" i="70"/>
  <c r="DO217" i="70" s="1"/>
  <c r="DO216" i="70" s="1"/>
  <c r="DQ168" i="70"/>
  <c r="DQ167" i="70" s="1"/>
  <c r="DQ166" i="70" s="1"/>
  <c r="DO167" i="70"/>
  <c r="DQ165" i="70"/>
  <c r="DQ164" i="70" s="1"/>
  <c r="DP165" i="70"/>
  <c r="DO164" i="70"/>
  <c r="DQ163" i="70"/>
  <c r="DP163" i="70"/>
  <c r="DQ162" i="70"/>
  <c r="DP162" i="70"/>
  <c r="DQ161" i="70"/>
  <c r="DP161" i="70"/>
  <c r="DQ160" i="70"/>
  <c r="DP160" i="70"/>
  <c r="DQ159" i="70"/>
  <c r="DP159" i="70"/>
  <c r="DQ158" i="70"/>
  <c r="DP158" i="70"/>
  <c r="DQ156" i="70"/>
  <c r="DQ155" i="70" s="1"/>
  <c r="DP156" i="70"/>
  <c r="DO155" i="70"/>
  <c r="DQ148" i="70"/>
  <c r="DQ147" i="70" s="1"/>
  <c r="DQ146" i="70" s="1"/>
  <c r="DP148" i="70"/>
  <c r="DO147" i="70"/>
  <c r="DO146" i="70" s="1"/>
  <c r="DQ145" i="70"/>
  <c r="DP145" i="70"/>
  <c r="DQ144" i="70"/>
  <c r="DP144" i="70"/>
  <c r="DO143" i="70"/>
  <c r="DO142" i="70" s="1"/>
  <c r="DQ141" i="70"/>
  <c r="DP141" i="70"/>
  <c r="DQ140" i="70"/>
  <c r="DP140" i="70"/>
  <c r="DQ139" i="70"/>
  <c r="DP139" i="70"/>
  <c r="DQ138" i="70"/>
  <c r="DP138" i="70"/>
  <c r="DQ137" i="70"/>
  <c r="DP137" i="70"/>
  <c r="DQ135" i="70"/>
  <c r="DQ134" i="70" s="1"/>
  <c r="DP135" i="70"/>
  <c r="DQ133" i="70"/>
  <c r="DP133" i="70"/>
  <c r="DQ132" i="70"/>
  <c r="DP132" i="70"/>
  <c r="DQ131" i="70"/>
  <c r="DP131" i="70"/>
  <c r="DQ130" i="70"/>
  <c r="DP130" i="70"/>
  <c r="DQ129" i="70"/>
  <c r="DP129" i="70"/>
  <c r="DQ128" i="70"/>
  <c r="DP128" i="70"/>
  <c r="DQ127" i="70"/>
  <c r="DP127" i="70"/>
  <c r="DQ126" i="70"/>
  <c r="DP126" i="70"/>
  <c r="DQ125" i="70"/>
  <c r="DP125" i="70"/>
  <c r="DQ123" i="70"/>
  <c r="DP123" i="70"/>
  <c r="DQ122" i="70"/>
  <c r="DP122" i="70"/>
  <c r="DQ121" i="70"/>
  <c r="DP121" i="70"/>
  <c r="DQ120" i="70"/>
  <c r="DP120" i="70"/>
  <c r="DQ119" i="70"/>
  <c r="DP119" i="70"/>
  <c r="DQ118" i="70"/>
  <c r="DP118" i="70"/>
  <c r="DQ116" i="70"/>
  <c r="DP116" i="70"/>
  <c r="DQ115" i="70"/>
  <c r="DP115" i="70"/>
  <c r="DQ114" i="70"/>
  <c r="DP114" i="70"/>
  <c r="DQ111" i="70"/>
  <c r="DP111" i="70"/>
  <c r="DQ110" i="70"/>
  <c r="DP110" i="70"/>
  <c r="DQ109" i="70"/>
  <c r="DP109" i="70"/>
  <c r="DO108" i="70"/>
  <c r="DQ107" i="70"/>
  <c r="DQ106" i="70" s="1"/>
  <c r="DP107" i="70"/>
  <c r="DO106" i="70"/>
  <c r="DQ105" i="70"/>
  <c r="DP105" i="70"/>
  <c r="DQ104" i="70"/>
  <c r="DP104" i="70"/>
  <c r="DO103" i="70"/>
  <c r="DQ97" i="70"/>
  <c r="DQ96" i="70" s="1"/>
  <c r="DP97" i="70"/>
  <c r="DR96" i="70"/>
  <c r="DO96" i="70"/>
  <c r="DQ95" i="70"/>
  <c r="DQ94" i="70" s="1"/>
  <c r="DP95" i="70"/>
  <c r="DO94" i="70"/>
  <c r="DQ92" i="70"/>
  <c r="DQ91" i="70" s="1"/>
  <c r="DP92" i="70"/>
  <c r="DO91" i="70"/>
  <c r="DQ90" i="70"/>
  <c r="DQ89" i="70" s="1"/>
  <c r="DP90" i="70"/>
  <c r="DO89" i="70"/>
  <c r="DQ88" i="70"/>
  <c r="DP88" i="70"/>
  <c r="DQ87" i="70"/>
  <c r="DP87" i="70"/>
  <c r="DO86" i="70"/>
  <c r="DQ84" i="70"/>
  <c r="DQ83" i="70" s="1"/>
  <c r="DQ82" i="70" s="1"/>
  <c r="DP84" i="70"/>
  <c r="DO83" i="70"/>
  <c r="DQ74" i="70"/>
  <c r="DP74" i="70"/>
  <c r="DQ73" i="70"/>
  <c r="DP73" i="70"/>
  <c r="DO72" i="70"/>
  <c r="DO71" i="70" s="1"/>
  <c r="DQ67" i="70"/>
  <c r="DP67" i="70"/>
  <c r="DQ66" i="70"/>
  <c r="DP66" i="70"/>
  <c r="DQ65" i="70"/>
  <c r="DP65" i="70"/>
  <c r="DQ64" i="70"/>
  <c r="DP64" i="70"/>
  <c r="DQ63" i="70"/>
  <c r="DP63" i="70"/>
  <c r="DO62" i="70"/>
  <c r="DQ61" i="70"/>
  <c r="DP61" i="70"/>
  <c r="DQ60" i="70"/>
  <c r="DP60" i="70"/>
  <c r="DQ59" i="70"/>
  <c r="DP59" i="70"/>
  <c r="DO58" i="70"/>
  <c r="DQ57" i="70"/>
  <c r="DQ56" i="70" s="1"/>
  <c r="DP57" i="70"/>
  <c r="DO56" i="70"/>
  <c r="DP53" i="70"/>
  <c r="DQ50" i="70"/>
  <c r="DP50" i="70"/>
  <c r="DQ49" i="70"/>
  <c r="DP49" i="70"/>
  <c r="DO48" i="70"/>
  <c r="DO47" i="70" s="1"/>
  <c r="DQ46" i="70"/>
  <c r="DP46" i="70"/>
  <c r="DQ45" i="70"/>
  <c r="DP45" i="70"/>
  <c r="DQ44" i="70"/>
  <c r="DP44" i="70"/>
  <c r="DQ43" i="70"/>
  <c r="DP43" i="70"/>
  <c r="DQ42" i="70"/>
  <c r="DP42" i="70"/>
  <c r="DQ39" i="70"/>
  <c r="DP39" i="70"/>
  <c r="DQ38" i="70"/>
  <c r="DP38" i="70"/>
  <c r="DQ37" i="70"/>
  <c r="DP37" i="70"/>
  <c r="DQ36" i="70"/>
  <c r="DP36" i="70"/>
  <c r="DQ35" i="70"/>
  <c r="DP35" i="70"/>
  <c r="DQ34" i="70"/>
  <c r="DP34" i="70"/>
  <c r="DQ33" i="70"/>
  <c r="DP33" i="70"/>
  <c r="DQ32" i="70"/>
  <c r="DP32" i="70"/>
  <c r="DQ31" i="70"/>
  <c r="DP31" i="70"/>
  <c r="DO30" i="70"/>
  <c r="DQ29" i="70"/>
  <c r="DP29" i="70"/>
  <c r="DQ28" i="70"/>
  <c r="DP28" i="70"/>
  <c r="DQ27" i="70"/>
  <c r="DP27" i="70"/>
  <c r="DQ26" i="70"/>
  <c r="DP26" i="70"/>
  <c r="DQ25" i="70"/>
  <c r="DP25" i="70"/>
  <c r="DQ24" i="70"/>
  <c r="DP24" i="70"/>
  <c r="DO23" i="70"/>
  <c r="DQ22" i="70"/>
  <c r="DP22" i="70"/>
  <c r="DQ21" i="70"/>
  <c r="DP21" i="70"/>
  <c r="DQ20" i="70"/>
  <c r="DP20" i="70"/>
  <c r="DQ19" i="70"/>
  <c r="DP19" i="70"/>
  <c r="DO18" i="70"/>
  <c r="DP15" i="70"/>
  <c r="DR415" i="70" l="1"/>
  <c r="DT415" i="70" s="1"/>
  <c r="DT416" i="70"/>
  <c r="DR93" i="70"/>
  <c r="DT96" i="70"/>
  <c r="DU229" i="70"/>
  <c r="DT229" i="70"/>
  <c r="DR384" i="70"/>
  <c r="DT384" i="70" s="1"/>
  <c r="DT385" i="70"/>
  <c r="DR309" i="70"/>
  <c r="DT310" i="70"/>
  <c r="DR422" i="70"/>
  <c r="DT422" i="70" s="1"/>
  <c r="DT423" i="70"/>
  <c r="DR371" i="70"/>
  <c r="DT371" i="70" s="1"/>
  <c r="DT372" i="70"/>
  <c r="DR468" i="70"/>
  <c r="DT488" i="70"/>
  <c r="DR365" i="70"/>
  <c r="DT365" i="70" s="1"/>
  <c r="DR383" i="70"/>
  <c r="DT383" i="70" s="1"/>
  <c r="DR217" i="70"/>
  <c r="DT217" i="70" s="1"/>
  <c r="DO401" i="70"/>
  <c r="DZ414" i="70"/>
  <c r="DZ411" i="70" s="1"/>
  <c r="DZ308" i="70"/>
  <c r="DZ287" i="70" s="1"/>
  <c r="DZ370" i="70"/>
  <c r="DZ369" i="70" s="1"/>
  <c r="DZ383" i="70"/>
  <c r="DZ382" i="70" s="1"/>
  <c r="DO460" i="70"/>
  <c r="DZ81" i="70"/>
  <c r="DZ80" i="70" s="1"/>
  <c r="DZ216" i="70"/>
  <c r="DZ213" i="70" s="1"/>
  <c r="DZ364" i="70"/>
  <c r="DZ361" i="70" s="1"/>
  <c r="DZ421" i="70"/>
  <c r="DZ420" i="70" s="1"/>
  <c r="CQ9" i="64"/>
  <c r="CQ55" i="64"/>
  <c r="DQ257" i="70"/>
  <c r="DQ256" i="70" s="1"/>
  <c r="DQ254" i="70" s="1"/>
  <c r="CR8" i="64"/>
  <c r="DQ297" i="70"/>
  <c r="DR483" i="70"/>
  <c r="DR470" i="70"/>
  <c r="DT470" i="70" s="1"/>
  <c r="DW483" i="70"/>
  <c r="DW471" i="70" s="1"/>
  <c r="DW467" i="70" s="1"/>
  <c r="DW470" i="70"/>
  <c r="DW80" i="70"/>
  <c r="DW79" i="70"/>
  <c r="DY79" i="70"/>
  <c r="DY80" i="70"/>
  <c r="DW286" i="70"/>
  <c r="DW287" i="70"/>
  <c r="DY287" i="70"/>
  <c r="DY286" i="70"/>
  <c r="DZ227" i="70"/>
  <c r="DW13" i="70"/>
  <c r="DY227" i="70"/>
  <c r="DW432" i="70"/>
  <c r="DW431" i="70" s="1"/>
  <c r="DW426" i="70" s="1"/>
  <c r="DY432" i="70"/>
  <c r="DY431" i="70" s="1"/>
  <c r="DY426" i="70" s="1"/>
  <c r="DW340" i="70"/>
  <c r="DW339" i="70" s="1"/>
  <c r="DQ113" i="70"/>
  <c r="DW455" i="70"/>
  <c r="DW454" i="70" s="1"/>
  <c r="DW451" i="70" s="1"/>
  <c r="DO352" i="70"/>
  <c r="DR432" i="70"/>
  <c r="DT432" i="70" s="1"/>
  <c r="DQ221" i="70"/>
  <c r="DQ220" i="70" s="1"/>
  <c r="DQ40" i="70"/>
  <c r="DQ328" i="70"/>
  <c r="DQ321" i="70" s="1"/>
  <c r="DQ157" i="70"/>
  <c r="DQ154" i="70" s="1"/>
  <c r="DQ153" i="70" s="1"/>
  <c r="DO316" i="70"/>
  <c r="DO112" i="70"/>
  <c r="DQ479" i="70"/>
  <c r="DZ388" i="70"/>
  <c r="DY213" i="70"/>
  <c r="DZ432" i="70"/>
  <c r="DQ72" i="70"/>
  <c r="DQ71" i="70" s="1"/>
  <c r="DQ70" i="70" s="1"/>
  <c r="DQ68" i="70" s="1"/>
  <c r="DQ103" i="70"/>
  <c r="DZ381" i="70"/>
  <c r="DO438" i="70"/>
  <c r="DW388" i="70"/>
  <c r="DQ124" i="70"/>
  <c r="DQ136" i="70"/>
  <c r="DQ269" i="70"/>
  <c r="DQ268" i="70" s="1"/>
  <c r="DQ484" i="70"/>
  <c r="DZ340" i="70"/>
  <c r="DQ277" i="70"/>
  <c r="DQ276" i="70" s="1"/>
  <c r="DW227" i="70"/>
  <c r="DQ394" i="70"/>
  <c r="DQ391" i="70" s="1"/>
  <c r="DQ390" i="70" s="1"/>
  <c r="DZ214" i="70"/>
  <c r="DO239" i="70"/>
  <c r="DO238" i="70" s="1"/>
  <c r="DO391" i="70"/>
  <c r="DO390" i="70" s="1"/>
  <c r="DQ23" i="70"/>
  <c r="DQ58" i="70"/>
  <c r="DQ372" i="70"/>
  <c r="DQ371" i="70" s="1"/>
  <c r="DQ370" i="70" s="1"/>
  <c r="DQ423" i="70"/>
  <c r="DQ422" i="70" s="1"/>
  <c r="DQ421" i="70" s="1"/>
  <c r="DZ338" i="70"/>
  <c r="CW8" i="64"/>
  <c r="DO415" i="70"/>
  <c r="DO414" i="70" s="1"/>
  <c r="DO413" i="70" s="1"/>
  <c r="DQ86" i="70"/>
  <c r="DQ85" i="70" s="1"/>
  <c r="DO231" i="70"/>
  <c r="DO230" i="70" s="1"/>
  <c r="DO432" i="70"/>
  <c r="DO483" i="70"/>
  <c r="DO340" i="70"/>
  <c r="DO378" i="70"/>
  <c r="DO377" i="70" s="1"/>
  <c r="DO375" i="70" s="1"/>
  <c r="DO472" i="70"/>
  <c r="DO470" i="70"/>
  <c r="DO468" i="70"/>
  <c r="DO296" i="70"/>
  <c r="DO17" i="70"/>
  <c r="DQ93" i="70"/>
  <c r="DO269" i="70"/>
  <c r="DO268" i="70" s="1"/>
  <c r="DQ411" i="70"/>
  <c r="DQ413" i="70"/>
  <c r="DO446" i="70"/>
  <c r="DO445" i="70" s="1"/>
  <c r="DR228" i="70"/>
  <c r="DQ247" i="70"/>
  <c r="DR340" i="70"/>
  <c r="DR388" i="70"/>
  <c r="DT388" i="70" s="1"/>
  <c r="DQ492" i="70"/>
  <c r="DW429" i="70"/>
  <c r="DY427" i="70"/>
  <c r="DQ30" i="70"/>
  <c r="DQ48" i="70"/>
  <c r="DQ47" i="70" s="1"/>
  <c r="DQ62" i="70"/>
  <c r="DQ143" i="70"/>
  <c r="DQ142" i="70" s="1"/>
  <c r="DQ242" i="70"/>
  <c r="DQ292" i="70"/>
  <c r="DQ289" i="70" s="1"/>
  <c r="DQ300" i="70"/>
  <c r="DR429" i="70"/>
  <c r="DT429" i="70" s="1"/>
  <c r="DW369" i="70"/>
  <c r="DW368" i="70"/>
  <c r="DY420" i="70"/>
  <c r="DY418" i="70"/>
  <c r="DY368" i="70"/>
  <c r="DY214" i="70"/>
  <c r="DY340" i="70"/>
  <c r="DY339" i="70" s="1"/>
  <c r="DY338" i="70"/>
  <c r="DY389" i="70"/>
  <c r="DZ429" i="70"/>
  <c r="CY7" i="64"/>
  <c r="DO361" i="70"/>
  <c r="DO363" i="70"/>
  <c r="DO420" i="70"/>
  <c r="DO418" i="70"/>
  <c r="DW375" i="70"/>
  <c r="DW376" i="70"/>
  <c r="DO221" i="70"/>
  <c r="DO214" i="70"/>
  <c r="DR382" i="70"/>
  <c r="DR381" i="70"/>
  <c r="DT381" i="70" s="1"/>
  <c r="DY375" i="70"/>
  <c r="DY376" i="70"/>
  <c r="DR214" i="70"/>
  <c r="DO370" i="70"/>
  <c r="DO384" i="70"/>
  <c r="DO383" i="70" s="1"/>
  <c r="DW213" i="70"/>
  <c r="DW411" i="70"/>
  <c r="DW413" i="70"/>
  <c r="DY14" i="70"/>
  <c r="DY13" i="70"/>
  <c r="DY363" i="70"/>
  <c r="DY361" i="70"/>
  <c r="DW382" i="70"/>
  <c r="DW381" i="70"/>
  <c r="DW14" i="70"/>
  <c r="DW363" i="70"/>
  <c r="DW389" i="70"/>
  <c r="DW214" i="70"/>
  <c r="DY369" i="70"/>
  <c r="DY382" i="70"/>
  <c r="DW420" i="70"/>
  <c r="DZ376" i="70"/>
  <c r="DY413" i="70"/>
  <c r="DW338" i="70"/>
  <c r="DY429" i="70"/>
  <c r="DW453" i="70"/>
  <c r="DR376" i="70"/>
  <c r="DR375" i="70"/>
  <c r="DT375" i="70" s="1"/>
  <c r="DQ428" i="70"/>
  <c r="DQ438" i="70"/>
  <c r="DQ108" i="70"/>
  <c r="DQ231" i="70"/>
  <c r="DQ230" i="70" s="1"/>
  <c r="DQ227" i="70" s="1"/>
  <c r="DR313" i="70"/>
  <c r="DT313" i="70" s="1"/>
  <c r="DR352" i="70"/>
  <c r="DT352" i="70" s="1"/>
  <c r="DQ117" i="70"/>
  <c r="DQ316" i="70"/>
  <c r="DQ352" i="70"/>
  <c r="DQ348" i="70" s="1"/>
  <c r="DQ435" i="70"/>
  <c r="DQ432" i="70" s="1"/>
  <c r="DR314" i="70"/>
  <c r="DT314" i="70" s="1"/>
  <c r="DQ446" i="70"/>
  <c r="DQ445" i="70" s="1"/>
  <c r="DP452" i="70"/>
  <c r="DQ18" i="70"/>
  <c r="DO82" i="70"/>
  <c r="DO85" i="70"/>
  <c r="DO93" i="70"/>
  <c r="DO154" i="70"/>
  <c r="DO166" i="70"/>
  <c r="DO257" i="70"/>
  <c r="DO263" i="70"/>
  <c r="DO321" i="70"/>
  <c r="DO102" i="70"/>
  <c r="DQ217" i="70"/>
  <c r="DQ216" i="70" s="1"/>
  <c r="DQ214" i="70"/>
  <c r="DO229" i="70"/>
  <c r="DO55" i="70"/>
  <c r="DO70" i="70"/>
  <c r="DO277" i="70"/>
  <c r="DO289" i="70"/>
  <c r="DQ340" i="70"/>
  <c r="DQ339" i="70" s="1"/>
  <c r="DO428" i="70"/>
  <c r="DO429" i="70"/>
  <c r="DO430" i="70"/>
  <c r="DO453" i="70"/>
  <c r="DQ455" i="70"/>
  <c r="DQ454" i="70" s="1"/>
  <c r="DQ451" i="70" s="1"/>
  <c r="DR455" i="70"/>
  <c r="DR454" i="70" s="1"/>
  <c r="DR451" i="70" s="1"/>
  <c r="DT451" i="70" s="1"/>
  <c r="DR453" i="70"/>
  <c r="DO455" i="70"/>
  <c r="DO454" i="70" s="1"/>
  <c r="DO451" i="70" s="1"/>
  <c r="DZ286" i="70" l="1"/>
  <c r="DZ413" i="70"/>
  <c r="DR421" i="70"/>
  <c r="DT421" i="70" s="1"/>
  <c r="DR370" i="70"/>
  <c r="DT370" i="70" s="1"/>
  <c r="DZ363" i="70"/>
  <c r="DR414" i="70"/>
  <c r="DU376" i="70"/>
  <c r="DT376" i="70"/>
  <c r="DR339" i="70"/>
  <c r="DT339" i="70" s="1"/>
  <c r="DT340" i="70"/>
  <c r="DR81" i="70"/>
  <c r="DT93" i="70"/>
  <c r="DU382" i="70"/>
  <c r="DT382" i="70"/>
  <c r="DT228" i="70"/>
  <c r="DU228" i="70"/>
  <c r="DR471" i="70"/>
  <c r="DT483" i="70"/>
  <c r="DR308" i="70"/>
  <c r="DT309" i="70"/>
  <c r="CR7" i="64"/>
  <c r="CT7" i="64" s="1"/>
  <c r="CT8" i="64"/>
  <c r="DR216" i="70"/>
  <c r="DT216" i="70" s="1"/>
  <c r="DR364" i="70"/>
  <c r="DT364" i="70" s="1"/>
  <c r="DZ79" i="70"/>
  <c r="DZ368" i="70"/>
  <c r="CQ8" i="64"/>
  <c r="CQ7" i="64" s="1"/>
  <c r="DZ418" i="70"/>
  <c r="DZ431" i="70"/>
  <c r="DZ426" i="70" s="1"/>
  <c r="DZ339" i="70"/>
  <c r="DZ337" i="70" s="1"/>
  <c r="CW7" i="64"/>
  <c r="DQ255" i="70"/>
  <c r="DO471" i="70"/>
  <c r="DO467" i="70" s="1"/>
  <c r="DQ368" i="70"/>
  <c r="DQ296" i="70"/>
  <c r="DQ288" i="70" s="1"/>
  <c r="DQ286" i="70" s="1"/>
  <c r="DQ55" i="70"/>
  <c r="DQ54" i="70" s="1"/>
  <c r="DQ52" i="70" s="1"/>
  <c r="DQ483" i="70"/>
  <c r="DW466" i="70"/>
  <c r="DO348" i="70"/>
  <c r="DO338" i="70" s="1"/>
  <c r="DR348" i="70"/>
  <c r="DT348" i="70" s="1"/>
  <c r="DO431" i="70"/>
  <c r="DO426" i="70" s="1"/>
  <c r="DO315" i="70"/>
  <c r="DO313" i="70" s="1"/>
  <c r="DQ470" i="70"/>
  <c r="DQ429" i="70"/>
  <c r="DZ13" i="70"/>
  <c r="DZ14" i="70"/>
  <c r="DY212" i="70"/>
  <c r="DQ472" i="70"/>
  <c r="DO411" i="70"/>
  <c r="DW313" i="70"/>
  <c r="DR431" i="70"/>
  <c r="DQ81" i="70"/>
  <c r="DQ79" i="70" s="1"/>
  <c r="DQ112" i="70"/>
  <c r="DQ239" i="70"/>
  <c r="DQ238" i="70" s="1"/>
  <c r="DQ236" i="70" s="1"/>
  <c r="DZ212" i="70"/>
  <c r="DQ213" i="70"/>
  <c r="DQ212" i="70" s="1"/>
  <c r="DQ102" i="70"/>
  <c r="DY388" i="70"/>
  <c r="DQ315" i="70"/>
  <c r="DQ313" i="70" s="1"/>
  <c r="DQ431" i="70"/>
  <c r="DQ426" i="70" s="1"/>
  <c r="DR389" i="70"/>
  <c r="DT389" i="70" s="1"/>
  <c r="DO376" i="70"/>
  <c r="DZ389" i="70"/>
  <c r="DQ337" i="70"/>
  <c r="DQ267" i="70"/>
  <c r="DY337" i="70"/>
  <c r="DQ266" i="70"/>
  <c r="DQ420" i="70"/>
  <c r="DQ418" i="70"/>
  <c r="DO388" i="70"/>
  <c r="DO389" i="70"/>
  <c r="DQ17" i="70"/>
  <c r="DQ16" i="70" s="1"/>
  <c r="DQ13" i="70" s="1"/>
  <c r="DO16" i="70"/>
  <c r="DO339" i="70"/>
  <c r="DY314" i="70"/>
  <c r="DY313" i="70"/>
  <c r="DZ313" i="70"/>
  <c r="DZ314" i="70"/>
  <c r="DO381" i="70"/>
  <c r="DO382" i="70"/>
  <c r="DW337" i="70"/>
  <c r="DW212" i="70"/>
  <c r="DO368" i="70"/>
  <c r="DO369" i="70"/>
  <c r="DY99" i="70"/>
  <c r="DY100" i="70"/>
  <c r="DW100" i="70"/>
  <c r="DW99" i="70"/>
  <c r="DO220" i="70"/>
  <c r="DR100" i="70"/>
  <c r="DT100" i="70" s="1"/>
  <c r="DR99" i="70"/>
  <c r="DT99" i="70" s="1"/>
  <c r="DQ389" i="70"/>
  <c r="DQ388" i="70"/>
  <c r="DO276" i="70"/>
  <c r="DO266" i="70" s="1"/>
  <c r="DO54" i="70"/>
  <c r="DO256" i="70"/>
  <c r="DO262" i="70"/>
  <c r="DO153" i="70"/>
  <c r="DO236" i="70"/>
  <c r="DO237" i="70"/>
  <c r="DO227" i="70"/>
  <c r="DO81" i="70"/>
  <c r="DR14" i="70"/>
  <c r="DR13" i="70"/>
  <c r="DT13" i="70" s="1"/>
  <c r="DO288" i="70"/>
  <c r="DO68" i="70"/>
  <c r="DO69" i="70"/>
  <c r="DO101" i="70"/>
  <c r="DZ12" i="70" l="1"/>
  <c r="DR418" i="70"/>
  <c r="DT418" i="70" s="1"/>
  <c r="DR420" i="70"/>
  <c r="DT420" i="70" s="1"/>
  <c r="DR369" i="70"/>
  <c r="DR368" i="70"/>
  <c r="DT368" i="70" s="1"/>
  <c r="DT14" i="70"/>
  <c r="DT414" i="70"/>
  <c r="DR413" i="70"/>
  <c r="DT413" i="70" s="1"/>
  <c r="DR411" i="70"/>
  <c r="DT411" i="70" s="1"/>
  <c r="DT213" i="70"/>
  <c r="DT308" i="70"/>
  <c r="DR286" i="70"/>
  <c r="DT286" i="70" s="1"/>
  <c r="DR287" i="70"/>
  <c r="DR426" i="70"/>
  <c r="DT426" i="70" s="1"/>
  <c r="DT431" i="70"/>
  <c r="DR467" i="70"/>
  <c r="DT471" i="70"/>
  <c r="DT212" i="70"/>
  <c r="DT81" i="70"/>
  <c r="DR79" i="70"/>
  <c r="DT79" i="70" s="1"/>
  <c r="DR80" i="70"/>
  <c r="DR98" i="70"/>
  <c r="DT98" i="70" s="1"/>
  <c r="DR338" i="70"/>
  <c r="DR363" i="70"/>
  <c r="DR361" i="70"/>
  <c r="DT361" i="70" s="1"/>
  <c r="DR213" i="70"/>
  <c r="DQ51" i="70"/>
  <c r="DQ12" i="70" s="1"/>
  <c r="DQ471" i="70"/>
  <c r="DQ467" i="70" s="1"/>
  <c r="DR337" i="70"/>
  <c r="DT337" i="70" s="1"/>
  <c r="DQ314" i="70"/>
  <c r="DO314" i="70"/>
  <c r="DQ101" i="70"/>
  <c r="DQ99" i="70" s="1"/>
  <c r="DQ98" i="70" s="1"/>
  <c r="DW314" i="70"/>
  <c r="DQ14" i="70"/>
  <c r="DW226" i="70"/>
  <c r="DO337" i="70"/>
  <c r="DO14" i="70"/>
  <c r="DO13" i="70"/>
  <c r="DW12" i="70"/>
  <c r="DY226" i="70"/>
  <c r="DY98" i="70"/>
  <c r="DO213" i="70"/>
  <c r="DW98" i="70"/>
  <c r="DY12" i="70"/>
  <c r="DZ226" i="70"/>
  <c r="DZ99" i="70"/>
  <c r="DZ100" i="70"/>
  <c r="DO99" i="70"/>
  <c r="DO100" i="70"/>
  <c r="DR12" i="70"/>
  <c r="DO466" i="70"/>
  <c r="DO255" i="70"/>
  <c r="DO254" i="70"/>
  <c r="DO287" i="70"/>
  <c r="DO286" i="70"/>
  <c r="DO52" i="70"/>
  <c r="DO51" i="70"/>
  <c r="DO80" i="70"/>
  <c r="DO79" i="70"/>
  <c r="DQ226" i="70"/>
  <c r="DO267" i="70"/>
  <c r="DU369" i="70" l="1"/>
  <c r="DT369" i="70"/>
  <c r="DT12" i="70"/>
  <c r="DT226" i="70"/>
  <c r="DU338" i="70"/>
  <c r="DT338" i="70"/>
  <c r="DU287" i="70"/>
  <c r="DT287" i="70"/>
  <c r="DU363" i="70"/>
  <c r="DT363" i="70"/>
  <c r="DU80" i="70"/>
  <c r="DT80" i="70"/>
  <c r="DT467" i="70"/>
  <c r="DR466" i="70"/>
  <c r="DR226" i="70"/>
  <c r="DR212" i="70"/>
  <c r="DW11" i="70"/>
  <c r="DY11" i="70"/>
  <c r="DQ466" i="70"/>
  <c r="DQ100" i="70"/>
  <c r="DO226" i="70"/>
  <c r="DO212" i="70"/>
  <c r="DZ98" i="70"/>
  <c r="DO98" i="70"/>
  <c r="DO12" i="70"/>
  <c r="DR11" i="70" l="1"/>
  <c r="DT11" i="70" s="1"/>
  <c r="DT466" i="70"/>
  <c r="DQ11" i="70"/>
  <c r="DO11" i="70"/>
  <c r="DZ11" i="70"/>
  <c r="CM111" i="64"/>
  <c r="CM110" i="64" s="1"/>
  <c r="CL111" i="64"/>
  <c r="CN110" i="64"/>
  <c r="CP110" i="64" s="1"/>
  <c r="CM109" i="64"/>
  <c r="CM108" i="64" s="1"/>
  <c r="CN108" i="64"/>
  <c r="CP108" i="64" s="1"/>
  <c r="CM107" i="64"/>
  <c r="CM106" i="64" s="1"/>
  <c r="CN106" i="64"/>
  <c r="CP106" i="64" s="1"/>
  <c r="CM105" i="64"/>
  <c r="CM104" i="64" s="1"/>
  <c r="CN104" i="64"/>
  <c r="CP104" i="64" s="1"/>
  <c r="CM103" i="64"/>
  <c r="CM102" i="64" s="1"/>
  <c r="CN102" i="64"/>
  <c r="CP102" i="64" s="1"/>
  <c r="CM101" i="64"/>
  <c r="CM100" i="64" s="1"/>
  <c r="CL101" i="64"/>
  <c r="CN100" i="64"/>
  <c r="CP100" i="64" s="1"/>
  <c r="CM97" i="64"/>
  <c r="CM96" i="64" s="1"/>
  <c r="CL97" i="64"/>
  <c r="CN96" i="64"/>
  <c r="CL95" i="64"/>
  <c r="CN94" i="64"/>
  <c r="CP94" i="64" s="1"/>
  <c r="CM94" i="64"/>
  <c r="CM93" i="64"/>
  <c r="CL93" i="64"/>
  <c r="CM92" i="64"/>
  <c r="CL92" i="64"/>
  <c r="CM91" i="64"/>
  <c r="CL91" i="64"/>
  <c r="CM90" i="64"/>
  <c r="CL90" i="64"/>
  <c r="CN89" i="64"/>
  <c r="CP89" i="64" s="1"/>
  <c r="CL87" i="64"/>
  <c r="CM85" i="64"/>
  <c r="CM84" i="64" s="1"/>
  <c r="CM83" i="64" s="1"/>
  <c r="CL85" i="64"/>
  <c r="CN84" i="64"/>
  <c r="CL82" i="64"/>
  <c r="CN81" i="64"/>
  <c r="CM81" i="64"/>
  <c r="CL80" i="64"/>
  <c r="CL79" i="64"/>
  <c r="CN78" i="64"/>
  <c r="CP78" i="64" s="1"/>
  <c r="CM78" i="64"/>
  <c r="CL77" i="64"/>
  <c r="CL76" i="64"/>
  <c r="CN75" i="64"/>
  <c r="CP75" i="64" s="1"/>
  <c r="CM75" i="64"/>
  <c r="CL74" i="64"/>
  <c r="CN73" i="64"/>
  <c r="CP73" i="64" s="1"/>
  <c r="CM73" i="64"/>
  <c r="CM71" i="64"/>
  <c r="CL71" i="64"/>
  <c r="CM70" i="64"/>
  <c r="CL70" i="64"/>
  <c r="CN69" i="64"/>
  <c r="CP69" i="64" s="1"/>
  <c r="CL68" i="64"/>
  <c r="CL67" i="64"/>
  <c r="CL66" i="64"/>
  <c r="CL65" i="64"/>
  <c r="CL64" i="64"/>
  <c r="CL63" i="64"/>
  <c r="CL62" i="64"/>
  <c r="CL61" i="64"/>
  <c r="CL60" i="64"/>
  <c r="CL59" i="64"/>
  <c r="CM58" i="64"/>
  <c r="CL58" i="64"/>
  <c r="CM57" i="64"/>
  <c r="CL57" i="64"/>
  <c r="CN56" i="64"/>
  <c r="CP56" i="64" s="1"/>
  <c r="CM54" i="64"/>
  <c r="CM53" i="64" s="1"/>
  <c r="CL54" i="64"/>
  <c r="CN53" i="64"/>
  <c r="CP53" i="64" s="1"/>
  <c r="CM52" i="64"/>
  <c r="CM51" i="64" s="1"/>
  <c r="CL52" i="64"/>
  <c r="CN51" i="64"/>
  <c r="CP51" i="64" s="1"/>
  <c r="CL49" i="64"/>
  <c r="CL48" i="64"/>
  <c r="CL47" i="64"/>
  <c r="CN46" i="64"/>
  <c r="CP46" i="64" s="1"/>
  <c r="CM46" i="64"/>
  <c r="CL45" i="64"/>
  <c r="CL44" i="64"/>
  <c r="CL43" i="64"/>
  <c r="CN42" i="64"/>
  <c r="CP42" i="64" s="1"/>
  <c r="CM42" i="64"/>
  <c r="CL41" i="64"/>
  <c r="CL40" i="64"/>
  <c r="CL39" i="64"/>
  <c r="CN38" i="64"/>
  <c r="CP38" i="64" s="1"/>
  <c r="CM38" i="64"/>
  <c r="CL37" i="64"/>
  <c r="CL36" i="64"/>
  <c r="CL35" i="64"/>
  <c r="CN34" i="64"/>
  <c r="CP34" i="64" s="1"/>
  <c r="CM34" i="64"/>
  <c r="CM32" i="64"/>
  <c r="CM31" i="64" s="1"/>
  <c r="CL32" i="64"/>
  <c r="CN31" i="64"/>
  <c r="CP31" i="64" s="1"/>
  <c r="CM30" i="64"/>
  <c r="CM29" i="64" s="1"/>
  <c r="CL30" i="64"/>
  <c r="CN29" i="64"/>
  <c r="CP29" i="64" s="1"/>
  <c r="CF29" i="64"/>
  <c r="CL28" i="64"/>
  <c r="CN27" i="64"/>
  <c r="CP27" i="64" s="1"/>
  <c r="CM27" i="64"/>
  <c r="CF27" i="64"/>
  <c r="CM26" i="64"/>
  <c r="CL26" i="64"/>
  <c r="CM25" i="64"/>
  <c r="CL25" i="64"/>
  <c r="CN24" i="64"/>
  <c r="CP24" i="64" s="1"/>
  <c r="CM21" i="64"/>
  <c r="CL21" i="64"/>
  <c r="CM20" i="64"/>
  <c r="CL20" i="64"/>
  <c r="CN19" i="64"/>
  <c r="CP19" i="64" s="1"/>
  <c r="CM18" i="64"/>
  <c r="CL18" i="64"/>
  <c r="CM17" i="64"/>
  <c r="CL17" i="64"/>
  <c r="CN16" i="64"/>
  <c r="CP16" i="64" s="1"/>
  <c r="CM15" i="64"/>
  <c r="CM14" i="64" s="1"/>
  <c r="CL15" i="64"/>
  <c r="CN14" i="64"/>
  <c r="CP14" i="64" s="1"/>
  <c r="CM13" i="64"/>
  <c r="CM12" i="64" s="1"/>
  <c r="CL13" i="64"/>
  <c r="CN12" i="64"/>
  <c r="CM11" i="64"/>
  <c r="CM10" i="64" s="1"/>
  <c r="CL11" i="64"/>
  <c r="CN10" i="64"/>
  <c r="CP10" i="64" s="1"/>
  <c r="CF10" i="64"/>
  <c r="DN224" i="70"/>
  <c r="DP224" i="70" s="1"/>
  <c r="DP215" i="70" s="1"/>
  <c r="DM496" i="70"/>
  <c r="DM495" i="70" s="1"/>
  <c r="DL496" i="70"/>
  <c r="DN495" i="70"/>
  <c r="DP495" i="70" s="1"/>
  <c r="DF495" i="70"/>
  <c r="DM494" i="70"/>
  <c r="DL494" i="70"/>
  <c r="DM493" i="70"/>
  <c r="DL493" i="70"/>
  <c r="DN492" i="70"/>
  <c r="DP492" i="70" s="1"/>
  <c r="DM491" i="70"/>
  <c r="DM490" i="70" s="1"/>
  <c r="DL491" i="70"/>
  <c r="DN490" i="70"/>
  <c r="DM489" i="70"/>
  <c r="DM488" i="70" s="1"/>
  <c r="DM468" i="70" s="1"/>
  <c r="DN488" i="70"/>
  <c r="DP488" i="70" s="1"/>
  <c r="DM487" i="70"/>
  <c r="DL487" i="70"/>
  <c r="DM486" i="70"/>
  <c r="DL486" i="70"/>
  <c r="DM485" i="70"/>
  <c r="DL485" i="70"/>
  <c r="DN484" i="70"/>
  <c r="DP484" i="70" s="1"/>
  <c r="DM482" i="70"/>
  <c r="DL482" i="70"/>
  <c r="DM481" i="70"/>
  <c r="DL481" i="70"/>
  <c r="DM480" i="70"/>
  <c r="DL480" i="70"/>
  <c r="DN479" i="70"/>
  <c r="DP479" i="70" s="1"/>
  <c r="DM478" i="70"/>
  <c r="DM477" i="70" s="1"/>
  <c r="DL478" i="70"/>
  <c r="DN477" i="70"/>
  <c r="DP477" i="70" s="1"/>
  <c r="DM476" i="70"/>
  <c r="DM475" i="70" s="1"/>
  <c r="DM469" i="70" s="1"/>
  <c r="DN475" i="70"/>
  <c r="DP475" i="70" s="1"/>
  <c r="DM474" i="70"/>
  <c r="DM473" i="70" s="1"/>
  <c r="DL474" i="70"/>
  <c r="DN473" i="70"/>
  <c r="DM465" i="70"/>
  <c r="DM464" i="70" s="1"/>
  <c r="DM463" i="70" s="1"/>
  <c r="DM462" i="70" s="1"/>
  <c r="DM461" i="70" s="1"/>
  <c r="DM460" i="70" s="1"/>
  <c r="DL465" i="70"/>
  <c r="DN464" i="70"/>
  <c r="DP464" i="70" s="1"/>
  <c r="DM459" i="70"/>
  <c r="DM458" i="70" s="1"/>
  <c r="DM453" i="70" s="1"/>
  <c r="DL459" i="70"/>
  <c r="DN458" i="70"/>
  <c r="DP458" i="70" s="1"/>
  <c r="DF453" i="70"/>
  <c r="DM457" i="70"/>
  <c r="DM456" i="70" s="1"/>
  <c r="DL457" i="70"/>
  <c r="DL456" i="70" s="1"/>
  <c r="DL452" i="70" s="1"/>
  <c r="DN456" i="70"/>
  <c r="DN452" i="70" s="1"/>
  <c r="DF456" i="70"/>
  <c r="DF452" i="70" s="1"/>
  <c r="DM450" i="70"/>
  <c r="DM449" i="70" s="1"/>
  <c r="DL450" i="70"/>
  <c r="DN449" i="70"/>
  <c r="DP449" i="70" s="1"/>
  <c r="DF449" i="70"/>
  <c r="DM448" i="70"/>
  <c r="DM447" i="70" s="1"/>
  <c r="DL448" i="70"/>
  <c r="DN447" i="70"/>
  <c r="DP447" i="70" s="1"/>
  <c r="DF447" i="70"/>
  <c r="DM444" i="70"/>
  <c r="DM443" i="70" s="1"/>
  <c r="DM428" i="70" s="1"/>
  <c r="DL444" i="70"/>
  <c r="DN443" i="70"/>
  <c r="DP443" i="70" s="1"/>
  <c r="DF443" i="70"/>
  <c r="DM442" i="70"/>
  <c r="DM441" i="70" s="1"/>
  <c r="DL442" i="70"/>
  <c r="DN441" i="70"/>
  <c r="DP441" i="70" s="1"/>
  <c r="DF441" i="70"/>
  <c r="DM440" i="70"/>
  <c r="DM439" i="70" s="1"/>
  <c r="DM430" i="70" s="1"/>
  <c r="DL440" i="70"/>
  <c r="DN439" i="70"/>
  <c r="DP439" i="70" s="1"/>
  <c r="DF439" i="70"/>
  <c r="DM437" i="70"/>
  <c r="DM436" i="70"/>
  <c r="DN435" i="70"/>
  <c r="DL435" i="70"/>
  <c r="DF435" i="70"/>
  <c r="DM434" i="70"/>
  <c r="DM433" i="70" s="1"/>
  <c r="DN433" i="70"/>
  <c r="DP433" i="70" s="1"/>
  <c r="DF433" i="70"/>
  <c r="DM425" i="70"/>
  <c r="DL425" i="70"/>
  <c r="DM424" i="70"/>
  <c r="DL424" i="70"/>
  <c r="DN423" i="70"/>
  <c r="DP423" i="70" s="1"/>
  <c r="DF423" i="70"/>
  <c r="DF422" i="70" s="1"/>
  <c r="DF421" i="70" s="1"/>
  <c r="DF418" i="70" s="1"/>
  <c r="DL419" i="70"/>
  <c r="DM417" i="70"/>
  <c r="DM416" i="70" s="1"/>
  <c r="DM415" i="70" s="1"/>
  <c r="DM414" i="70" s="1"/>
  <c r="DL417" i="70"/>
  <c r="DN416" i="70"/>
  <c r="DP416" i="70" s="1"/>
  <c r="DF416" i="70"/>
  <c r="DF415" i="70" s="1"/>
  <c r="DF414" i="70" s="1"/>
  <c r="DL412" i="70"/>
  <c r="DM406" i="70"/>
  <c r="DM405" i="70" s="1"/>
  <c r="DM404" i="70" s="1"/>
  <c r="DM403" i="70" s="1"/>
  <c r="DM402" i="70" s="1"/>
  <c r="DM401" i="70" s="1"/>
  <c r="DN405" i="70"/>
  <c r="DP405" i="70" s="1"/>
  <c r="DF405" i="70"/>
  <c r="DF404" i="70" s="1"/>
  <c r="DM400" i="70"/>
  <c r="DM399" i="70" s="1"/>
  <c r="DL400" i="70"/>
  <c r="DN399" i="70"/>
  <c r="DP399" i="70" s="1"/>
  <c r="DM398" i="70"/>
  <c r="DM397" i="70" s="1"/>
  <c r="DL398" i="70"/>
  <c r="DL397" i="70" s="1"/>
  <c r="DN397" i="70"/>
  <c r="DM396" i="70"/>
  <c r="DL396" i="70"/>
  <c r="DM395" i="70"/>
  <c r="DL395" i="70"/>
  <c r="DL394" i="70" s="1"/>
  <c r="DN394" i="70"/>
  <c r="DM393" i="70"/>
  <c r="DM392" i="70" s="1"/>
  <c r="DL393" i="70"/>
  <c r="DN392" i="70"/>
  <c r="DP392" i="70" s="1"/>
  <c r="DF392" i="70"/>
  <c r="DM386" i="70"/>
  <c r="DM385" i="70" s="1"/>
  <c r="DM384" i="70" s="1"/>
  <c r="DM383" i="70" s="1"/>
  <c r="DM381" i="70" s="1"/>
  <c r="DL386" i="70"/>
  <c r="DN385" i="70"/>
  <c r="DP385" i="70" s="1"/>
  <c r="DF385" i="70"/>
  <c r="DM380" i="70"/>
  <c r="DM379" i="70" s="1"/>
  <c r="DM378" i="70" s="1"/>
  <c r="DM377" i="70" s="1"/>
  <c r="DM375" i="70" s="1"/>
  <c r="DL380" i="70"/>
  <c r="DN379" i="70"/>
  <c r="DP379" i="70" s="1"/>
  <c r="DF379" i="70"/>
  <c r="DF378" i="70" s="1"/>
  <c r="DF377" i="70" s="1"/>
  <c r="DF375" i="70" s="1"/>
  <c r="DM374" i="70"/>
  <c r="DL374" i="70"/>
  <c r="DM373" i="70"/>
  <c r="DL373" i="70"/>
  <c r="DN372" i="70"/>
  <c r="DP372" i="70" s="1"/>
  <c r="DF372" i="70"/>
  <c r="DF371" i="70" s="1"/>
  <c r="DM367" i="70"/>
  <c r="DM366" i="70" s="1"/>
  <c r="DM365" i="70" s="1"/>
  <c r="DM364" i="70" s="1"/>
  <c r="DM361" i="70" s="1"/>
  <c r="DL367" i="70"/>
  <c r="DN366" i="70"/>
  <c r="DP366" i="70" s="1"/>
  <c r="DF366" i="70"/>
  <c r="DL362" i="70"/>
  <c r="DM360" i="70"/>
  <c r="DM359" i="70" s="1"/>
  <c r="DL360" i="70"/>
  <c r="DN359" i="70"/>
  <c r="DP359" i="70" s="1"/>
  <c r="DF359" i="70"/>
  <c r="DM357" i="70"/>
  <c r="DM355" i="70" s="1"/>
  <c r="DL357" i="70"/>
  <c r="DF355" i="70"/>
  <c r="DM354" i="70"/>
  <c r="DM353" i="70" s="1"/>
  <c r="DL354" i="70"/>
  <c r="DN353" i="70"/>
  <c r="DP353" i="70" s="1"/>
  <c r="DF353" i="70"/>
  <c r="DM347" i="70"/>
  <c r="DM346" i="70" s="1"/>
  <c r="DL347" i="70"/>
  <c r="DN346" i="70"/>
  <c r="DP346" i="70" s="1"/>
  <c r="DF346" i="70"/>
  <c r="DM345" i="70"/>
  <c r="DM344" i="70" s="1"/>
  <c r="DL345" i="70"/>
  <c r="DN344" i="70"/>
  <c r="DP344" i="70" s="1"/>
  <c r="DF344" i="70"/>
  <c r="DM343" i="70"/>
  <c r="DL343" i="70"/>
  <c r="DM342" i="70"/>
  <c r="DM341" i="70" s="1"/>
  <c r="DL342" i="70"/>
  <c r="DN341" i="70"/>
  <c r="DP341" i="70" s="1"/>
  <c r="DF341" i="70"/>
  <c r="DM336" i="70"/>
  <c r="DM335" i="70" s="1"/>
  <c r="DL336" i="70"/>
  <c r="DN335" i="70"/>
  <c r="DM334" i="70"/>
  <c r="DM333" i="70" s="1"/>
  <c r="DL334" i="70"/>
  <c r="DN333" i="70"/>
  <c r="DP333" i="70" s="1"/>
  <c r="DM332" i="70"/>
  <c r="DL332" i="70"/>
  <c r="DM330" i="70"/>
  <c r="DL330" i="70"/>
  <c r="DM329" i="70"/>
  <c r="DL329" i="70"/>
  <c r="DN328" i="70"/>
  <c r="DP328" i="70" s="1"/>
  <c r="DM327" i="70"/>
  <c r="DM326" i="70" s="1"/>
  <c r="DL327" i="70"/>
  <c r="DN326" i="70"/>
  <c r="DP326" i="70" s="1"/>
  <c r="DL325" i="70"/>
  <c r="DM324" i="70"/>
  <c r="DM322" i="70" s="1"/>
  <c r="DL324" i="70"/>
  <c r="DM323" i="70"/>
  <c r="DL323" i="70"/>
  <c r="DN322" i="70"/>
  <c r="DP322" i="70" s="1"/>
  <c r="DF322" i="70"/>
  <c r="DM320" i="70"/>
  <c r="DM319" i="70" s="1"/>
  <c r="DL320" i="70"/>
  <c r="DN319" i="70"/>
  <c r="DP319" i="70" s="1"/>
  <c r="DF319" i="70"/>
  <c r="DM318" i="70"/>
  <c r="DM317" i="70" s="1"/>
  <c r="DL318" i="70"/>
  <c r="DN317" i="70"/>
  <c r="DP317" i="70" s="1"/>
  <c r="DF317" i="70"/>
  <c r="DM312" i="70"/>
  <c r="DM310" i="70" s="1"/>
  <c r="DM309" i="70" s="1"/>
  <c r="DM308" i="70" s="1"/>
  <c r="DL312" i="70"/>
  <c r="DL311" i="70"/>
  <c r="DN310" i="70"/>
  <c r="DP310" i="70" s="1"/>
  <c r="DF310" i="70"/>
  <c r="DF309" i="70" s="1"/>
  <c r="DF308" i="70" s="1"/>
  <c r="DM307" i="70"/>
  <c r="DM304" i="70" s="1"/>
  <c r="DL307" i="70"/>
  <c r="DL306" i="70"/>
  <c r="DM305" i="70"/>
  <c r="DL305" i="70"/>
  <c r="DN304" i="70"/>
  <c r="DP304" i="70" s="1"/>
  <c r="DM303" i="70"/>
  <c r="DL303" i="70"/>
  <c r="DM302" i="70"/>
  <c r="DL302" i="70"/>
  <c r="DM301" i="70"/>
  <c r="DL301" i="70"/>
  <c r="DN300" i="70"/>
  <c r="DP300" i="70" s="1"/>
  <c r="DM299" i="70"/>
  <c r="DL299" i="70"/>
  <c r="DM298" i="70"/>
  <c r="DL298" i="70"/>
  <c r="DN297" i="70"/>
  <c r="DP297" i="70" s="1"/>
  <c r="DF297" i="70"/>
  <c r="DM295" i="70"/>
  <c r="DL295" i="70"/>
  <c r="DM294" i="70"/>
  <c r="DL294" i="70"/>
  <c r="DM293" i="70"/>
  <c r="DL293" i="70"/>
  <c r="DN292" i="70"/>
  <c r="DP292" i="70" s="1"/>
  <c r="DM291" i="70"/>
  <c r="DM290" i="70" s="1"/>
  <c r="DL291" i="70"/>
  <c r="DN290" i="70"/>
  <c r="DP290" i="70" s="1"/>
  <c r="DF290" i="70"/>
  <c r="DM281" i="70"/>
  <c r="DM280" i="70" s="1"/>
  <c r="DL281" i="70"/>
  <c r="DN280" i="70"/>
  <c r="DP280" i="70" s="1"/>
  <c r="DM279" i="70"/>
  <c r="DM278" i="70" s="1"/>
  <c r="DL279" i="70"/>
  <c r="DN278" i="70"/>
  <c r="DP278" i="70" s="1"/>
  <c r="DM275" i="70"/>
  <c r="DM274" i="70" s="1"/>
  <c r="DL275" i="70"/>
  <c r="DN274" i="70"/>
  <c r="DP274" i="70" s="1"/>
  <c r="DF274" i="70"/>
  <c r="DM273" i="70"/>
  <c r="DM272" i="70" s="1"/>
  <c r="DL273" i="70"/>
  <c r="DN272" i="70"/>
  <c r="DP272" i="70" s="1"/>
  <c r="DF272" i="70"/>
  <c r="DM271" i="70"/>
  <c r="DM270" i="70" s="1"/>
  <c r="DL271" i="70"/>
  <c r="DN270" i="70"/>
  <c r="DP270" i="70" s="1"/>
  <c r="DF270" i="70"/>
  <c r="DM265" i="70"/>
  <c r="DM264" i="70" s="1"/>
  <c r="DM263" i="70" s="1"/>
  <c r="DM262" i="70" s="1"/>
  <c r="DL265" i="70"/>
  <c r="DN264" i="70"/>
  <c r="DP264" i="70" s="1"/>
  <c r="DF264" i="70"/>
  <c r="DF263" i="70" s="1"/>
  <c r="DM261" i="70"/>
  <c r="DM260" i="70" s="1"/>
  <c r="DL261" i="70"/>
  <c r="DN260" i="70"/>
  <c r="DP260" i="70" s="1"/>
  <c r="DF260" i="70"/>
  <c r="DM259" i="70"/>
  <c r="DM258" i="70" s="1"/>
  <c r="DL259" i="70"/>
  <c r="DN258" i="70"/>
  <c r="DP258" i="70" s="1"/>
  <c r="DF258" i="70"/>
  <c r="DM253" i="70"/>
  <c r="DM252" i="70" s="1"/>
  <c r="DM251" i="70" s="1"/>
  <c r="DL253" i="70"/>
  <c r="DL252" i="70"/>
  <c r="DN251" i="70"/>
  <c r="DP251" i="70" s="1"/>
  <c r="DF251" i="70"/>
  <c r="DM249" i="70"/>
  <c r="DL249" i="70"/>
  <c r="DM248" i="70"/>
  <c r="DL248" i="70"/>
  <c r="DN247" i="70"/>
  <c r="DP247" i="70" s="1"/>
  <c r="DM246" i="70"/>
  <c r="DM245" i="70" s="1"/>
  <c r="DL246" i="70"/>
  <c r="DN245" i="70"/>
  <c r="DP245" i="70" s="1"/>
  <c r="DM244" i="70"/>
  <c r="DL244" i="70"/>
  <c r="DM243" i="70"/>
  <c r="DL243" i="70"/>
  <c r="DN242" i="70"/>
  <c r="DP242" i="70" s="1"/>
  <c r="DM241" i="70"/>
  <c r="DM240" i="70" s="1"/>
  <c r="DL241" i="70"/>
  <c r="DN240" i="70"/>
  <c r="DP240" i="70" s="1"/>
  <c r="DF240" i="70"/>
  <c r="DM235" i="70"/>
  <c r="DM234" i="70" s="1"/>
  <c r="DL235" i="70"/>
  <c r="DN234" i="70"/>
  <c r="DP234" i="70" s="1"/>
  <c r="DF229" i="70"/>
  <c r="DM233" i="70"/>
  <c r="DM232" i="70" s="1"/>
  <c r="DL233" i="70"/>
  <c r="DN232" i="70"/>
  <c r="DP232" i="70" s="1"/>
  <c r="DF232" i="70"/>
  <c r="DF228" i="70" s="1"/>
  <c r="DM225" i="70"/>
  <c r="DM224" i="70" s="1"/>
  <c r="DM215" i="70" s="1"/>
  <c r="DF215" i="70"/>
  <c r="DM223" i="70"/>
  <c r="DM222" i="70" s="1"/>
  <c r="DL223" i="70"/>
  <c r="DN222" i="70"/>
  <c r="DP222" i="70" s="1"/>
  <c r="DF222" i="70"/>
  <c r="DM219" i="70"/>
  <c r="DM218" i="70" s="1"/>
  <c r="DL219" i="70"/>
  <c r="DN218" i="70"/>
  <c r="DP218" i="70" s="1"/>
  <c r="DF218" i="70"/>
  <c r="DM168" i="70"/>
  <c r="DM167" i="70" s="1"/>
  <c r="DM166" i="70" s="1"/>
  <c r="DN167" i="70"/>
  <c r="DP167" i="70" s="1"/>
  <c r="DP166" i="70" s="1"/>
  <c r="DF167" i="70"/>
  <c r="DF166" i="70" s="1"/>
  <c r="DM165" i="70"/>
  <c r="DM164" i="70" s="1"/>
  <c r="DL165" i="70"/>
  <c r="DN164" i="70"/>
  <c r="DP164" i="70" s="1"/>
  <c r="DM163" i="70"/>
  <c r="DL163" i="70"/>
  <c r="DM162" i="70"/>
  <c r="DL162" i="70"/>
  <c r="DM161" i="70"/>
  <c r="DL161" i="70"/>
  <c r="DM160" i="70"/>
  <c r="DL160" i="70"/>
  <c r="DM159" i="70"/>
  <c r="DL159" i="70"/>
  <c r="DM158" i="70"/>
  <c r="DL158" i="70"/>
  <c r="DN157" i="70"/>
  <c r="DP157" i="70" s="1"/>
  <c r="DF157" i="70"/>
  <c r="DM156" i="70"/>
  <c r="DM155" i="70" s="1"/>
  <c r="DL156" i="70"/>
  <c r="DN155" i="70"/>
  <c r="DP155" i="70" s="1"/>
  <c r="DF155" i="70"/>
  <c r="DM148" i="70"/>
  <c r="DM147" i="70" s="1"/>
  <c r="DM146" i="70" s="1"/>
  <c r="DL148" i="70"/>
  <c r="DN147" i="70"/>
  <c r="DP147" i="70" s="1"/>
  <c r="DF147" i="70"/>
  <c r="DF146" i="70" s="1"/>
  <c r="DM145" i="70"/>
  <c r="DL145" i="70"/>
  <c r="DM144" i="70"/>
  <c r="DL144" i="70"/>
  <c r="DN143" i="70"/>
  <c r="DP143" i="70" s="1"/>
  <c r="DF143" i="70"/>
  <c r="DF142" i="70" s="1"/>
  <c r="DM141" i="70"/>
  <c r="DL141" i="70"/>
  <c r="DM140" i="70"/>
  <c r="DL140" i="70"/>
  <c r="DM139" i="70"/>
  <c r="DL139" i="70"/>
  <c r="DM138" i="70"/>
  <c r="DL138" i="70"/>
  <c r="DM137" i="70"/>
  <c r="DL137" i="70"/>
  <c r="DN136" i="70"/>
  <c r="DP136" i="70" s="1"/>
  <c r="DF136" i="70"/>
  <c r="DM135" i="70"/>
  <c r="DM134" i="70" s="1"/>
  <c r="DL135" i="70"/>
  <c r="DN134" i="70"/>
  <c r="DP134" i="70" s="1"/>
  <c r="DF134" i="70"/>
  <c r="DM133" i="70"/>
  <c r="DL133" i="70"/>
  <c r="DM132" i="70"/>
  <c r="DL132" i="70"/>
  <c r="DM131" i="70"/>
  <c r="DL131" i="70"/>
  <c r="DM130" i="70"/>
  <c r="DL130" i="70"/>
  <c r="DM129" i="70"/>
  <c r="DL129" i="70"/>
  <c r="DM128" i="70"/>
  <c r="DL128" i="70"/>
  <c r="DM127" i="70"/>
  <c r="DL127" i="70"/>
  <c r="DM126" i="70"/>
  <c r="DL126" i="70"/>
  <c r="DM125" i="70"/>
  <c r="DL125" i="70"/>
  <c r="DN124" i="70"/>
  <c r="DP124" i="70" s="1"/>
  <c r="DM123" i="70"/>
  <c r="DL123" i="70"/>
  <c r="DM122" i="70"/>
  <c r="DL122" i="70"/>
  <c r="DM121" i="70"/>
  <c r="DL121" i="70"/>
  <c r="DM120" i="70"/>
  <c r="DL120" i="70"/>
  <c r="DM119" i="70"/>
  <c r="DL119" i="70"/>
  <c r="DM118" i="70"/>
  <c r="DL118" i="70"/>
  <c r="DN117" i="70"/>
  <c r="DP117" i="70" s="1"/>
  <c r="DM116" i="70"/>
  <c r="DL116" i="70"/>
  <c r="DM115" i="70"/>
  <c r="DL115" i="70"/>
  <c r="DM114" i="70"/>
  <c r="DL114" i="70"/>
  <c r="DN113" i="70"/>
  <c r="DP113" i="70" s="1"/>
  <c r="DF113" i="70"/>
  <c r="DM111" i="70"/>
  <c r="DL111" i="70"/>
  <c r="DM110" i="70"/>
  <c r="DL110" i="70"/>
  <c r="DM109" i="70"/>
  <c r="DL109" i="70"/>
  <c r="DN108" i="70"/>
  <c r="DP108" i="70" s="1"/>
  <c r="DM107" i="70"/>
  <c r="DM106" i="70" s="1"/>
  <c r="DL107" i="70"/>
  <c r="DN106" i="70"/>
  <c r="DP106" i="70" s="1"/>
  <c r="DM105" i="70"/>
  <c r="DL105" i="70"/>
  <c r="DM104" i="70"/>
  <c r="DL104" i="70"/>
  <c r="DN103" i="70"/>
  <c r="DP103" i="70" s="1"/>
  <c r="DF103" i="70"/>
  <c r="DM97" i="70"/>
  <c r="DM96" i="70" s="1"/>
  <c r="DL97" i="70"/>
  <c r="DN96" i="70"/>
  <c r="DP96" i="70" s="1"/>
  <c r="DF96" i="70"/>
  <c r="DM95" i="70"/>
  <c r="DM94" i="70" s="1"/>
  <c r="DL95" i="70"/>
  <c r="DN94" i="70"/>
  <c r="DP94" i="70" s="1"/>
  <c r="DF94" i="70"/>
  <c r="DM92" i="70"/>
  <c r="DM91" i="70" s="1"/>
  <c r="DL92" i="70"/>
  <c r="DN91" i="70"/>
  <c r="DP91" i="70" s="1"/>
  <c r="DF91" i="70"/>
  <c r="DM90" i="70"/>
  <c r="DM89" i="70" s="1"/>
  <c r="DL90" i="70"/>
  <c r="DN89" i="70"/>
  <c r="DP89" i="70" s="1"/>
  <c r="DF89" i="70"/>
  <c r="DM88" i="70"/>
  <c r="DL88" i="70"/>
  <c r="DM87" i="70"/>
  <c r="DL87" i="70"/>
  <c r="DN86" i="70"/>
  <c r="DP86" i="70" s="1"/>
  <c r="DF86" i="70"/>
  <c r="DM84" i="70"/>
  <c r="DM83" i="70" s="1"/>
  <c r="DM82" i="70" s="1"/>
  <c r="DL84" i="70"/>
  <c r="DN83" i="70"/>
  <c r="DP83" i="70" s="1"/>
  <c r="DF83" i="70"/>
  <c r="DF82" i="70" s="1"/>
  <c r="DM74" i="70"/>
  <c r="DL74" i="70"/>
  <c r="DM73" i="70"/>
  <c r="DL73" i="70"/>
  <c r="DN72" i="70"/>
  <c r="DP72" i="70" s="1"/>
  <c r="DF71" i="70"/>
  <c r="DF70" i="70" s="1"/>
  <c r="DM67" i="70"/>
  <c r="DL67" i="70"/>
  <c r="DM66" i="70"/>
  <c r="DL66" i="70"/>
  <c r="DM65" i="70"/>
  <c r="DL65" i="70"/>
  <c r="DM64" i="70"/>
  <c r="DL64" i="70"/>
  <c r="DM63" i="70"/>
  <c r="DL63" i="70"/>
  <c r="DN62" i="70"/>
  <c r="DP62" i="70" s="1"/>
  <c r="DM61" i="70"/>
  <c r="DL61" i="70"/>
  <c r="DM60" i="70"/>
  <c r="DL60" i="70"/>
  <c r="DM59" i="70"/>
  <c r="DL59" i="70"/>
  <c r="DN58" i="70"/>
  <c r="DP58" i="70" s="1"/>
  <c r="DM57" i="70"/>
  <c r="DM56" i="70" s="1"/>
  <c r="DL57" i="70"/>
  <c r="DN56" i="70"/>
  <c r="DP56" i="70" s="1"/>
  <c r="DF56" i="70"/>
  <c r="DL53" i="70"/>
  <c r="DM50" i="70"/>
  <c r="DL50" i="70"/>
  <c r="DM49" i="70"/>
  <c r="DL49" i="70"/>
  <c r="DN48" i="70"/>
  <c r="DP48" i="70" s="1"/>
  <c r="DM46" i="70"/>
  <c r="DL46" i="70"/>
  <c r="DM45" i="70"/>
  <c r="DL45" i="70"/>
  <c r="DM44" i="70"/>
  <c r="DL44" i="70"/>
  <c r="DM43" i="70"/>
  <c r="DL43" i="70"/>
  <c r="DM42" i="70"/>
  <c r="DL42" i="70"/>
  <c r="DP40" i="70"/>
  <c r="DM39" i="70"/>
  <c r="DL39" i="70"/>
  <c r="DM38" i="70"/>
  <c r="DL38" i="70"/>
  <c r="DM37" i="70"/>
  <c r="DL37" i="70"/>
  <c r="DM36" i="70"/>
  <c r="DL36" i="70"/>
  <c r="DM35" i="70"/>
  <c r="DL35" i="70"/>
  <c r="DM34" i="70"/>
  <c r="DL34" i="70"/>
  <c r="DM33" i="70"/>
  <c r="DL33" i="70"/>
  <c r="DM32" i="70"/>
  <c r="DL32" i="70"/>
  <c r="DM31" i="70"/>
  <c r="DL31" i="70"/>
  <c r="DN30" i="70"/>
  <c r="DP30" i="70" s="1"/>
  <c r="DM29" i="70"/>
  <c r="DL29" i="70"/>
  <c r="DM28" i="70"/>
  <c r="DL28" i="70"/>
  <c r="DM27" i="70"/>
  <c r="DL27" i="70"/>
  <c r="DM26" i="70"/>
  <c r="DL26" i="70"/>
  <c r="DM25" i="70"/>
  <c r="DL25" i="70"/>
  <c r="DM24" i="70"/>
  <c r="DL24" i="70"/>
  <c r="DN23" i="70"/>
  <c r="DP23" i="70" s="1"/>
  <c r="DM22" i="70"/>
  <c r="DL22" i="70"/>
  <c r="DM21" i="70"/>
  <c r="DL21" i="70"/>
  <c r="DM20" i="70"/>
  <c r="DL20" i="70"/>
  <c r="DM19" i="70"/>
  <c r="DL19" i="70"/>
  <c r="DN18" i="70"/>
  <c r="DP18" i="70" s="1"/>
  <c r="DF18" i="70"/>
  <c r="DL15" i="70"/>
  <c r="CM50" i="64" l="1"/>
  <c r="DF411" i="70"/>
  <c r="DF413" i="70"/>
  <c r="CM24" i="64"/>
  <c r="DP473" i="70"/>
  <c r="CF9" i="64"/>
  <c r="CN9" i="64"/>
  <c r="CM56" i="64"/>
  <c r="DW9" i="70"/>
  <c r="CM69" i="64"/>
  <c r="CM89" i="64"/>
  <c r="CM88" i="64" s="1"/>
  <c r="CM86" i="64" s="1"/>
  <c r="DM103" i="70"/>
  <c r="DN468" i="70"/>
  <c r="DM72" i="70"/>
  <c r="DM71" i="70" s="1"/>
  <c r="DM70" i="70" s="1"/>
  <c r="DM68" i="70" s="1"/>
  <c r="DM143" i="70"/>
  <c r="DM142" i="70" s="1"/>
  <c r="DM48" i="70"/>
  <c r="DM47" i="70" s="1"/>
  <c r="CM16" i="64"/>
  <c r="CN33" i="64"/>
  <c r="CP33" i="64" s="1"/>
  <c r="CN99" i="64"/>
  <c r="CP99" i="64" s="1"/>
  <c r="CM19" i="64"/>
  <c r="DM484" i="70"/>
  <c r="DM292" i="70"/>
  <c r="DM289" i="70" s="1"/>
  <c r="DM297" i="70"/>
  <c r="DN154" i="70"/>
  <c r="DP154" i="70" s="1"/>
  <c r="DN316" i="70"/>
  <c r="DP316" i="70" s="1"/>
  <c r="DN378" i="70"/>
  <c r="DP378" i="70" s="1"/>
  <c r="DM86" i="70"/>
  <c r="DM85" i="70" s="1"/>
  <c r="DM108" i="70"/>
  <c r="DF316" i="70"/>
  <c r="DM492" i="70"/>
  <c r="DN215" i="70"/>
  <c r="DM242" i="70"/>
  <c r="DN428" i="70"/>
  <c r="DP428" i="70" s="1"/>
  <c r="DN55" i="70"/>
  <c r="DP55" i="70" s="1"/>
  <c r="DF269" i="70"/>
  <c r="DF268" i="70" s="1"/>
  <c r="DF93" i="70"/>
  <c r="DN142" i="70"/>
  <c r="DP142" i="70" s="1"/>
  <c r="DN47" i="70"/>
  <c r="DP47" i="70" s="1"/>
  <c r="DM247" i="70"/>
  <c r="DM113" i="70"/>
  <c r="DN102" i="70"/>
  <c r="DP102" i="70" s="1"/>
  <c r="DN371" i="70"/>
  <c r="DP371" i="70" s="1"/>
  <c r="DN469" i="70"/>
  <c r="DM435" i="70"/>
  <c r="DM432" i="70" s="1"/>
  <c r="DM394" i="70"/>
  <c r="DM391" i="70" s="1"/>
  <c r="DM390" i="70" s="1"/>
  <c r="DM389" i="70" s="1"/>
  <c r="DF257" i="70"/>
  <c r="DF256" i="70" s="1"/>
  <c r="DM340" i="70"/>
  <c r="DM339" i="70" s="1"/>
  <c r="DF289" i="70"/>
  <c r="DN432" i="70"/>
  <c r="DP432" i="70" s="1"/>
  <c r="DN257" i="70"/>
  <c r="DP391" i="70"/>
  <c r="DM124" i="70"/>
  <c r="DM117" i="70"/>
  <c r="DF446" i="70"/>
  <c r="DF445" i="70" s="1"/>
  <c r="DM157" i="70"/>
  <c r="DM154" i="70" s="1"/>
  <c r="DM153" i="70" s="1"/>
  <c r="DF85" i="70"/>
  <c r="DN71" i="70"/>
  <c r="DP71" i="70" s="1"/>
  <c r="DM423" i="70"/>
  <c r="DM422" i="70" s="1"/>
  <c r="DM421" i="70" s="1"/>
  <c r="DM420" i="70" s="1"/>
  <c r="DN415" i="70"/>
  <c r="DP415" i="70" s="1"/>
  <c r="DM62" i="70"/>
  <c r="DN229" i="70"/>
  <c r="DP229" i="70" s="1"/>
  <c r="DF239" i="70"/>
  <c r="DF238" i="70" s="1"/>
  <c r="DF237" i="70" s="1"/>
  <c r="DN93" i="70"/>
  <c r="DP93" i="70" s="1"/>
  <c r="DN430" i="70"/>
  <c r="DM328" i="70"/>
  <c r="DM321" i="70" s="1"/>
  <c r="DM479" i="70"/>
  <c r="DM472" i="70" s="1"/>
  <c r="DN82" i="70"/>
  <c r="DP82" i="70" s="1"/>
  <c r="DM136" i="70"/>
  <c r="DM231" i="70"/>
  <c r="DM230" i="70" s="1"/>
  <c r="DM227" i="70" s="1"/>
  <c r="DM18" i="70"/>
  <c r="DM30" i="70"/>
  <c r="DM93" i="70"/>
  <c r="DM372" i="70"/>
  <c r="DM371" i="70" s="1"/>
  <c r="DM370" i="70" s="1"/>
  <c r="DM368" i="70" s="1"/>
  <c r="DN391" i="70"/>
  <c r="DN390" i="70" s="1"/>
  <c r="DP390" i="70" s="1"/>
  <c r="DN422" i="70"/>
  <c r="DP422" i="70" s="1"/>
  <c r="DM455" i="70"/>
  <c r="DM454" i="70" s="1"/>
  <c r="DM451" i="70" s="1"/>
  <c r="DM452" i="70"/>
  <c r="DM427" i="70"/>
  <c r="DM446" i="70"/>
  <c r="DM445" i="70" s="1"/>
  <c r="DN269" i="70"/>
  <c r="DN446" i="70"/>
  <c r="DM438" i="70"/>
  <c r="DP214" i="70"/>
  <c r="DM269" i="70"/>
  <c r="DM268" i="70" s="1"/>
  <c r="DN340" i="70"/>
  <c r="DN427" i="70"/>
  <c r="DP427" i="70" s="1"/>
  <c r="DN470" i="70"/>
  <c r="DN228" i="70"/>
  <c r="DP228" i="70" s="1"/>
  <c r="DM277" i="70"/>
  <c r="DM276" i="70" s="1"/>
  <c r="DN309" i="70"/>
  <c r="DN472" i="70"/>
  <c r="DP472" i="70" s="1"/>
  <c r="DN429" i="70"/>
  <c r="DP429" i="70" s="1"/>
  <c r="DN438" i="70"/>
  <c r="DN453" i="70"/>
  <c r="CP84" i="64"/>
  <c r="CN83" i="64"/>
  <c r="CP83" i="64" s="1"/>
  <c r="DN112" i="70"/>
  <c r="DP112" i="70" s="1"/>
  <c r="DN166" i="70"/>
  <c r="DN455" i="70"/>
  <c r="DN454" i="70" s="1"/>
  <c r="DN451" i="70" s="1"/>
  <c r="DP451" i="70" s="1"/>
  <c r="DN221" i="70"/>
  <c r="DN277" i="70"/>
  <c r="DF455" i="70"/>
  <c r="DF454" i="70" s="1"/>
  <c r="DF451" i="70" s="1"/>
  <c r="DN17" i="70"/>
  <c r="DP17" i="70" s="1"/>
  <c r="DM40" i="70"/>
  <c r="DM257" i="70"/>
  <c r="DM256" i="70" s="1"/>
  <c r="DM255" i="70" s="1"/>
  <c r="DN289" i="70"/>
  <c r="DN231" i="70"/>
  <c r="DP231" i="70" s="1"/>
  <c r="DM316" i="70"/>
  <c r="DM23" i="70"/>
  <c r="DM58" i="70"/>
  <c r="DN239" i="70"/>
  <c r="DP239" i="70" s="1"/>
  <c r="DM300" i="70"/>
  <c r="DN85" i="70"/>
  <c r="DP85" i="70" s="1"/>
  <c r="DN214" i="70"/>
  <c r="DN296" i="70"/>
  <c r="DP296" i="70" s="1"/>
  <c r="DN384" i="70"/>
  <c r="CP81" i="64"/>
  <c r="CN72" i="64"/>
  <c r="CP72" i="64" s="1"/>
  <c r="CN55" i="64"/>
  <c r="CP55" i="64" s="1"/>
  <c r="CN50" i="64"/>
  <c r="CP50" i="64" s="1"/>
  <c r="DF262" i="70"/>
  <c r="DN352" i="70"/>
  <c r="DN348" i="70" s="1"/>
  <c r="DP355" i="70"/>
  <c r="DF429" i="70"/>
  <c r="DF340" i="70"/>
  <c r="DP453" i="70"/>
  <c r="DP455" i="70"/>
  <c r="DP454" i="70" s="1"/>
  <c r="DN321" i="70"/>
  <c r="DP335" i="70"/>
  <c r="DF352" i="70"/>
  <c r="DF348" i="70" s="1"/>
  <c r="DF432" i="70"/>
  <c r="DN483" i="70"/>
  <c r="DP490" i="70"/>
  <c r="CP12" i="64"/>
  <c r="CM72" i="64"/>
  <c r="CM33" i="64"/>
  <c r="CN88" i="64"/>
  <c r="CP96" i="64"/>
  <c r="DN463" i="70"/>
  <c r="DP463" i="70" s="1"/>
  <c r="DN404" i="70"/>
  <c r="DP404" i="70" s="1"/>
  <c r="DN263" i="70"/>
  <c r="DP263" i="70" s="1"/>
  <c r="DF68" i="70"/>
  <c r="DF69" i="70"/>
  <c r="DM411" i="70"/>
  <c r="DM413" i="70"/>
  <c r="DN146" i="70"/>
  <c r="DN217" i="70"/>
  <c r="DF365" i="70"/>
  <c r="DF384" i="70"/>
  <c r="DF383" i="70" s="1"/>
  <c r="DF403" i="70"/>
  <c r="DF420" i="70"/>
  <c r="DF217" i="70"/>
  <c r="DN365" i="70"/>
  <c r="DF370" i="70"/>
  <c r="DF376" i="70"/>
  <c r="DF391" i="70"/>
  <c r="DF390" i="70" s="1"/>
  <c r="CM99" i="64"/>
  <c r="CM98" i="64" s="1"/>
  <c r="DM221" i="70"/>
  <c r="DM220" i="70" s="1"/>
  <c r="DF55" i="70"/>
  <c r="DF296" i="70"/>
  <c r="DF438" i="70"/>
  <c r="DF321" i="70"/>
  <c r="DF154" i="70"/>
  <c r="DF17" i="70"/>
  <c r="DF102" i="70"/>
  <c r="DF112" i="70"/>
  <c r="DF214" i="70"/>
  <c r="DF221" i="70"/>
  <c r="DF231" i="70"/>
  <c r="DM352" i="70"/>
  <c r="DM348" i="70" s="1"/>
  <c r="DM217" i="70"/>
  <c r="DM216" i="70" s="1"/>
  <c r="DM214" i="70"/>
  <c r="DF427" i="70"/>
  <c r="DF428" i="70"/>
  <c r="DF430" i="70"/>
  <c r="CN98" i="64" l="1"/>
  <c r="CP98" i="64" s="1"/>
  <c r="CM55" i="64"/>
  <c r="CM9" i="64"/>
  <c r="DF236" i="70"/>
  <c r="DM102" i="70"/>
  <c r="DF267" i="70"/>
  <c r="DQ228" i="70"/>
  <c r="DF266" i="70"/>
  <c r="DN414" i="70"/>
  <c r="DP414" i="70" s="1"/>
  <c r="DM254" i="70"/>
  <c r="DN153" i="70"/>
  <c r="DP153" i="70" s="1"/>
  <c r="DF81" i="70"/>
  <c r="DF80" i="70" s="1"/>
  <c r="DM429" i="70"/>
  <c r="DM483" i="70"/>
  <c r="DM471" i="70" s="1"/>
  <c r="DM467" i="70" s="1"/>
  <c r="DM466" i="70" s="1"/>
  <c r="DP430" i="70"/>
  <c r="DP469" i="70"/>
  <c r="DP470" i="70"/>
  <c r="DM239" i="70"/>
  <c r="DM238" i="70" s="1"/>
  <c r="DM236" i="70" s="1"/>
  <c r="DM431" i="70"/>
  <c r="DM426" i="70" s="1"/>
  <c r="DN230" i="70"/>
  <c r="DP230" i="70" s="1"/>
  <c r="DM296" i="70"/>
  <c r="DM288" i="70" s="1"/>
  <c r="DM286" i="70" s="1"/>
  <c r="DN370" i="70"/>
  <c r="DN377" i="70"/>
  <c r="DP377" i="70" s="1"/>
  <c r="DQ229" i="70"/>
  <c r="DN16" i="70"/>
  <c r="DN13" i="70" s="1"/>
  <c r="DN54" i="70"/>
  <c r="DN51" i="70" s="1"/>
  <c r="DP51" i="70" s="1"/>
  <c r="DM81" i="70"/>
  <c r="DM79" i="70" s="1"/>
  <c r="DM17" i="70"/>
  <c r="DM16" i="70" s="1"/>
  <c r="DM14" i="70" s="1"/>
  <c r="DM337" i="70"/>
  <c r="DM55" i="70"/>
  <c r="DM54" i="70" s="1"/>
  <c r="DN403" i="70"/>
  <c r="DN402" i="70" s="1"/>
  <c r="DN388" i="70"/>
  <c r="DP388" i="70" s="1"/>
  <c r="DM470" i="70"/>
  <c r="DN262" i="70"/>
  <c r="DP262" i="70" s="1"/>
  <c r="DM266" i="70"/>
  <c r="DM267" i="70"/>
  <c r="DM112" i="70"/>
  <c r="DF288" i="70"/>
  <c r="DF286" i="70" s="1"/>
  <c r="DM315" i="70"/>
  <c r="DM313" i="70" s="1"/>
  <c r="DP257" i="70"/>
  <c r="DN256" i="70"/>
  <c r="DP256" i="70" s="1"/>
  <c r="DM213" i="70"/>
  <c r="DN70" i="70"/>
  <c r="DP70" i="70" s="1"/>
  <c r="DN389" i="70"/>
  <c r="DP389" i="70" s="1"/>
  <c r="DM418" i="70"/>
  <c r="DN238" i="70"/>
  <c r="DP238" i="70" s="1"/>
  <c r="DN421" i="70"/>
  <c r="DP340" i="70"/>
  <c r="DN339" i="70"/>
  <c r="DP339" i="70" s="1"/>
  <c r="DP446" i="70"/>
  <c r="DN445" i="70"/>
  <c r="DP445" i="70" s="1"/>
  <c r="DN81" i="70"/>
  <c r="DP81" i="70" s="1"/>
  <c r="DP269" i="70"/>
  <c r="DN268" i="70"/>
  <c r="DP277" i="70"/>
  <c r="DN276" i="70"/>
  <c r="DP276" i="70" s="1"/>
  <c r="DP438" i="70"/>
  <c r="DN431" i="70"/>
  <c r="DP309" i="70"/>
  <c r="DN308" i="70"/>
  <c r="DP308" i="70" s="1"/>
  <c r="DP289" i="70"/>
  <c r="DN288" i="70"/>
  <c r="DP221" i="70"/>
  <c r="DN220" i="70"/>
  <c r="DP220" i="70" s="1"/>
  <c r="DP384" i="70"/>
  <c r="DN383" i="70"/>
  <c r="CN8" i="64"/>
  <c r="CP9" i="64"/>
  <c r="DP352" i="70"/>
  <c r="CN86" i="64"/>
  <c r="CP86" i="64" s="1"/>
  <c r="CP88" i="64"/>
  <c r="DN471" i="70"/>
  <c r="DP483" i="70"/>
  <c r="DF339" i="70"/>
  <c r="DF337" i="70" s="1"/>
  <c r="DN315" i="70"/>
  <c r="DP321" i="70"/>
  <c r="DF255" i="70"/>
  <c r="DF254" i="70"/>
  <c r="DN462" i="70"/>
  <c r="DP462" i="70" s="1"/>
  <c r="DF368" i="70"/>
  <c r="DF369" i="70"/>
  <c r="DF389" i="70"/>
  <c r="DF388" i="70"/>
  <c r="DP365" i="70"/>
  <c r="DN364" i="70"/>
  <c r="DF381" i="70"/>
  <c r="DF382" i="70"/>
  <c r="DF364" i="70"/>
  <c r="DM388" i="70"/>
  <c r="DP217" i="70"/>
  <c r="DN216" i="70"/>
  <c r="DF216" i="70"/>
  <c r="DF402" i="70"/>
  <c r="DP146" i="70"/>
  <c r="DN101" i="70"/>
  <c r="CF8" i="64"/>
  <c r="DF153" i="70"/>
  <c r="DF230" i="70"/>
  <c r="DF101" i="70"/>
  <c r="DF315" i="70"/>
  <c r="DF54" i="70"/>
  <c r="DF431" i="70"/>
  <c r="DF426" i="70" s="1"/>
  <c r="DF220" i="70"/>
  <c r="DF16" i="70"/>
  <c r="DF338" i="70"/>
  <c r="CM8" i="64" l="1"/>
  <c r="CM7" i="64" s="1"/>
  <c r="DM101" i="70"/>
  <c r="DM99" i="70" s="1"/>
  <c r="DM98" i="70" s="1"/>
  <c r="DN227" i="70"/>
  <c r="DP227" i="70" s="1"/>
  <c r="DP370" i="70"/>
  <c r="DP54" i="70"/>
  <c r="DN411" i="70"/>
  <c r="DN14" i="70"/>
  <c r="DP14" i="70" s="1"/>
  <c r="DN413" i="70"/>
  <c r="DM314" i="70"/>
  <c r="DF79" i="70"/>
  <c r="DN368" i="70"/>
  <c r="DN369" i="70"/>
  <c r="DQ369" i="70" s="1"/>
  <c r="DP16" i="70"/>
  <c r="DN236" i="70"/>
  <c r="DP236" i="70" s="1"/>
  <c r="DF287" i="70"/>
  <c r="DP403" i="70"/>
  <c r="DN375" i="70"/>
  <c r="DP375" i="70" s="1"/>
  <c r="DN376" i="70"/>
  <c r="DP376" i="70" s="1"/>
  <c r="DN237" i="70"/>
  <c r="DQ237" i="70" s="1"/>
  <c r="DN52" i="70"/>
  <c r="DP13" i="70"/>
  <c r="DM13" i="70"/>
  <c r="DM52" i="70"/>
  <c r="DM51" i="70"/>
  <c r="DN255" i="70"/>
  <c r="DN254" i="70"/>
  <c r="DN80" i="70"/>
  <c r="DP80" i="70" s="1"/>
  <c r="DN79" i="70"/>
  <c r="DP79" i="70" s="1"/>
  <c r="DN68" i="70"/>
  <c r="DP68" i="70" s="1"/>
  <c r="DN69" i="70"/>
  <c r="DP69" i="70" s="1"/>
  <c r="DM212" i="70"/>
  <c r="DN418" i="70"/>
  <c r="DP418" i="70" s="1"/>
  <c r="DP421" i="70"/>
  <c r="DN420" i="70"/>
  <c r="DP420" i="70" s="1"/>
  <c r="DN461" i="70"/>
  <c r="DP461" i="70" s="1"/>
  <c r="DP288" i="70"/>
  <c r="DN286" i="70"/>
  <c r="DP286" i="70" s="1"/>
  <c r="DN287" i="70"/>
  <c r="DP268" i="70"/>
  <c r="DN267" i="70"/>
  <c r="DP267" i="70" s="1"/>
  <c r="DN266" i="70"/>
  <c r="DP266" i="70" s="1"/>
  <c r="DP431" i="70"/>
  <c r="DN426" i="70"/>
  <c r="DP426" i="70" s="1"/>
  <c r="DP383" i="70"/>
  <c r="DN381" i="70"/>
  <c r="DN382" i="70"/>
  <c r="DN467" i="70"/>
  <c r="DP471" i="70"/>
  <c r="DP348" i="70"/>
  <c r="DN338" i="70"/>
  <c r="DN337" i="70"/>
  <c r="DP315" i="70"/>
  <c r="DN314" i="70"/>
  <c r="DP314" i="70" s="1"/>
  <c r="DN313" i="70"/>
  <c r="DP313" i="70" s="1"/>
  <c r="CP8" i="64"/>
  <c r="CN7" i="64"/>
  <c r="CP7" i="64" s="1"/>
  <c r="DF401" i="70"/>
  <c r="DF363" i="70"/>
  <c r="DF361" i="70"/>
  <c r="DP101" i="70"/>
  <c r="DN100" i="70"/>
  <c r="DP100" i="70" s="1"/>
  <c r="DN99" i="70"/>
  <c r="DP402" i="70"/>
  <c r="DN401" i="70"/>
  <c r="DP216" i="70"/>
  <c r="DP213" i="70" s="1"/>
  <c r="DN213" i="70"/>
  <c r="DP364" i="70"/>
  <c r="DN363" i="70"/>
  <c r="DN361" i="70"/>
  <c r="DP361" i="70" s="1"/>
  <c r="CF7" i="64"/>
  <c r="DF227" i="70"/>
  <c r="DF213" i="70"/>
  <c r="DF14" i="70"/>
  <c r="DF13" i="70"/>
  <c r="DF52" i="70"/>
  <c r="DF51" i="70"/>
  <c r="DF313" i="70"/>
  <c r="DF314" i="70"/>
  <c r="DF99" i="70"/>
  <c r="DF98" i="70" s="1"/>
  <c r="DF100" i="70"/>
  <c r="DM226" i="70"/>
  <c r="DP413" i="70" l="1"/>
  <c r="DP411" i="70"/>
  <c r="DM100" i="70"/>
  <c r="DP381" i="70"/>
  <c r="DP254" i="70"/>
  <c r="DP255" i="70"/>
  <c r="DP368" i="70"/>
  <c r="DP369" i="70"/>
  <c r="DP237" i="70"/>
  <c r="DQ376" i="70"/>
  <c r="DQ80" i="70"/>
  <c r="DM12" i="70"/>
  <c r="DP52" i="70"/>
  <c r="DQ69" i="70"/>
  <c r="DP337" i="70"/>
  <c r="DN12" i="70"/>
  <c r="DN460" i="70"/>
  <c r="DQ382" i="70"/>
  <c r="DP382" i="70"/>
  <c r="DQ287" i="70"/>
  <c r="DP287" i="70"/>
  <c r="DQ338" i="70"/>
  <c r="DP338" i="70"/>
  <c r="DP467" i="70"/>
  <c r="DN466" i="70"/>
  <c r="DN212" i="70"/>
  <c r="DP212" i="70"/>
  <c r="DP401" i="70"/>
  <c r="DP99" i="70"/>
  <c r="DN98" i="70"/>
  <c r="DP98" i="70" s="1"/>
  <c r="DQ363" i="70"/>
  <c r="DP363" i="70"/>
  <c r="DF212" i="70"/>
  <c r="DF226" i="70"/>
  <c r="DF12" i="70"/>
  <c r="DP12" i="70" l="1"/>
  <c r="DM11" i="70"/>
  <c r="DN226" i="70"/>
  <c r="DN11" i="70" s="1"/>
  <c r="DP460" i="70"/>
  <c r="DP226" i="70" s="1"/>
  <c r="DP466" i="70"/>
  <c r="DF11" i="70"/>
  <c r="DO9" i="70"/>
  <c r="DQ9" i="70" l="1"/>
  <c r="DO502" i="70"/>
  <c r="DP11" i="70" l="1"/>
  <c r="DN9" i="70" l="1"/>
  <c r="DP9" i="70" s="1"/>
  <c r="DE496" i="70" l="1"/>
  <c r="DD496" i="70"/>
  <c r="DE494" i="70"/>
  <c r="DD494" i="70"/>
  <c r="DE493" i="70"/>
  <c r="DD493" i="70"/>
  <c r="DE491" i="70"/>
  <c r="DD491" i="70"/>
  <c r="DE487" i="70"/>
  <c r="DD487" i="70"/>
  <c r="DE486" i="70"/>
  <c r="DD486" i="70"/>
  <c r="DE485" i="70"/>
  <c r="DD485" i="70"/>
  <c r="DE482" i="70"/>
  <c r="DD482" i="70"/>
  <c r="DE481" i="70"/>
  <c r="DD481" i="70"/>
  <c r="DE480" i="70"/>
  <c r="DD480" i="70"/>
  <c r="DE478" i="70"/>
  <c r="DD478" i="70"/>
  <c r="DE476" i="70"/>
  <c r="DD476" i="70"/>
  <c r="DE474" i="70"/>
  <c r="DD474" i="70"/>
  <c r="DE465" i="70"/>
  <c r="DD465" i="70"/>
  <c r="DE459" i="70"/>
  <c r="DD459" i="70"/>
  <c r="DE457" i="70"/>
  <c r="DD457" i="70"/>
  <c r="DE450" i="70"/>
  <c r="DD450" i="70"/>
  <c r="DE448" i="70"/>
  <c r="DD448" i="70"/>
  <c r="DE444" i="70"/>
  <c r="DD444" i="70"/>
  <c r="DE442" i="70"/>
  <c r="DD442" i="70"/>
  <c r="DE440" i="70"/>
  <c r="DD440" i="70"/>
  <c r="DE425" i="70"/>
  <c r="DD425" i="70"/>
  <c r="DE424" i="70"/>
  <c r="DD424" i="70"/>
  <c r="DE419" i="70"/>
  <c r="DD419" i="70"/>
  <c r="DE417" i="70"/>
  <c r="DD417" i="70"/>
  <c r="DE412" i="70"/>
  <c r="DD412" i="70"/>
  <c r="DE400" i="70"/>
  <c r="DD400" i="70"/>
  <c r="DE398" i="70"/>
  <c r="DD398" i="70"/>
  <c r="DE396" i="70"/>
  <c r="DD396" i="70"/>
  <c r="DE395" i="70"/>
  <c r="DD395" i="70"/>
  <c r="DE393" i="70"/>
  <c r="DD393" i="70"/>
  <c r="DE386" i="70"/>
  <c r="DD386" i="70"/>
  <c r="DE380" i="70"/>
  <c r="DD380" i="70"/>
  <c r="DE374" i="70"/>
  <c r="DD374" i="70"/>
  <c r="DE373" i="70"/>
  <c r="DD373" i="70"/>
  <c r="DE367" i="70"/>
  <c r="DD367" i="70"/>
  <c r="DE362" i="70"/>
  <c r="DD362" i="70"/>
  <c r="DE360" i="70"/>
  <c r="DD360" i="70"/>
  <c r="DE358" i="70"/>
  <c r="DD358" i="70"/>
  <c r="DE357" i="70"/>
  <c r="DD357" i="70"/>
  <c r="DE354" i="70"/>
  <c r="DD354" i="70"/>
  <c r="DE347" i="70"/>
  <c r="DD347" i="70"/>
  <c r="DE345" i="70"/>
  <c r="DD345" i="70"/>
  <c r="DE343" i="70"/>
  <c r="DD343" i="70"/>
  <c r="DE342" i="70"/>
  <c r="DD342" i="70"/>
  <c r="DE336" i="70"/>
  <c r="DD336" i="70"/>
  <c r="DE334" i="70"/>
  <c r="DD334" i="70"/>
  <c r="DE332" i="70"/>
  <c r="DD332" i="70"/>
  <c r="DE330" i="70"/>
  <c r="DD330" i="70"/>
  <c r="DE329" i="70"/>
  <c r="DD329" i="70"/>
  <c r="DE327" i="70"/>
  <c r="DD327" i="70"/>
  <c r="DE325" i="70"/>
  <c r="DD325" i="70"/>
  <c r="DE324" i="70"/>
  <c r="DD324" i="70"/>
  <c r="DE323" i="70"/>
  <c r="DD323" i="70"/>
  <c r="DE320" i="70"/>
  <c r="DD320" i="70"/>
  <c r="DE318" i="70"/>
  <c r="DD318" i="70"/>
  <c r="DE312" i="70"/>
  <c r="DD312" i="70"/>
  <c r="DE311" i="70"/>
  <c r="DD311" i="70"/>
  <c r="DE307" i="70"/>
  <c r="DD307" i="70"/>
  <c r="DE306" i="70"/>
  <c r="DD306" i="70"/>
  <c r="DE305" i="70"/>
  <c r="DD305" i="70"/>
  <c r="DE303" i="70"/>
  <c r="DD303" i="70"/>
  <c r="DE302" i="70"/>
  <c r="DD302" i="70"/>
  <c r="DE301" i="70"/>
  <c r="DD301" i="70"/>
  <c r="DE299" i="70"/>
  <c r="DD299" i="70"/>
  <c r="DE298" i="70"/>
  <c r="DD298" i="70"/>
  <c r="DE295" i="70"/>
  <c r="DD295" i="70"/>
  <c r="DE294" i="70"/>
  <c r="DD294" i="70"/>
  <c r="DE293" i="70"/>
  <c r="DD293" i="70"/>
  <c r="DE291" i="70"/>
  <c r="DD291" i="70"/>
  <c r="DE281" i="70"/>
  <c r="DD281" i="70"/>
  <c r="DE279" i="70"/>
  <c r="DD279" i="70"/>
  <c r="DE275" i="70"/>
  <c r="DD275" i="70"/>
  <c r="DE273" i="70"/>
  <c r="DD273" i="70"/>
  <c r="DE271" i="70"/>
  <c r="DD271" i="70"/>
  <c r="DE265" i="70"/>
  <c r="DD265" i="70"/>
  <c r="DE261" i="70"/>
  <c r="DD261" i="70"/>
  <c r="DE259" i="70"/>
  <c r="DD259" i="70"/>
  <c r="DE253" i="70"/>
  <c r="DD253" i="70"/>
  <c r="DE252" i="70"/>
  <c r="DD252" i="70"/>
  <c r="DE249" i="70"/>
  <c r="DD249" i="70"/>
  <c r="DE248" i="70"/>
  <c r="DD248" i="70"/>
  <c r="DE246" i="70"/>
  <c r="DD246" i="70"/>
  <c r="DE244" i="70"/>
  <c r="DD244" i="70"/>
  <c r="DE243" i="70"/>
  <c r="DD243" i="70"/>
  <c r="DE241" i="70"/>
  <c r="DD241" i="70"/>
  <c r="DE235" i="70"/>
  <c r="DD235" i="70"/>
  <c r="DE233" i="70"/>
  <c r="DD233" i="70"/>
  <c r="DE225" i="70"/>
  <c r="DD225" i="70"/>
  <c r="DE223" i="70"/>
  <c r="DD223" i="70"/>
  <c r="DE219" i="70"/>
  <c r="DD219" i="70"/>
  <c r="DE165" i="70"/>
  <c r="DD165" i="70"/>
  <c r="DE163" i="70"/>
  <c r="DD163" i="70"/>
  <c r="DE162" i="70"/>
  <c r="DD162" i="70"/>
  <c r="DE161" i="70"/>
  <c r="DD161" i="70"/>
  <c r="DE160" i="70"/>
  <c r="DD160" i="70"/>
  <c r="DE159" i="70"/>
  <c r="DD159" i="70"/>
  <c r="DE158" i="70"/>
  <c r="DD158" i="70"/>
  <c r="DE156" i="70"/>
  <c r="DD156" i="70"/>
  <c r="DE148" i="70"/>
  <c r="DD148" i="70"/>
  <c r="DE145" i="70"/>
  <c r="DD145" i="70"/>
  <c r="DE144" i="70"/>
  <c r="DD144" i="70"/>
  <c r="DE141" i="70"/>
  <c r="DD141" i="70"/>
  <c r="DE140" i="70"/>
  <c r="DD140" i="70"/>
  <c r="DE139" i="70"/>
  <c r="DD139" i="70"/>
  <c r="DE138" i="70"/>
  <c r="DD138" i="70"/>
  <c r="DE137" i="70"/>
  <c r="DD137" i="70"/>
  <c r="DE135" i="70"/>
  <c r="DD135" i="70"/>
  <c r="DE133" i="70"/>
  <c r="DD133" i="70"/>
  <c r="DE132" i="70"/>
  <c r="DD132" i="70"/>
  <c r="DE131" i="70"/>
  <c r="DD131" i="70"/>
  <c r="DE130" i="70"/>
  <c r="DD130" i="70"/>
  <c r="DE129" i="70"/>
  <c r="DD129" i="70"/>
  <c r="DE128" i="70"/>
  <c r="DD128" i="70"/>
  <c r="DE127" i="70"/>
  <c r="DD127" i="70"/>
  <c r="DE126" i="70"/>
  <c r="DD126" i="70"/>
  <c r="DE125" i="70"/>
  <c r="DD125" i="70"/>
  <c r="DE123" i="70"/>
  <c r="DD123" i="70"/>
  <c r="DE122" i="70"/>
  <c r="DD122" i="70"/>
  <c r="DE121" i="70"/>
  <c r="DD121" i="70"/>
  <c r="DE120" i="70"/>
  <c r="DD120" i="70"/>
  <c r="DE119" i="70"/>
  <c r="DD119" i="70"/>
  <c r="DE118" i="70"/>
  <c r="DD118" i="70"/>
  <c r="DE116" i="70"/>
  <c r="DD116" i="70"/>
  <c r="DE115" i="70"/>
  <c r="DD115" i="70"/>
  <c r="DE114" i="70"/>
  <c r="DD114" i="70"/>
  <c r="DE111" i="70"/>
  <c r="DD111" i="70"/>
  <c r="DE110" i="70"/>
  <c r="DD110" i="70"/>
  <c r="DE109" i="70"/>
  <c r="DD109" i="70"/>
  <c r="DE107" i="70"/>
  <c r="DD107" i="70"/>
  <c r="DE105" i="70"/>
  <c r="DD105" i="70"/>
  <c r="DE104" i="70"/>
  <c r="DD104" i="70"/>
  <c r="DE97" i="70"/>
  <c r="DD97" i="70"/>
  <c r="DE95" i="70"/>
  <c r="DD95" i="70"/>
  <c r="DE92" i="70"/>
  <c r="DD92" i="70"/>
  <c r="DE90" i="70"/>
  <c r="DD90" i="70"/>
  <c r="DE88" i="70"/>
  <c r="DD88" i="70"/>
  <c r="DE87" i="70"/>
  <c r="DD87" i="70"/>
  <c r="DE84" i="70"/>
  <c r="DD84" i="70"/>
  <c r="DE74" i="70"/>
  <c r="DD74" i="70"/>
  <c r="DE73" i="70"/>
  <c r="DD73" i="70"/>
  <c r="DE67" i="70"/>
  <c r="DD67" i="70"/>
  <c r="DE66" i="70"/>
  <c r="DD66" i="70"/>
  <c r="DE65" i="70"/>
  <c r="DD65" i="70"/>
  <c r="DE64" i="70"/>
  <c r="DD64" i="70"/>
  <c r="DE63" i="70"/>
  <c r="DD63" i="70"/>
  <c r="DE61" i="70"/>
  <c r="DD61" i="70"/>
  <c r="DE60" i="70"/>
  <c r="DD60" i="70"/>
  <c r="DE59" i="70"/>
  <c r="DD59" i="70"/>
  <c r="DE57" i="70"/>
  <c r="DD57" i="70"/>
  <c r="DE53" i="70"/>
  <c r="DD53" i="70"/>
  <c r="DE50" i="70"/>
  <c r="DD50" i="70"/>
  <c r="DE49" i="70"/>
  <c r="DD49" i="70"/>
  <c r="DE46" i="70"/>
  <c r="DD46" i="70"/>
  <c r="DE45" i="70"/>
  <c r="DD45" i="70"/>
  <c r="DE44" i="70"/>
  <c r="DD44" i="70"/>
  <c r="DE43" i="70"/>
  <c r="DD43" i="70"/>
  <c r="DE42" i="70"/>
  <c r="DD42" i="70"/>
  <c r="DE41" i="70"/>
  <c r="DD41" i="70"/>
  <c r="DE39" i="70"/>
  <c r="DD39" i="70"/>
  <c r="DE38" i="70"/>
  <c r="DD38" i="70"/>
  <c r="DE37" i="70"/>
  <c r="DD37" i="70"/>
  <c r="DE36" i="70"/>
  <c r="DD36" i="70"/>
  <c r="DE35" i="70"/>
  <c r="DD35" i="70"/>
  <c r="DE34" i="70"/>
  <c r="DD34" i="70"/>
  <c r="DE33" i="70"/>
  <c r="DD33" i="70"/>
  <c r="DE32" i="70"/>
  <c r="DD32" i="70"/>
  <c r="DE31" i="70"/>
  <c r="DD31" i="70"/>
  <c r="DE29" i="70"/>
  <c r="DD29" i="70"/>
  <c r="DE28" i="70"/>
  <c r="DD28" i="70"/>
  <c r="DE27" i="70"/>
  <c r="DD27" i="70"/>
  <c r="DE26" i="70"/>
  <c r="DD26" i="70"/>
  <c r="DE25" i="70"/>
  <c r="DD25" i="70"/>
  <c r="DE24" i="70"/>
  <c r="DD24" i="70"/>
  <c r="DE22" i="70"/>
  <c r="DD22" i="70"/>
  <c r="DE21" i="70"/>
  <c r="DD21" i="70"/>
  <c r="DE20" i="70"/>
  <c r="DD20" i="70"/>
  <c r="DE19" i="70"/>
  <c r="DD19" i="70"/>
  <c r="DE15" i="70"/>
  <c r="DD15" i="70"/>
  <c r="CC110" i="64" l="1"/>
  <c r="CC108" i="64"/>
  <c r="CC106" i="64"/>
  <c r="CC104" i="64"/>
  <c r="CC102" i="64"/>
  <c r="CC100" i="64"/>
  <c r="CB96" i="64"/>
  <c r="CB94" i="64"/>
  <c r="CB84" i="64"/>
  <c r="CB83" i="64" s="1"/>
  <c r="CB81" i="64"/>
  <c r="CB78" i="64"/>
  <c r="CB75" i="64"/>
  <c r="CB73" i="64"/>
  <c r="CB12" i="64"/>
  <c r="CB14" i="64"/>
  <c r="CB16" i="64"/>
  <c r="CB19" i="64"/>
  <c r="CB24" i="64"/>
  <c r="CB27" i="64"/>
  <c r="CB29" i="64"/>
  <c r="CB31" i="64"/>
  <c r="CB34" i="64"/>
  <c r="CB38" i="64"/>
  <c r="CB42" i="64"/>
  <c r="CB46" i="64"/>
  <c r="CB51" i="64"/>
  <c r="CB53" i="64"/>
  <c r="CB56" i="64"/>
  <c r="CB69" i="64"/>
  <c r="CB89" i="64"/>
  <c r="CD90" i="64"/>
  <c r="CD76" i="64"/>
  <c r="CD74" i="64"/>
  <c r="CE111" i="64"/>
  <c r="CD111" i="64"/>
  <c r="CE109" i="64"/>
  <c r="CD109" i="64"/>
  <c r="CE107" i="64"/>
  <c r="CD107" i="64"/>
  <c r="CE105" i="64"/>
  <c r="CD105" i="64"/>
  <c r="CE103" i="64"/>
  <c r="CD103" i="64"/>
  <c r="CE101" i="64"/>
  <c r="CD101" i="64"/>
  <c r="CE97" i="64"/>
  <c r="CD97" i="64"/>
  <c r="CE95" i="64"/>
  <c r="CD95" i="64"/>
  <c r="CE93" i="64"/>
  <c r="CD93" i="64"/>
  <c r="CE92" i="64"/>
  <c r="CD92" i="64"/>
  <c r="CE91" i="64"/>
  <c r="CD91" i="64"/>
  <c r="CE90" i="64"/>
  <c r="CE87" i="64"/>
  <c r="CE85" i="64"/>
  <c r="CD85" i="64"/>
  <c r="CE82" i="64"/>
  <c r="CD82" i="64"/>
  <c r="CE80" i="64"/>
  <c r="CD80" i="64"/>
  <c r="CE79" i="64"/>
  <c r="CD79" i="64"/>
  <c r="CE77" i="64"/>
  <c r="CD77" i="64"/>
  <c r="CE76" i="64"/>
  <c r="CE74" i="64"/>
  <c r="CE71" i="64"/>
  <c r="CD71" i="64"/>
  <c r="CE70" i="64"/>
  <c r="CD70" i="64"/>
  <c r="CE68" i="64"/>
  <c r="CD68" i="64"/>
  <c r="CE67" i="64"/>
  <c r="CD67" i="64"/>
  <c r="CE66" i="64"/>
  <c r="CD66" i="64"/>
  <c r="CE65" i="64"/>
  <c r="CD65" i="64"/>
  <c r="CE64" i="64"/>
  <c r="CD64" i="64"/>
  <c r="CE63" i="64"/>
  <c r="CD63" i="64"/>
  <c r="CE62" i="64"/>
  <c r="CD62" i="64"/>
  <c r="CE61" i="64"/>
  <c r="CD61" i="64"/>
  <c r="CE60" i="64"/>
  <c r="CD60" i="64"/>
  <c r="CE59" i="64"/>
  <c r="CD59" i="64"/>
  <c r="CE58" i="64"/>
  <c r="CD58" i="64"/>
  <c r="CE57" i="64"/>
  <c r="CD57" i="64"/>
  <c r="CE54" i="64"/>
  <c r="CD54" i="64"/>
  <c r="CE52" i="64"/>
  <c r="CD52" i="64"/>
  <c r="CE49" i="64"/>
  <c r="CD49" i="64"/>
  <c r="CE48" i="64"/>
  <c r="CD48" i="64"/>
  <c r="CE47" i="64"/>
  <c r="CD47" i="64"/>
  <c r="CE45" i="64"/>
  <c r="CD45" i="64"/>
  <c r="CE44" i="64"/>
  <c r="CD44" i="64"/>
  <c r="CE43" i="64"/>
  <c r="CD43" i="64"/>
  <c r="CE41" i="64"/>
  <c r="CD41" i="64"/>
  <c r="CE40" i="64"/>
  <c r="CD40" i="64"/>
  <c r="CE39" i="64"/>
  <c r="CD39" i="64"/>
  <c r="CE37" i="64"/>
  <c r="CD37" i="64"/>
  <c r="CE36" i="64"/>
  <c r="CD36" i="64"/>
  <c r="CE35" i="64"/>
  <c r="CD35" i="64"/>
  <c r="CE32" i="64"/>
  <c r="CD32" i="64"/>
  <c r="CE30" i="64"/>
  <c r="CD30" i="64"/>
  <c r="CE28" i="64"/>
  <c r="CD28" i="64"/>
  <c r="CE26" i="64"/>
  <c r="CD26" i="64"/>
  <c r="CE25" i="64"/>
  <c r="CD25" i="64"/>
  <c r="CE21" i="64"/>
  <c r="CD21" i="64"/>
  <c r="CE20" i="64"/>
  <c r="CD20" i="64"/>
  <c r="CE18" i="64"/>
  <c r="CD18" i="64"/>
  <c r="CE17" i="64"/>
  <c r="CD17" i="64"/>
  <c r="CE15" i="64"/>
  <c r="CD15" i="64"/>
  <c r="CE13" i="64"/>
  <c r="CD13" i="64"/>
  <c r="CE11" i="64"/>
  <c r="CD11" i="64"/>
  <c r="CC96" i="64"/>
  <c r="CC94" i="64"/>
  <c r="CD94" i="64" s="1"/>
  <c r="CC89" i="64"/>
  <c r="CC84" i="64"/>
  <c r="CC81" i="64"/>
  <c r="CC78" i="64"/>
  <c r="CC75" i="64"/>
  <c r="CD75" i="64" s="1"/>
  <c r="CC73" i="64"/>
  <c r="CC69" i="64"/>
  <c r="CC56" i="64"/>
  <c r="CC53" i="64"/>
  <c r="CC51" i="64"/>
  <c r="CC46" i="64"/>
  <c r="CD46" i="64" s="1"/>
  <c r="CC42" i="64"/>
  <c r="CC38" i="64"/>
  <c r="CC34" i="64"/>
  <c r="CC31" i="64"/>
  <c r="CC29" i="64"/>
  <c r="CC27" i="64"/>
  <c r="CC24" i="64"/>
  <c r="CC19" i="64"/>
  <c r="CD19" i="64" s="1"/>
  <c r="CC16" i="64"/>
  <c r="CC14" i="64"/>
  <c r="CD14" i="64" s="1"/>
  <c r="CC12" i="64"/>
  <c r="CC10" i="64"/>
  <c r="CB110" i="64"/>
  <c r="CD110" i="64" s="1"/>
  <c r="CB108" i="64"/>
  <c r="CB106" i="64"/>
  <c r="CB104" i="64"/>
  <c r="CB102" i="64"/>
  <c r="CB100" i="64"/>
  <c r="CB10" i="64"/>
  <c r="CD10" i="64" l="1"/>
  <c r="CB9" i="64"/>
  <c r="CC9" i="64"/>
  <c r="CD24" i="64"/>
  <c r="CD102" i="64"/>
  <c r="CC99" i="64"/>
  <c r="CD78" i="64"/>
  <c r="CC33" i="64"/>
  <c r="CD12" i="64"/>
  <c r="CD27" i="64"/>
  <c r="CB88" i="64"/>
  <c r="CB86" i="64" s="1"/>
  <c r="CB99" i="64"/>
  <c r="CB98" i="64" s="1"/>
  <c r="CD104" i="64"/>
  <c r="CD84" i="64"/>
  <c r="CD108" i="64"/>
  <c r="CB72" i="64"/>
  <c r="CC72" i="64"/>
  <c r="CC83" i="64"/>
  <c r="CD83" i="64" s="1"/>
  <c r="CD42" i="64"/>
  <c r="CD69" i="64"/>
  <c r="CD31" i="64"/>
  <c r="CD38" i="64"/>
  <c r="CB33" i="64"/>
  <c r="CD33" i="64" s="1"/>
  <c r="CD100" i="64"/>
  <c r="CD81" i="64"/>
  <c r="CD29" i="64"/>
  <c r="CD16" i="64"/>
  <c r="CD106" i="64"/>
  <c r="CC98" i="64"/>
  <c r="CD53" i="64"/>
  <c r="CD96" i="64"/>
  <c r="CB55" i="64"/>
  <c r="CB50" i="64"/>
  <c r="CD34" i="64"/>
  <c r="CD51" i="64"/>
  <c r="CD56" i="64"/>
  <c r="CD73" i="64"/>
  <c r="CC55" i="64"/>
  <c r="CC50" i="64"/>
  <c r="CC88" i="64"/>
  <c r="CD99" i="64" l="1"/>
  <c r="CD9" i="64"/>
  <c r="CD72" i="64"/>
  <c r="CD88" i="64"/>
  <c r="CD55" i="64"/>
  <c r="CD98" i="64"/>
  <c r="CD50" i="64"/>
  <c r="CD87" i="64"/>
  <c r="CD89" i="64"/>
  <c r="CB8" i="64"/>
  <c r="CC86" i="64"/>
  <c r="CC8" i="64"/>
  <c r="CD86" i="64" l="1"/>
  <c r="CB7" i="64"/>
  <c r="CD8" i="64"/>
  <c r="CC7" i="64"/>
  <c r="CD7" i="64" l="1"/>
  <c r="DB224" i="70" l="1"/>
  <c r="DB23" i="70"/>
  <c r="DB30" i="70"/>
  <c r="DB40" i="70"/>
  <c r="DB48" i="70"/>
  <c r="DB47" i="70" s="1"/>
  <c r="DC355" i="70" l="1"/>
  <c r="DC117" i="70"/>
  <c r="DC40" i="70"/>
  <c r="DB495" i="70"/>
  <c r="DB492" i="70"/>
  <c r="DB490" i="70"/>
  <c r="DB468" i="70"/>
  <c r="DB469" i="70"/>
  <c r="DB473" i="70"/>
  <c r="DB464" i="70"/>
  <c r="DB463" i="70" s="1"/>
  <c r="DB462" i="70" s="1"/>
  <c r="DB461" i="70" s="1"/>
  <c r="DB460" i="70" s="1"/>
  <c r="DB458" i="70"/>
  <c r="DB456" i="70"/>
  <c r="DB452" i="70" s="1"/>
  <c r="DB449" i="70"/>
  <c r="DB427" i="70" s="1"/>
  <c r="DB447" i="70"/>
  <c r="DB443" i="70"/>
  <c r="DB428" i="70" s="1"/>
  <c r="DB441" i="70"/>
  <c r="DB439" i="70"/>
  <c r="DB430" i="70" s="1"/>
  <c r="DB435" i="70"/>
  <c r="DB433" i="70"/>
  <c r="DB423" i="70"/>
  <c r="DB422" i="70" s="1"/>
  <c r="DB421" i="70" s="1"/>
  <c r="DB420" i="70" s="1"/>
  <c r="DB416" i="70"/>
  <c r="DB415" i="70" s="1"/>
  <c r="DB414" i="70" s="1"/>
  <c r="DB411" i="70" s="1"/>
  <c r="DB405" i="70"/>
  <c r="DB404" i="70" s="1"/>
  <c r="DB403" i="70" s="1"/>
  <c r="DB402" i="70" s="1"/>
  <c r="DB401" i="70" s="1"/>
  <c r="DB399" i="70"/>
  <c r="DB397" i="70"/>
  <c r="DB394" i="70"/>
  <c r="DB392" i="70"/>
  <c r="DB385" i="70"/>
  <c r="DB384" i="70" s="1"/>
  <c r="DB383" i="70" s="1"/>
  <c r="DB379" i="70"/>
  <c r="DB378" i="70" s="1"/>
  <c r="DB377" i="70" s="1"/>
  <c r="DB372" i="70"/>
  <c r="DB371" i="70" s="1"/>
  <c r="DB370" i="70" s="1"/>
  <c r="DB369" i="70" s="1"/>
  <c r="DB366" i="70"/>
  <c r="DB365" i="70" s="1"/>
  <c r="DB364" i="70" s="1"/>
  <c r="DB361" i="70" s="1"/>
  <c r="DB359" i="70"/>
  <c r="DB355" i="70"/>
  <c r="DB353" i="70"/>
  <c r="DB346" i="70"/>
  <c r="DB344" i="70"/>
  <c r="DB341" i="70"/>
  <c r="DB335" i="70"/>
  <c r="DB333" i="70"/>
  <c r="DB328" i="70"/>
  <c r="DB326" i="70"/>
  <c r="DB322" i="70"/>
  <c r="DB319" i="70"/>
  <c r="DB317" i="70"/>
  <c r="DB310" i="70"/>
  <c r="DB309" i="70" s="1"/>
  <c r="DB308" i="70" s="1"/>
  <c r="DB297" i="70"/>
  <c r="DB290" i="70"/>
  <c r="DB289" i="70" s="1"/>
  <c r="DB280" i="70"/>
  <c r="DB278" i="70"/>
  <c r="DB274" i="70"/>
  <c r="DB272" i="70"/>
  <c r="DB270" i="70"/>
  <c r="DB264" i="70"/>
  <c r="DB263" i="70" s="1"/>
  <c r="DB262" i="70" s="1"/>
  <c r="DB260" i="70"/>
  <c r="DB258" i="70"/>
  <c r="DB251" i="70"/>
  <c r="DB247" i="70"/>
  <c r="DB240" i="70"/>
  <c r="DB232" i="70"/>
  <c r="DB228" i="70" s="1"/>
  <c r="DB215" i="70"/>
  <c r="DB222" i="70"/>
  <c r="DB218" i="70"/>
  <c r="DB217" i="70" s="1"/>
  <c r="DB216" i="70" s="1"/>
  <c r="DB167" i="70"/>
  <c r="DB166" i="70" s="1"/>
  <c r="DB164" i="70"/>
  <c r="DB157" i="70"/>
  <c r="DB155" i="70"/>
  <c r="DB147" i="70"/>
  <c r="DB146" i="70" s="1"/>
  <c r="DB136" i="70"/>
  <c r="DB124" i="70"/>
  <c r="DB113" i="70"/>
  <c r="DB103" i="70"/>
  <c r="DB96" i="70"/>
  <c r="DB94" i="70"/>
  <c r="DB91" i="70"/>
  <c r="DB89" i="70"/>
  <c r="DB86" i="70"/>
  <c r="DB83" i="70"/>
  <c r="DB82" i="70" s="1"/>
  <c r="DB72" i="70"/>
  <c r="DB71" i="70" s="1"/>
  <c r="DB70" i="70" s="1"/>
  <c r="DB56" i="70"/>
  <c r="DB18" i="70"/>
  <c r="DC495" i="70"/>
  <c r="DC492" i="70"/>
  <c r="DC490" i="70"/>
  <c r="DC488" i="70"/>
  <c r="DC468" i="70" s="1"/>
  <c r="DC484" i="70"/>
  <c r="DC479" i="70"/>
  <c r="DC477" i="70"/>
  <c r="DC475" i="70"/>
  <c r="DC473" i="70"/>
  <c r="DC464" i="70"/>
  <c r="DC458" i="70"/>
  <c r="DC456" i="70"/>
  <c r="DC449" i="70"/>
  <c r="DC447" i="70"/>
  <c r="DC443" i="70"/>
  <c r="DC441" i="70"/>
  <c r="DC439" i="70"/>
  <c r="DC435" i="70"/>
  <c r="DC433" i="70"/>
  <c r="DC423" i="70"/>
  <c r="DC422" i="70" s="1"/>
  <c r="DC416" i="70"/>
  <c r="DC405" i="70"/>
  <c r="DC399" i="70"/>
  <c r="DC397" i="70"/>
  <c r="DC394" i="70"/>
  <c r="DC392" i="70"/>
  <c r="DC385" i="70"/>
  <c r="DC379" i="70"/>
  <c r="DC372" i="70"/>
  <c r="DC366" i="70"/>
  <c r="DC359" i="70"/>
  <c r="DC353" i="70"/>
  <c r="DC346" i="70"/>
  <c r="DC344" i="70"/>
  <c r="DC341" i="70"/>
  <c r="DC335" i="70"/>
  <c r="DC333" i="70"/>
  <c r="DC328" i="70"/>
  <c r="DC326" i="70"/>
  <c r="DC322" i="70"/>
  <c r="DC319" i="70"/>
  <c r="DC317" i="70"/>
  <c r="DC310" i="70"/>
  <c r="DC304" i="70"/>
  <c r="DC300" i="70"/>
  <c r="DC297" i="70"/>
  <c r="DC292" i="70"/>
  <c r="DC290" i="70"/>
  <c r="DC280" i="70"/>
  <c r="DC278" i="70"/>
  <c r="DC274" i="70"/>
  <c r="DC272" i="70"/>
  <c r="DC270" i="70"/>
  <c r="DC264" i="70"/>
  <c r="DC260" i="70"/>
  <c r="DC258" i="70"/>
  <c r="DC251" i="70"/>
  <c r="DC247" i="70"/>
  <c r="DC245" i="70"/>
  <c r="DC242" i="70"/>
  <c r="DC240" i="70"/>
  <c r="DC234" i="70"/>
  <c r="DC232" i="70"/>
  <c r="DC224" i="70"/>
  <c r="DC222" i="70"/>
  <c r="DC218" i="70"/>
  <c r="DC167" i="70"/>
  <c r="DC164" i="70"/>
  <c r="DC157" i="70"/>
  <c r="DC155" i="70"/>
  <c r="DC147" i="70"/>
  <c r="DC143" i="70"/>
  <c r="DC136" i="70"/>
  <c r="DC134" i="70"/>
  <c r="DC124" i="70"/>
  <c r="DC113" i="70"/>
  <c r="DC108" i="70"/>
  <c r="DC106" i="70"/>
  <c r="DC103" i="70"/>
  <c r="DC96" i="70"/>
  <c r="DC94" i="70"/>
  <c r="DC91" i="70"/>
  <c r="DC89" i="70"/>
  <c r="DC86" i="70"/>
  <c r="DC83" i="70"/>
  <c r="DC72" i="70"/>
  <c r="DC62" i="70"/>
  <c r="DC58" i="70"/>
  <c r="DC56" i="70"/>
  <c r="DC48" i="70"/>
  <c r="DC30" i="70"/>
  <c r="DC23" i="70"/>
  <c r="DC18" i="70"/>
  <c r="DB446" i="70" l="1"/>
  <c r="DB445" i="70" s="1"/>
  <c r="DD58" i="70"/>
  <c r="DD113" i="70"/>
  <c r="DD164" i="70"/>
  <c r="DD258" i="70"/>
  <c r="DD304" i="70"/>
  <c r="DD353" i="70"/>
  <c r="DC430" i="70"/>
  <c r="DD439" i="70"/>
  <c r="DD30" i="70"/>
  <c r="DD62" i="70"/>
  <c r="DD89" i="70"/>
  <c r="DD103" i="70"/>
  <c r="DD124" i="70"/>
  <c r="DD147" i="70"/>
  <c r="DC166" i="70"/>
  <c r="DD167" i="70"/>
  <c r="DC228" i="70"/>
  <c r="DD232" i="70"/>
  <c r="DD245" i="70"/>
  <c r="DD260" i="70"/>
  <c r="DD274" i="70"/>
  <c r="DD292" i="70"/>
  <c r="DC309" i="70"/>
  <c r="DC308" i="70" s="1"/>
  <c r="DD310" i="70"/>
  <c r="DD326" i="70"/>
  <c r="DD341" i="70"/>
  <c r="DD359" i="70"/>
  <c r="DD385" i="70"/>
  <c r="DD399" i="70"/>
  <c r="DD423" i="70"/>
  <c r="DD441" i="70"/>
  <c r="DC452" i="70"/>
  <c r="DD456" i="70"/>
  <c r="DD473" i="70"/>
  <c r="DD484" i="70"/>
  <c r="DD495" i="70"/>
  <c r="DD40" i="70"/>
  <c r="DD23" i="70"/>
  <c r="DD96" i="70"/>
  <c r="DC215" i="70"/>
  <c r="DD224" i="70"/>
  <c r="DD272" i="70"/>
  <c r="DD322" i="70"/>
  <c r="DD379" i="70"/>
  <c r="DD422" i="70"/>
  <c r="DD492" i="70"/>
  <c r="DD48" i="70"/>
  <c r="DC71" i="70"/>
  <c r="DD72" i="70"/>
  <c r="DD91" i="70"/>
  <c r="DD106" i="70"/>
  <c r="DD134" i="70"/>
  <c r="DD155" i="70"/>
  <c r="DC217" i="70"/>
  <c r="DD218" i="70"/>
  <c r="DD234" i="70"/>
  <c r="DD247" i="70"/>
  <c r="DD264" i="70"/>
  <c r="DD278" i="70"/>
  <c r="DD297" i="70"/>
  <c r="DD317" i="70"/>
  <c r="DD328" i="70"/>
  <c r="DD344" i="70"/>
  <c r="DC365" i="70"/>
  <c r="DC364" i="70" s="1"/>
  <c r="DD366" i="70"/>
  <c r="DD392" i="70"/>
  <c r="DC404" i="70"/>
  <c r="DD405" i="70"/>
  <c r="DD433" i="70"/>
  <c r="DD443" i="70"/>
  <c r="DD458" i="70"/>
  <c r="DD475" i="70"/>
  <c r="DD488" i="70"/>
  <c r="DD117" i="70"/>
  <c r="DD86" i="70"/>
  <c r="DC142" i="70"/>
  <c r="DD143" i="70"/>
  <c r="DD242" i="70"/>
  <c r="DD290" i="70"/>
  <c r="DD335" i="70"/>
  <c r="DD397" i="70"/>
  <c r="DC427" i="70"/>
  <c r="DD449" i="70"/>
  <c r="DD479" i="70"/>
  <c r="DD18" i="70"/>
  <c r="DD56" i="70"/>
  <c r="DD83" i="70"/>
  <c r="DD94" i="70"/>
  <c r="DD108" i="70"/>
  <c r="DD136" i="70"/>
  <c r="DD157" i="70"/>
  <c r="DD222" i="70"/>
  <c r="DD240" i="70"/>
  <c r="DD251" i="70"/>
  <c r="DD270" i="70"/>
  <c r="DD280" i="70"/>
  <c r="DD300" i="70"/>
  <c r="DD319" i="70"/>
  <c r="DD333" i="70"/>
  <c r="DD346" i="70"/>
  <c r="DC371" i="70"/>
  <c r="DD372" i="70"/>
  <c r="DD394" i="70"/>
  <c r="DC415" i="70"/>
  <c r="DC414" i="70" s="1"/>
  <c r="DD416" i="70"/>
  <c r="DD435" i="70"/>
  <c r="DD447" i="70"/>
  <c r="DD464" i="70"/>
  <c r="DD477" i="70"/>
  <c r="DD490" i="70"/>
  <c r="DD355" i="70"/>
  <c r="DB432" i="70"/>
  <c r="DB413" i="70"/>
  <c r="DC269" i="70"/>
  <c r="DC93" i="70"/>
  <c r="DB296" i="70"/>
  <c r="DB288" i="70" s="1"/>
  <c r="DB287" i="70" s="1"/>
  <c r="DB112" i="70"/>
  <c r="DB231" i="70"/>
  <c r="DB230" i="70" s="1"/>
  <c r="DB227" i="70" s="1"/>
  <c r="DB55" i="70"/>
  <c r="DB54" i="70" s="1"/>
  <c r="DB52" i="70" s="1"/>
  <c r="DB277" i="70"/>
  <c r="DB276" i="70" s="1"/>
  <c r="DB316" i="70"/>
  <c r="DB363" i="70"/>
  <c r="DB368" i="70"/>
  <c r="DC316" i="70"/>
  <c r="DC85" i="70"/>
  <c r="DC257" i="70"/>
  <c r="DC82" i="70"/>
  <c r="DC340" i="70"/>
  <c r="DC384" i="70"/>
  <c r="DC277" i="70"/>
  <c r="DC421" i="70"/>
  <c r="DB102" i="70"/>
  <c r="DC263" i="70"/>
  <c r="DB257" i="70"/>
  <c r="DB256" i="70" s="1"/>
  <c r="DB255" i="70" s="1"/>
  <c r="DB269" i="70"/>
  <c r="DB268" i="70" s="1"/>
  <c r="DB239" i="70"/>
  <c r="DB238" i="70" s="1"/>
  <c r="DB237" i="70" s="1"/>
  <c r="DB376" i="70"/>
  <c r="DB375" i="70"/>
  <c r="DB93" i="70"/>
  <c r="DB85" i="70"/>
  <c r="DB154" i="70"/>
  <c r="DB153" i="70" s="1"/>
  <c r="DC472" i="70"/>
  <c r="DC321" i="70"/>
  <c r="DC231" i="70"/>
  <c r="DC47" i="70"/>
  <c r="DC102" i="70"/>
  <c r="DC154" i="70"/>
  <c r="DC455" i="70"/>
  <c r="DC438" i="70"/>
  <c r="DC453" i="70"/>
  <c r="DC469" i="70"/>
  <c r="DC239" i="70"/>
  <c r="DC378" i="70"/>
  <c r="DC429" i="70"/>
  <c r="DC463" i="70"/>
  <c r="DB68" i="70"/>
  <c r="DB69" i="70"/>
  <c r="DB229" i="70"/>
  <c r="DB455" i="70"/>
  <c r="DB454" i="70" s="1"/>
  <c r="DB451" i="70" s="1"/>
  <c r="DC214" i="70"/>
  <c r="DC221" i="70"/>
  <c r="DC391" i="70"/>
  <c r="DB17" i="70"/>
  <c r="DB16" i="70" s="1"/>
  <c r="DB13" i="70" s="1"/>
  <c r="DB321" i="70"/>
  <c r="DB352" i="70"/>
  <c r="DB348" i="70" s="1"/>
  <c r="DB338" i="70" s="1"/>
  <c r="DC17" i="70"/>
  <c r="DC55" i="70"/>
  <c r="DC146" i="70"/>
  <c r="DC296" i="70"/>
  <c r="DC483" i="70"/>
  <c r="DB391" i="70"/>
  <c r="DB390" i="70" s="1"/>
  <c r="DB388" i="70" s="1"/>
  <c r="DC112" i="70"/>
  <c r="DC229" i="70"/>
  <c r="DC289" i="70"/>
  <c r="DC352" i="70"/>
  <c r="DB221" i="70"/>
  <c r="DB220" i="70" s="1"/>
  <c r="DB213" i="70" s="1"/>
  <c r="DB429" i="70"/>
  <c r="DB382" i="70"/>
  <c r="DB381" i="70"/>
  <c r="DB340" i="70"/>
  <c r="DB339" i="70" s="1"/>
  <c r="DB438" i="70"/>
  <c r="DB453" i="70"/>
  <c r="DB470" i="70"/>
  <c r="DB472" i="70"/>
  <c r="DB471" i="70" s="1"/>
  <c r="DB467" i="70" s="1"/>
  <c r="DB214" i="70"/>
  <c r="DB418" i="70"/>
  <c r="DC428" i="70"/>
  <c r="DC432" i="70"/>
  <c r="DC446" i="70"/>
  <c r="DC470" i="70"/>
  <c r="DB51" i="70" l="1"/>
  <c r="DD483" i="70"/>
  <c r="DC390" i="70"/>
  <c r="DC388" i="70" s="1"/>
  <c r="DD391" i="70"/>
  <c r="DD239" i="70"/>
  <c r="DD102" i="70"/>
  <c r="DD142" i="70"/>
  <c r="DD446" i="70"/>
  <c r="DD289" i="70"/>
  <c r="DD17" i="70"/>
  <c r="DD221" i="70"/>
  <c r="DD463" i="70"/>
  <c r="DD438" i="70"/>
  <c r="DD321" i="70"/>
  <c r="DD308" i="70"/>
  <c r="DD421" i="70"/>
  <c r="DD93" i="70"/>
  <c r="DD427" i="70"/>
  <c r="DD365" i="70"/>
  <c r="DD452" i="70"/>
  <c r="DD228" i="70"/>
  <c r="DD55" i="70"/>
  <c r="DC230" i="70"/>
  <c r="DC227" i="70" s="1"/>
  <c r="DD231" i="70"/>
  <c r="DD85" i="70"/>
  <c r="DC403" i="70"/>
  <c r="DD404" i="70"/>
  <c r="DC216" i="70"/>
  <c r="DD217" i="70"/>
  <c r="DD166" i="70"/>
  <c r="DD432" i="70"/>
  <c r="DD229" i="70"/>
  <c r="DD296" i="70"/>
  <c r="DD214" i="70"/>
  <c r="DD429" i="70"/>
  <c r="DC454" i="70"/>
  <c r="DD455" i="70"/>
  <c r="DD47" i="70"/>
  <c r="DD472" i="70"/>
  <c r="DC363" i="70"/>
  <c r="DD364" i="70"/>
  <c r="DC276" i="70"/>
  <c r="DD277" i="70"/>
  <c r="DD340" i="70"/>
  <c r="DC268" i="70"/>
  <c r="DD269" i="70"/>
  <c r="DD415" i="70"/>
  <c r="DD309" i="70"/>
  <c r="DD352" i="70"/>
  <c r="DD453" i="70"/>
  <c r="DD384" i="70"/>
  <c r="DD316" i="70"/>
  <c r="DC411" i="70"/>
  <c r="DD414" i="70"/>
  <c r="DD470" i="70"/>
  <c r="DD428" i="70"/>
  <c r="DD112" i="70"/>
  <c r="DD146" i="70"/>
  <c r="DD378" i="70"/>
  <c r="DD469" i="70"/>
  <c r="DD154" i="70"/>
  <c r="DD263" i="70"/>
  <c r="DD82" i="70"/>
  <c r="DD257" i="70"/>
  <c r="DC370" i="70"/>
  <c r="DD371" i="70"/>
  <c r="DC70" i="70"/>
  <c r="DD71" i="70"/>
  <c r="DD215" i="70"/>
  <c r="DD430" i="70"/>
  <c r="DB431" i="70"/>
  <c r="DB426" i="70" s="1"/>
  <c r="DB254" i="70"/>
  <c r="DB337" i="70"/>
  <c r="DC315" i="70"/>
  <c r="DC314" i="70" s="1"/>
  <c r="DB81" i="70"/>
  <c r="DB79" i="70" s="1"/>
  <c r="DB12" i="70" s="1"/>
  <c r="DC361" i="70"/>
  <c r="DC81" i="70"/>
  <c r="DB286" i="70"/>
  <c r="DB315" i="70"/>
  <c r="DB313" i="70" s="1"/>
  <c r="DB101" i="70"/>
  <c r="DB100" i="70" s="1"/>
  <c r="DB266" i="70"/>
  <c r="DB389" i="70"/>
  <c r="DC256" i="70"/>
  <c r="DC418" i="70"/>
  <c r="DC420" i="70"/>
  <c r="DC339" i="70"/>
  <c r="DB236" i="70"/>
  <c r="DB267" i="70"/>
  <c r="DC383" i="70"/>
  <c r="DC413" i="70"/>
  <c r="DC262" i="70"/>
  <c r="DC288" i="70"/>
  <c r="DC445" i="70"/>
  <c r="DC16" i="70"/>
  <c r="DC377" i="70"/>
  <c r="DC153" i="70"/>
  <c r="DC462" i="70"/>
  <c r="DC238" i="70"/>
  <c r="DC431" i="70"/>
  <c r="DB14" i="70"/>
  <c r="DC348" i="70"/>
  <c r="DC101" i="70"/>
  <c r="DC471" i="70"/>
  <c r="DC54" i="70"/>
  <c r="DC220" i="70"/>
  <c r="DB466" i="70"/>
  <c r="DB212" i="70"/>
  <c r="DC389" i="70" l="1"/>
  <c r="DD389" i="70" s="1"/>
  <c r="DB99" i="70"/>
  <c r="DB98" i="70" s="1"/>
  <c r="DC266" i="70"/>
  <c r="DD266" i="70" s="1"/>
  <c r="DC267" i="70"/>
  <c r="DD267" i="70" s="1"/>
  <c r="DD445" i="70"/>
  <c r="DD413" i="70"/>
  <c r="DD339" i="70"/>
  <c r="DC313" i="70"/>
  <c r="DD315" i="70"/>
  <c r="DD411" i="70"/>
  <c r="DD216" i="70"/>
  <c r="DD462" i="70"/>
  <c r="DD16" i="70"/>
  <c r="DD220" i="70"/>
  <c r="DD101" i="70"/>
  <c r="DD431" i="70"/>
  <c r="DD153" i="70"/>
  <c r="DD262" i="70"/>
  <c r="DD420" i="70"/>
  <c r="DD256" i="70"/>
  <c r="DD70" i="70"/>
  <c r="DC69" i="70"/>
  <c r="DC68" i="70"/>
  <c r="DD268" i="70"/>
  <c r="DD276" i="70"/>
  <c r="DD230" i="70"/>
  <c r="DD390" i="70"/>
  <c r="DD471" i="70"/>
  <c r="DD377" i="70"/>
  <c r="DD388" i="70"/>
  <c r="DD383" i="70"/>
  <c r="DD361" i="70"/>
  <c r="DD403" i="70"/>
  <c r="DC402" i="70"/>
  <c r="DD54" i="70"/>
  <c r="DD348" i="70"/>
  <c r="DD238" i="70"/>
  <c r="DD227" i="70"/>
  <c r="DD288" i="70"/>
  <c r="DD418" i="70"/>
  <c r="DC80" i="70"/>
  <c r="DD81" i="70"/>
  <c r="DD370" i="70"/>
  <c r="DC368" i="70"/>
  <c r="DC369" i="70"/>
  <c r="DD363" i="70"/>
  <c r="DC451" i="70"/>
  <c r="DD454" i="70"/>
  <c r="DB80" i="70"/>
  <c r="DB226" i="70"/>
  <c r="DC79" i="70"/>
  <c r="DB314" i="70"/>
  <c r="DD314" i="70" s="1"/>
  <c r="DC381" i="70"/>
  <c r="DC382" i="70"/>
  <c r="DC254" i="70"/>
  <c r="DC255" i="70"/>
  <c r="DC286" i="70"/>
  <c r="DC287" i="70"/>
  <c r="DC426" i="70"/>
  <c r="DC236" i="70"/>
  <c r="DC237" i="70"/>
  <c r="DC51" i="70"/>
  <c r="DC52" i="70"/>
  <c r="DC213" i="70"/>
  <c r="DC100" i="70"/>
  <c r="DC99" i="70"/>
  <c r="DC338" i="70"/>
  <c r="DC337" i="70"/>
  <c r="DC461" i="70"/>
  <c r="DC375" i="70"/>
  <c r="DC376" i="70"/>
  <c r="DC467" i="70"/>
  <c r="DC13" i="70"/>
  <c r="DC14" i="70"/>
  <c r="DB11" i="70" l="1"/>
  <c r="DD51" i="70"/>
  <c r="DD255" i="70"/>
  <c r="DD467" i="70"/>
  <c r="DD375" i="70"/>
  <c r="DD99" i="70"/>
  <c r="DD213" i="70"/>
  <c r="DD237" i="70"/>
  <c r="DD426" i="70"/>
  <c r="DD286" i="70"/>
  <c r="DD254" i="70"/>
  <c r="DD369" i="70"/>
  <c r="DD313" i="70"/>
  <c r="DD376" i="70"/>
  <c r="DD287" i="70"/>
  <c r="DD14" i="70"/>
  <c r="DD100" i="70"/>
  <c r="DD236" i="70"/>
  <c r="DD382" i="70"/>
  <c r="DD368" i="70"/>
  <c r="DD402" i="70"/>
  <c r="DC401" i="70"/>
  <c r="DD68" i="70"/>
  <c r="DD338" i="70"/>
  <c r="DD79" i="70"/>
  <c r="DD13" i="70"/>
  <c r="DD461" i="70"/>
  <c r="DD337" i="70"/>
  <c r="DD52" i="70"/>
  <c r="DD381" i="70"/>
  <c r="DD451" i="70"/>
  <c r="DD80" i="70"/>
  <c r="DD69" i="70"/>
  <c r="DC12" i="70"/>
  <c r="DC466" i="70"/>
  <c r="DC212" i="70"/>
  <c r="DC460" i="70"/>
  <c r="DC98" i="70"/>
  <c r="DD460" i="70" l="1"/>
  <c r="DD401" i="70"/>
  <c r="DD466" i="70"/>
  <c r="DD98" i="70"/>
  <c r="DD212" i="70"/>
  <c r="DD12" i="70"/>
  <c r="DB9" i="70"/>
  <c r="DC226" i="70"/>
  <c r="DC11" i="70" l="1"/>
  <c r="DD226" i="70"/>
  <c r="DD11" i="70" l="1"/>
  <c r="DC9" i="70" l="1"/>
  <c r="DD9" i="70" l="1"/>
  <c r="DC503" i="70" l="1"/>
  <c r="CI111" i="64" l="1"/>
  <c r="CI101" i="64"/>
  <c r="CI97" i="64"/>
  <c r="CI95" i="64"/>
  <c r="CI93" i="64"/>
  <c r="CI92" i="64"/>
  <c r="CI91" i="64"/>
  <c r="CI90" i="64"/>
  <c r="CI87" i="64"/>
  <c r="CI85" i="64"/>
  <c r="CI82" i="64"/>
  <c r="CI80" i="64"/>
  <c r="CI79" i="64"/>
  <c r="CI77" i="64"/>
  <c r="CI76" i="64"/>
  <c r="CI74" i="64"/>
  <c r="CI71" i="64"/>
  <c r="CI70" i="64"/>
  <c r="CI68" i="64"/>
  <c r="CI67" i="64"/>
  <c r="CI66" i="64"/>
  <c r="CI65" i="64"/>
  <c r="CI64" i="64"/>
  <c r="CI63" i="64"/>
  <c r="CI62" i="64"/>
  <c r="CI61" i="64"/>
  <c r="CI60" i="64"/>
  <c r="CI59" i="64"/>
  <c r="CI58" i="64"/>
  <c r="CI57" i="64"/>
  <c r="CI54" i="64"/>
  <c r="CI49" i="64"/>
  <c r="CI48" i="64"/>
  <c r="CI47" i="64"/>
  <c r="CI45" i="64"/>
  <c r="CI44" i="64"/>
  <c r="CI43" i="64"/>
  <c r="CI41" i="64"/>
  <c r="CI40" i="64"/>
  <c r="CI39" i="64"/>
  <c r="CI37" i="64"/>
  <c r="CI36" i="64"/>
  <c r="CI35" i="64"/>
  <c r="CI32" i="64"/>
  <c r="CI30" i="64"/>
  <c r="CI28" i="64"/>
  <c r="CI26" i="64"/>
  <c r="CI25" i="64"/>
  <c r="CI21" i="64"/>
  <c r="CI20" i="64"/>
  <c r="CI18" i="64"/>
  <c r="CI17" i="64"/>
  <c r="CI15" i="64"/>
  <c r="CI13" i="64"/>
  <c r="CI11" i="64"/>
  <c r="CI52" i="64"/>
  <c r="DI34" i="70" l="1"/>
  <c r="CJ107" i="64" l="1"/>
  <c r="CJ106" i="64" s="1"/>
  <c r="CJ105" i="64"/>
  <c r="CJ104" i="64" s="1"/>
  <c r="CK104" i="64"/>
  <c r="CH104" i="64"/>
  <c r="CI104" i="64" s="1"/>
  <c r="CG104" i="64"/>
  <c r="CK106" i="64"/>
  <c r="CH106" i="64"/>
  <c r="CG106" i="64"/>
  <c r="CK110" i="64"/>
  <c r="CK108" i="64"/>
  <c r="CK102" i="64"/>
  <c r="CK100" i="64"/>
  <c r="CK96" i="64"/>
  <c r="CL96" i="64" s="1"/>
  <c r="CK94" i="64"/>
  <c r="CK89" i="64"/>
  <c r="CL89" i="64" s="1"/>
  <c r="CK84" i="64"/>
  <c r="CK81" i="64"/>
  <c r="CK78" i="64"/>
  <c r="CL78" i="64" s="1"/>
  <c r="CK75" i="64"/>
  <c r="CL75" i="64" s="1"/>
  <c r="CK73" i="64"/>
  <c r="CL73" i="64" s="1"/>
  <c r="CK69" i="64"/>
  <c r="CL69" i="64" s="1"/>
  <c r="CK56" i="64"/>
  <c r="CL56" i="64" s="1"/>
  <c r="CK53" i="64"/>
  <c r="CL53" i="64" s="1"/>
  <c r="CK51" i="64"/>
  <c r="CK46" i="64"/>
  <c r="CK42" i="64"/>
  <c r="CK38" i="64"/>
  <c r="CK34" i="64"/>
  <c r="CK31" i="64"/>
  <c r="CL31" i="64" s="1"/>
  <c r="CK29" i="64"/>
  <c r="CK27" i="64"/>
  <c r="CK24" i="64"/>
  <c r="CL24" i="64" s="1"/>
  <c r="CK19" i="64"/>
  <c r="CK16" i="64"/>
  <c r="CL16" i="64" s="1"/>
  <c r="CK14" i="64"/>
  <c r="CL14" i="64" s="1"/>
  <c r="CK12" i="64"/>
  <c r="CL12" i="64" l="1"/>
  <c r="CE27" i="64"/>
  <c r="CL27" i="64"/>
  <c r="CE38" i="64"/>
  <c r="CL38" i="64"/>
  <c r="CE102" i="64"/>
  <c r="CL102" i="64"/>
  <c r="CE104" i="64"/>
  <c r="CL104" i="64"/>
  <c r="CE51" i="64"/>
  <c r="CL51" i="64"/>
  <c r="CE94" i="64"/>
  <c r="CL94" i="64"/>
  <c r="CE106" i="64"/>
  <c r="CL106" i="64"/>
  <c r="CE34" i="64"/>
  <c r="CL34" i="64"/>
  <c r="CE84" i="64"/>
  <c r="CL84" i="64"/>
  <c r="CE29" i="64"/>
  <c r="CL29" i="64"/>
  <c r="CE42" i="64"/>
  <c r="CL42" i="64"/>
  <c r="CE108" i="64"/>
  <c r="CL108" i="64"/>
  <c r="CE19" i="64"/>
  <c r="CL19" i="64"/>
  <c r="CE46" i="64"/>
  <c r="CL46" i="64"/>
  <c r="CE81" i="64"/>
  <c r="CL81" i="64"/>
  <c r="CE110" i="64"/>
  <c r="CL110" i="64"/>
  <c r="CE100" i="64"/>
  <c r="CL100" i="64"/>
  <c r="CE12" i="64"/>
  <c r="CE31" i="64"/>
  <c r="CE69" i="64"/>
  <c r="CE96" i="64"/>
  <c r="CE24" i="64"/>
  <c r="CE14" i="64"/>
  <c r="CE53" i="64"/>
  <c r="CE75" i="64"/>
  <c r="CE89" i="64"/>
  <c r="CI106" i="64"/>
  <c r="CE73" i="64"/>
  <c r="CE16" i="64"/>
  <c r="CE56" i="64"/>
  <c r="CE78" i="64"/>
  <c r="CK50" i="64"/>
  <c r="CK83" i="64"/>
  <c r="CK55" i="64"/>
  <c r="CK72" i="64"/>
  <c r="CK99" i="64"/>
  <c r="CL99" i="64" s="1"/>
  <c r="CK88" i="64"/>
  <c r="CL88" i="64" s="1"/>
  <c r="CK33" i="64"/>
  <c r="CE83" i="64" l="1"/>
  <c r="CL83" i="64"/>
  <c r="CE72" i="64"/>
  <c r="CL72" i="64"/>
  <c r="CE33" i="64"/>
  <c r="CL33" i="64"/>
  <c r="CE55" i="64"/>
  <c r="CL55" i="64"/>
  <c r="CE50" i="64"/>
  <c r="CL50" i="64"/>
  <c r="CK86" i="64"/>
  <c r="CL86" i="64" s="1"/>
  <c r="CE88" i="64"/>
  <c r="CK98" i="64"/>
  <c r="CL98" i="64" s="1"/>
  <c r="CE99" i="64"/>
  <c r="CE98" i="64" l="1"/>
  <c r="CE86" i="64"/>
  <c r="DK492" i="70" l="1"/>
  <c r="DK490" i="70"/>
  <c r="DK488" i="70"/>
  <c r="DK484" i="70"/>
  <c r="DK479" i="70"/>
  <c r="DK477" i="70"/>
  <c r="DK475" i="70"/>
  <c r="DK473" i="70"/>
  <c r="DK464" i="70"/>
  <c r="DK458" i="70"/>
  <c r="DJ448" i="70"/>
  <c r="DJ447" i="70" s="1"/>
  <c r="DI448" i="70"/>
  <c r="DK447" i="70"/>
  <c r="DH447" i="70"/>
  <c r="DG447" i="70"/>
  <c r="DJ442" i="70"/>
  <c r="DJ441" i="70" s="1"/>
  <c r="DI442" i="70"/>
  <c r="DK441" i="70"/>
  <c r="DH441" i="70"/>
  <c r="DG441" i="70"/>
  <c r="DJ437" i="70"/>
  <c r="DJ436" i="70"/>
  <c r="DJ434" i="70"/>
  <c r="DJ433" i="70" s="1"/>
  <c r="DK433" i="70"/>
  <c r="DH433" i="70"/>
  <c r="DG433" i="70"/>
  <c r="DK435" i="70"/>
  <c r="DE435" i="70" s="1"/>
  <c r="DI435" i="70"/>
  <c r="DH435" i="70"/>
  <c r="DG435" i="70"/>
  <c r="DK405" i="70"/>
  <c r="DK399" i="70"/>
  <c r="DK397" i="70"/>
  <c r="DE397" i="70" s="1"/>
  <c r="DK394" i="70"/>
  <c r="DE394" i="70" s="1"/>
  <c r="DK392" i="70"/>
  <c r="DK385" i="70"/>
  <c r="DK379" i="70"/>
  <c r="DK372" i="70"/>
  <c r="DK366" i="70"/>
  <c r="DK359" i="70"/>
  <c r="DK355" i="70"/>
  <c r="DK335" i="70"/>
  <c r="DK333" i="70"/>
  <c r="DK328" i="70"/>
  <c r="DK326" i="70"/>
  <c r="DK322" i="70"/>
  <c r="DJ318" i="70"/>
  <c r="DJ317" i="70" s="1"/>
  <c r="DI318" i="70"/>
  <c r="DK317" i="70"/>
  <c r="DH317" i="70"/>
  <c r="DG317" i="70"/>
  <c r="DK304" i="70"/>
  <c r="DK300" i="70"/>
  <c r="DK297" i="70"/>
  <c r="DK292" i="70"/>
  <c r="DK280" i="70"/>
  <c r="DK278" i="70"/>
  <c r="DK247" i="70"/>
  <c r="DK245" i="70"/>
  <c r="DK242" i="70"/>
  <c r="DK240" i="70"/>
  <c r="DK234" i="70"/>
  <c r="DK224" i="70"/>
  <c r="DK167" i="70"/>
  <c r="DK164" i="70"/>
  <c r="DK157" i="70"/>
  <c r="DK155" i="70"/>
  <c r="DK147" i="70"/>
  <c r="DK143" i="70"/>
  <c r="DK136" i="70"/>
  <c r="DK134" i="70"/>
  <c r="DK124" i="70"/>
  <c r="DK117" i="70"/>
  <c r="DK113" i="70"/>
  <c r="DK108" i="70"/>
  <c r="DK106" i="70"/>
  <c r="DK94" i="70"/>
  <c r="DK91" i="70"/>
  <c r="DK89" i="70"/>
  <c r="DK86" i="70"/>
  <c r="DK83" i="70"/>
  <c r="DK72" i="70"/>
  <c r="DK62" i="70"/>
  <c r="DK58" i="70"/>
  <c r="DK56" i="70"/>
  <c r="DK48" i="70"/>
  <c r="DK40" i="70"/>
  <c r="DK30" i="70"/>
  <c r="DK23" i="70"/>
  <c r="DE48" i="70" l="1"/>
  <c r="DL48" i="70"/>
  <c r="DE72" i="70"/>
  <c r="DL72" i="70"/>
  <c r="DE91" i="70"/>
  <c r="DL91" i="70"/>
  <c r="DE113" i="70"/>
  <c r="DL113" i="70"/>
  <c r="DE136" i="70"/>
  <c r="DL136" i="70"/>
  <c r="DE157" i="70"/>
  <c r="DL157" i="70"/>
  <c r="DE234" i="70"/>
  <c r="DL234" i="70"/>
  <c r="DE247" i="70"/>
  <c r="DL247" i="70"/>
  <c r="DE297" i="70"/>
  <c r="DL297" i="70"/>
  <c r="DE322" i="70"/>
  <c r="DL322" i="70"/>
  <c r="DE335" i="70"/>
  <c r="DL335" i="70"/>
  <c r="DE372" i="70"/>
  <c r="DL372" i="70"/>
  <c r="DE441" i="70"/>
  <c r="DL441" i="70"/>
  <c r="DE458" i="70"/>
  <c r="DL458" i="70"/>
  <c r="DE477" i="70"/>
  <c r="DL477" i="70"/>
  <c r="DE490" i="70"/>
  <c r="DL490" i="70"/>
  <c r="DE23" i="70"/>
  <c r="DL23" i="70"/>
  <c r="DE56" i="70"/>
  <c r="DL56" i="70"/>
  <c r="DE94" i="70"/>
  <c r="DL94" i="70"/>
  <c r="DE117" i="70"/>
  <c r="DL117" i="70"/>
  <c r="DE143" i="70"/>
  <c r="DL143" i="70"/>
  <c r="DE164" i="70"/>
  <c r="DL164" i="70"/>
  <c r="DE240" i="70"/>
  <c r="DL240" i="70"/>
  <c r="DE278" i="70"/>
  <c r="DL278" i="70"/>
  <c r="DE300" i="70"/>
  <c r="DL300" i="70"/>
  <c r="DE317" i="70"/>
  <c r="DL317" i="70"/>
  <c r="DE326" i="70"/>
  <c r="DL326" i="70"/>
  <c r="DE355" i="70"/>
  <c r="DL355" i="70"/>
  <c r="DE379" i="70"/>
  <c r="DL379" i="70"/>
  <c r="DE447" i="70"/>
  <c r="DL447" i="70"/>
  <c r="DE464" i="70"/>
  <c r="DL464" i="70"/>
  <c r="DE479" i="70"/>
  <c r="DL479" i="70"/>
  <c r="DE492" i="70"/>
  <c r="DL492" i="70"/>
  <c r="DE30" i="70"/>
  <c r="DL30" i="70"/>
  <c r="DE58" i="70"/>
  <c r="DL58" i="70"/>
  <c r="DE86" i="70"/>
  <c r="DL86" i="70"/>
  <c r="DE106" i="70"/>
  <c r="DL106" i="70"/>
  <c r="DE124" i="70"/>
  <c r="DL124" i="70"/>
  <c r="DE167" i="70"/>
  <c r="DL167" i="70"/>
  <c r="DL166" i="70" s="1"/>
  <c r="DE242" i="70"/>
  <c r="DL242" i="70"/>
  <c r="DE280" i="70"/>
  <c r="DL280" i="70"/>
  <c r="DE304" i="70"/>
  <c r="DL304" i="70"/>
  <c r="DE328" i="70"/>
  <c r="DL328" i="70"/>
  <c r="DE359" i="70"/>
  <c r="DL359" i="70"/>
  <c r="DE385" i="70"/>
  <c r="DL385" i="70"/>
  <c r="DE399" i="70"/>
  <c r="DL399" i="70"/>
  <c r="DE433" i="70"/>
  <c r="DL433" i="70"/>
  <c r="DE473" i="70"/>
  <c r="DL473" i="70"/>
  <c r="DE484" i="70"/>
  <c r="DL484" i="70"/>
  <c r="DE40" i="70"/>
  <c r="DL40" i="70"/>
  <c r="DE62" i="70"/>
  <c r="DL62" i="70"/>
  <c r="DE89" i="70"/>
  <c r="DL89" i="70"/>
  <c r="DE108" i="70"/>
  <c r="DL108" i="70"/>
  <c r="DE134" i="70"/>
  <c r="DL134" i="70"/>
  <c r="DE155" i="70"/>
  <c r="DL155" i="70"/>
  <c r="DE224" i="70"/>
  <c r="DL224" i="70"/>
  <c r="DL215" i="70" s="1"/>
  <c r="DE245" i="70"/>
  <c r="DL245" i="70"/>
  <c r="DE292" i="70"/>
  <c r="DL292" i="70"/>
  <c r="DE333" i="70"/>
  <c r="DL333" i="70"/>
  <c r="DE366" i="70"/>
  <c r="DL366" i="70"/>
  <c r="DE392" i="70"/>
  <c r="DL392" i="70"/>
  <c r="DE405" i="70"/>
  <c r="DL405" i="70"/>
  <c r="DE475" i="70"/>
  <c r="DL475" i="70"/>
  <c r="DE488" i="70"/>
  <c r="DL488" i="70"/>
  <c r="DE83" i="70"/>
  <c r="DL83" i="70"/>
  <c r="DE147" i="70"/>
  <c r="DL147" i="70"/>
  <c r="DK384" i="70"/>
  <c r="DK365" i="70"/>
  <c r="DK371" i="70"/>
  <c r="DK468" i="70"/>
  <c r="DK82" i="70"/>
  <c r="DK146" i="70"/>
  <c r="DK166" i="70"/>
  <c r="DE166" i="70" s="1"/>
  <c r="DK404" i="70"/>
  <c r="DK469" i="70"/>
  <c r="DK47" i="70"/>
  <c r="DK71" i="70"/>
  <c r="DK142" i="70"/>
  <c r="DK378" i="70"/>
  <c r="DK463" i="70"/>
  <c r="DK472" i="70"/>
  <c r="DH432" i="70"/>
  <c r="DK429" i="70"/>
  <c r="DH429" i="70"/>
  <c r="DK296" i="70"/>
  <c r="DK391" i="70"/>
  <c r="DI433" i="70"/>
  <c r="DG432" i="70"/>
  <c r="DG429" i="70"/>
  <c r="DJ435" i="70"/>
  <c r="DJ429" i="70" s="1"/>
  <c r="DI447" i="70"/>
  <c r="DI441" i="70"/>
  <c r="DK432" i="70"/>
  <c r="DK55" i="70"/>
  <c r="DK112" i="70"/>
  <c r="DK154" i="70"/>
  <c r="DK239" i="70"/>
  <c r="DK321" i="70"/>
  <c r="DI317" i="70"/>
  <c r="DK85" i="70"/>
  <c r="DL391" i="70" l="1"/>
  <c r="DE85" i="70"/>
  <c r="DL85" i="70"/>
  <c r="DE321" i="70"/>
  <c r="DL321" i="70"/>
  <c r="DE55" i="70"/>
  <c r="DL55" i="70"/>
  <c r="DE472" i="70"/>
  <c r="DL472" i="70"/>
  <c r="DE463" i="70"/>
  <c r="DL463" i="70"/>
  <c r="DL455" i="70"/>
  <c r="DL454" i="70" s="1"/>
  <c r="DL453" i="70"/>
  <c r="DE154" i="70"/>
  <c r="DL154" i="70"/>
  <c r="DE239" i="70"/>
  <c r="DL239" i="70"/>
  <c r="DE432" i="70"/>
  <c r="DL432" i="70"/>
  <c r="DE47" i="70"/>
  <c r="DL47" i="70"/>
  <c r="DE142" i="70"/>
  <c r="DL142" i="70"/>
  <c r="DE469" i="70"/>
  <c r="DL469" i="70"/>
  <c r="DE365" i="70"/>
  <c r="DL365" i="70"/>
  <c r="DE112" i="70"/>
  <c r="DL112" i="70"/>
  <c r="DE296" i="70"/>
  <c r="DL296" i="70"/>
  <c r="DE429" i="70"/>
  <c r="DL429" i="70"/>
  <c r="DE404" i="70"/>
  <c r="DL404" i="70"/>
  <c r="DE378" i="70"/>
  <c r="DL378" i="70"/>
  <c r="DE371" i="70"/>
  <c r="DL371" i="70"/>
  <c r="DE71" i="70"/>
  <c r="DL71" i="70"/>
  <c r="DE146" i="70"/>
  <c r="DL146" i="70"/>
  <c r="DE82" i="70"/>
  <c r="DL82" i="70"/>
  <c r="DE384" i="70"/>
  <c r="DL384" i="70"/>
  <c r="DK390" i="70"/>
  <c r="DK388" i="70" s="1"/>
  <c r="DE391" i="70"/>
  <c r="DK370" i="70"/>
  <c r="DK364" i="70"/>
  <c r="DK383" i="70"/>
  <c r="DK238" i="70"/>
  <c r="DK153" i="70"/>
  <c r="DK462" i="70"/>
  <c r="DK54" i="70"/>
  <c r="DK51" i="70" s="1"/>
  <c r="DK377" i="70"/>
  <c r="DK70" i="70"/>
  <c r="DK403" i="70"/>
  <c r="DI432" i="70"/>
  <c r="DI429" i="70"/>
  <c r="DJ432" i="70"/>
  <c r="DK389" i="70" l="1"/>
  <c r="DL389" i="70" s="1"/>
  <c r="DE51" i="70"/>
  <c r="DL51" i="70"/>
  <c r="DE403" i="70"/>
  <c r="DL403" i="70"/>
  <c r="DE54" i="70"/>
  <c r="DL54" i="70"/>
  <c r="DE462" i="70"/>
  <c r="DL462" i="70"/>
  <c r="DE153" i="70"/>
  <c r="DL153" i="70"/>
  <c r="DE238" i="70"/>
  <c r="DL238" i="70"/>
  <c r="DE364" i="70"/>
  <c r="DL364" i="70"/>
  <c r="DE370" i="70"/>
  <c r="DL370" i="70"/>
  <c r="DE377" i="70"/>
  <c r="DL377" i="70"/>
  <c r="DE390" i="70"/>
  <c r="DL390" i="70"/>
  <c r="DE70" i="70"/>
  <c r="DL70" i="70"/>
  <c r="DE388" i="70"/>
  <c r="DL388" i="70"/>
  <c r="DE383" i="70"/>
  <c r="DL383" i="70"/>
  <c r="DK237" i="70"/>
  <c r="DK382" i="70"/>
  <c r="DK381" i="70"/>
  <c r="DK369" i="70"/>
  <c r="DK368" i="70"/>
  <c r="DK363" i="70"/>
  <c r="DK361" i="70"/>
  <c r="DK402" i="70"/>
  <c r="DK375" i="70"/>
  <c r="DK376" i="70"/>
  <c r="DK461" i="70"/>
  <c r="DK68" i="70"/>
  <c r="DK69" i="70"/>
  <c r="DK52" i="70"/>
  <c r="DK236" i="70"/>
  <c r="DE389" i="70" l="1"/>
  <c r="DE52" i="70"/>
  <c r="DL52" i="70"/>
  <c r="DE402" i="70"/>
  <c r="DL402" i="70"/>
  <c r="DE461" i="70"/>
  <c r="DL461" i="70"/>
  <c r="DE361" i="70"/>
  <c r="DL361" i="70"/>
  <c r="DE236" i="70"/>
  <c r="DL236" i="70"/>
  <c r="DE363" i="70"/>
  <c r="DL363" i="70"/>
  <c r="DM363" i="70"/>
  <c r="DE237" i="70"/>
  <c r="DL237" i="70"/>
  <c r="DM237" i="70"/>
  <c r="DE368" i="70"/>
  <c r="DL368" i="70"/>
  <c r="DE375" i="70"/>
  <c r="DL375" i="70"/>
  <c r="DE369" i="70"/>
  <c r="DM369" i="70"/>
  <c r="DL369" i="70"/>
  <c r="DE376" i="70"/>
  <c r="DM376" i="70"/>
  <c r="DL376" i="70"/>
  <c r="DE381" i="70"/>
  <c r="DL381" i="70"/>
  <c r="DE68" i="70"/>
  <c r="DL68" i="70"/>
  <c r="DE382" i="70"/>
  <c r="DM382" i="70"/>
  <c r="DL382" i="70"/>
  <c r="DE69" i="70"/>
  <c r="DM69" i="70"/>
  <c r="DL69" i="70"/>
  <c r="DK460" i="70"/>
  <c r="DK401" i="70"/>
  <c r="DE460" i="70" l="1"/>
  <c r="DL460" i="70"/>
  <c r="DE401" i="70"/>
  <c r="DL401" i="70"/>
  <c r="CJ109" i="64" l="1"/>
  <c r="CJ108" i="64" s="1"/>
  <c r="CJ103" i="64"/>
  <c r="CJ102" i="64" s="1"/>
  <c r="CJ111" i="64"/>
  <c r="CJ110" i="64" s="1"/>
  <c r="CJ101" i="64"/>
  <c r="CJ100" i="64" s="1"/>
  <c r="CJ97" i="64"/>
  <c r="CJ96" i="64" s="1"/>
  <c r="CJ94" i="64"/>
  <c r="CJ93" i="64"/>
  <c r="CJ92" i="64"/>
  <c r="CJ91" i="64"/>
  <c r="CJ90" i="64"/>
  <c r="CJ85" i="64"/>
  <c r="CJ84" i="64" s="1"/>
  <c r="CJ83" i="64" s="1"/>
  <c r="CJ81" i="64"/>
  <c r="CJ78" i="64"/>
  <c r="CJ75" i="64"/>
  <c r="CJ73" i="64"/>
  <c r="CJ71" i="64"/>
  <c r="CJ70" i="64"/>
  <c r="CJ58" i="64"/>
  <c r="CJ57" i="64"/>
  <c r="CJ54" i="64"/>
  <c r="CJ53" i="64" s="1"/>
  <c r="CJ52" i="64"/>
  <c r="CJ51" i="64" s="1"/>
  <c r="CJ46" i="64"/>
  <c r="CJ42" i="64"/>
  <c r="CJ38" i="64"/>
  <c r="CJ34" i="64"/>
  <c r="CJ32" i="64"/>
  <c r="CJ31" i="64" s="1"/>
  <c r="CJ30" i="64"/>
  <c r="CJ29" i="64" s="1"/>
  <c r="CJ27" i="64"/>
  <c r="CJ26" i="64"/>
  <c r="CJ25" i="64"/>
  <c r="CJ21" i="64"/>
  <c r="CJ20" i="64"/>
  <c r="CJ18" i="64"/>
  <c r="CJ17" i="64"/>
  <c r="CJ15" i="64"/>
  <c r="CJ14" i="64" s="1"/>
  <c r="CJ13" i="64"/>
  <c r="CJ12" i="64" s="1"/>
  <c r="CJ11" i="64"/>
  <c r="CJ10" i="64" s="1"/>
  <c r="CH110" i="64"/>
  <c r="CH108" i="64"/>
  <c r="CH102" i="64"/>
  <c r="CH100" i="64"/>
  <c r="CH96" i="64"/>
  <c r="CH94" i="64"/>
  <c r="CH89" i="64"/>
  <c r="CH84" i="64"/>
  <c r="CH81" i="64"/>
  <c r="CH78" i="64"/>
  <c r="CH75" i="64"/>
  <c r="CH73" i="64"/>
  <c r="CH69" i="64"/>
  <c r="CH56" i="64"/>
  <c r="CH53" i="64"/>
  <c r="CH51" i="64"/>
  <c r="CH46" i="64"/>
  <c r="CH42" i="64"/>
  <c r="CH38" i="64"/>
  <c r="CH34" i="64"/>
  <c r="CH31" i="64"/>
  <c r="CH29" i="64"/>
  <c r="CH27" i="64"/>
  <c r="CH24" i="64"/>
  <c r="CH19" i="64"/>
  <c r="CH16" i="64"/>
  <c r="CH14" i="64"/>
  <c r="CH12" i="64"/>
  <c r="CH10" i="64"/>
  <c r="CK10" i="64"/>
  <c r="DJ496" i="70"/>
  <c r="DJ495" i="70" s="1"/>
  <c r="DI496" i="70"/>
  <c r="DJ494" i="70"/>
  <c r="DI494" i="70"/>
  <c r="DJ493" i="70"/>
  <c r="DI493" i="70"/>
  <c r="DJ491" i="70"/>
  <c r="DJ490" i="70" s="1"/>
  <c r="DI491" i="70"/>
  <c r="DJ489" i="70"/>
  <c r="DJ488" i="70" s="1"/>
  <c r="DJ468" i="70" s="1"/>
  <c r="DJ487" i="70"/>
  <c r="DI487" i="70"/>
  <c r="DJ486" i="70"/>
  <c r="DI486" i="70"/>
  <c r="DJ485" i="70"/>
  <c r="DI485" i="70"/>
  <c r="DJ482" i="70"/>
  <c r="DI482" i="70"/>
  <c r="DJ481" i="70"/>
  <c r="DI481" i="70"/>
  <c r="DJ480" i="70"/>
  <c r="DI480" i="70"/>
  <c r="DJ478" i="70"/>
  <c r="DJ477" i="70" s="1"/>
  <c r="DI478" i="70"/>
  <c r="DJ476" i="70"/>
  <c r="DJ475" i="70" s="1"/>
  <c r="DJ469" i="70" s="1"/>
  <c r="DJ474" i="70"/>
  <c r="DJ473" i="70" s="1"/>
  <c r="DI474" i="70"/>
  <c r="DJ465" i="70"/>
  <c r="DJ464" i="70" s="1"/>
  <c r="DJ463" i="70" s="1"/>
  <c r="DJ462" i="70" s="1"/>
  <c r="DJ461" i="70" s="1"/>
  <c r="DI465" i="70"/>
  <c r="DJ459" i="70"/>
  <c r="DJ458" i="70" s="1"/>
  <c r="DJ453" i="70" s="1"/>
  <c r="DI459" i="70"/>
  <c r="DJ457" i="70"/>
  <c r="DJ456" i="70" s="1"/>
  <c r="DJ452" i="70" s="1"/>
  <c r="DI457" i="70"/>
  <c r="DI456" i="70" s="1"/>
  <c r="DI452" i="70" s="1"/>
  <c r="DJ450" i="70"/>
  <c r="DJ449" i="70" s="1"/>
  <c r="DI450" i="70"/>
  <c r="DJ444" i="70"/>
  <c r="DJ443" i="70" s="1"/>
  <c r="DI444" i="70"/>
  <c r="DJ440" i="70"/>
  <c r="DJ439" i="70" s="1"/>
  <c r="DJ430" i="70" s="1"/>
  <c r="DI440" i="70"/>
  <c r="DJ425" i="70"/>
  <c r="DI425" i="70"/>
  <c r="DJ424" i="70"/>
  <c r="DI424" i="70"/>
  <c r="DI419" i="70"/>
  <c r="DJ417" i="70"/>
  <c r="DJ416" i="70" s="1"/>
  <c r="DJ415" i="70" s="1"/>
  <c r="DJ414" i="70" s="1"/>
  <c r="DI417" i="70"/>
  <c r="DI412" i="70"/>
  <c r="DJ406" i="70"/>
  <c r="DJ405" i="70" s="1"/>
  <c r="DJ404" i="70" s="1"/>
  <c r="DJ403" i="70" s="1"/>
  <c r="DJ402" i="70" s="1"/>
  <c r="DJ401" i="70" s="1"/>
  <c r="DJ400" i="70"/>
  <c r="DJ399" i="70" s="1"/>
  <c r="DI400" i="70"/>
  <c r="DJ398" i="70"/>
  <c r="DJ397" i="70" s="1"/>
  <c r="DI398" i="70"/>
  <c r="DI397" i="70" s="1"/>
  <c r="DJ396" i="70"/>
  <c r="DI396" i="70"/>
  <c r="DJ395" i="70"/>
  <c r="DI395" i="70"/>
  <c r="DI394" i="70" s="1"/>
  <c r="DJ393" i="70"/>
  <c r="DJ392" i="70" s="1"/>
  <c r="DI393" i="70"/>
  <c r="DJ386" i="70"/>
  <c r="DJ385" i="70" s="1"/>
  <c r="DJ384" i="70" s="1"/>
  <c r="DJ383" i="70" s="1"/>
  <c r="DJ381" i="70" s="1"/>
  <c r="DI386" i="70"/>
  <c r="DJ380" i="70"/>
  <c r="DJ379" i="70" s="1"/>
  <c r="DJ378" i="70" s="1"/>
  <c r="DJ377" i="70" s="1"/>
  <c r="DJ375" i="70" s="1"/>
  <c r="DI380" i="70"/>
  <c r="DJ374" i="70"/>
  <c r="DI374" i="70"/>
  <c r="DJ373" i="70"/>
  <c r="DI373" i="70"/>
  <c r="DJ367" i="70"/>
  <c r="DJ366" i="70" s="1"/>
  <c r="DJ365" i="70" s="1"/>
  <c r="DJ364" i="70" s="1"/>
  <c r="DJ361" i="70" s="1"/>
  <c r="DI367" i="70"/>
  <c r="DI362" i="70"/>
  <c r="DJ360" i="70"/>
  <c r="DJ359" i="70" s="1"/>
  <c r="DI360" i="70"/>
  <c r="DJ357" i="70"/>
  <c r="DJ355" i="70" s="1"/>
  <c r="DI357" i="70"/>
  <c r="DJ354" i="70"/>
  <c r="DJ353" i="70" s="1"/>
  <c r="DI354" i="70"/>
  <c r="DJ347" i="70"/>
  <c r="DJ346" i="70" s="1"/>
  <c r="DI347" i="70"/>
  <c r="DJ345" i="70"/>
  <c r="DJ344" i="70" s="1"/>
  <c r="DI345" i="70"/>
  <c r="DJ343" i="70"/>
  <c r="DI343" i="70"/>
  <c r="DJ342" i="70"/>
  <c r="DJ341" i="70" s="1"/>
  <c r="DI342" i="70"/>
  <c r="DJ336" i="70"/>
  <c r="DJ335" i="70" s="1"/>
  <c r="DI336" i="70"/>
  <c r="DJ334" i="70"/>
  <c r="DJ333" i="70" s="1"/>
  <c r="DI334" i="70"/>
  <c r="DJ332" i="70"/>
  <c r="DI332" i="70"/>
  <c r="DJ330" i="70"/>
  <c r="DI330" i="70"/>
  <c r="DJ329" i="70"/>
  <c r="DI329" i="70"/>
  <c r="DJ327" i="70"/>
  <c r="DJ326" i="70" s="1"/>
  <c r="DI327" i="70"/>
  <c r="DI325" i="70"/>
  <c r="DJ324" i="70"/>
  <c r="DJ322" i="70" s="1"/>
  <c r="DI324" i="70"/>
  <c r="DJ323" i="70"/>
  <c r="DI323" i="70"/>
  <c r="DJ320" i="70"/>
  <c r="DJ319" i="70" s="1"/>
  <c r="DJ316" i="70" s="1"/>
  <c r="DI320" i="70"/>
  <c r="DJ312" i="70"/>
  <c r="DJ310" i="70" s="1"/>
  <c r="DJ309" i="70" s="1"/>
  <c r="DJ308" i="70" s="1"/>
  <c r="DI312" i="70"/>
  <c r="DI311" i="70"/>
  <c r="DJ307" i="70"/>
  <c r="DJ304" i="70" s="1"/>
  <c r="DI307" i="70"/>
  <c r="DI306" i="70"/>
  <c r="DJ305" i="70"/>
  <c r="DI305" i="70"/>
  <c r="DJ303" i="70"/>
  <c r="DI303" i="70"/>
  <c r="DJ302" i="70"/>
  <c r="DI302" i="70"/>
  <c r="DJ301" i="70"/>
  <c r="DI301" i="70"/>
  <c r="DJ299" i="70"/>
  <c r="DI299" i="70"/>
  <c r="DJ298" i="70"/>
  <c r="DI298" i="70"/>
  <c r="DJ295" i="70"/>
  <c r="DI295" i="70"/>
  <c r="DJ294" i="70"/>
  <c r="DI294" i="70"/>
  <c r="DJ293" i="70"/>
  <c r="DI293" i="70"/>
  <c r="DJ291" i="70"/>
  <c r="DJ290" i="70" s="1"/>
  <c r="DI291" i="70"/>
  <c r="DJ281" i="70"/>
  <c r="DJ280" i="70" s="1"/>
  <c r="DI281" i="70"/>
  <c r="DJ279" i="70"/>
  <c r="DJ278" i="70" s="1"/>
  <c r="DI279" i="70"/>
  <c r="DJ275" i="70"/>
  <c r="DJ274" i="70" s="1"/>
  <c r="DI275" i="70"/>
  <c r="DJ273" i="70"/>
  <c r="DJ272" i="70" s="1"/>
  <c r="DI273" i="70"/>
  <c r="DJ271" i="70"/>
  <c r="DJ270" i="70" s="1"/>
  <c r="DI271" i="70"/>
  <c r="DJ265" i="70"/>
  <c r="DJ264" i="70" s="1"/>
  <c r="DJ263" i="70" s="1"/>
  <c r="DJ262" i="70" s="1"/>
  <c r="DI265" i="70"/>
  <c r="DJ261" i="70"/>
  <c r="DJ260" i="70" s="1"/>
  <c r="DI261" i="70"/>
  <c r="DJ259" i="70"/>
  <c r="DJ258" i="70" s="1"/>
  <c r="DI259" i="70"/>
  <c r="DJ253" i="70"/>
  <c r="DJ252" i="70" s="1"/>
  <c r="DJ251" i="70" s="1"/>
  <c r="DI253" i="70"/>
  <c r="DI252" i="70"/>
  <c r="DJ249" i="70"/>
  <c r="DI249" i="70"/>
  <c r="DJ248" i="70"/>
  <c r="DI248" i="70"/>
  <c r="DJ246" i="70"/>
  <c r="DJ245" i="70" s="1"/>
  <c r="DI246" i="70"/>
  <c r="DJ244" i="70"/>
  <c r="DI244" i="70"/>
  <c r="DJ243" i="70"/>
  <c r="DI243" i="70"/>
  <c r="DJ241" i="70"/>
  <c r="DJ240" i="70" s="1"/>
  <c r="DI241" i="70"/>
  <c r="DJ235" i="70"/>
  <c r="DJ234" i="70" s="1"/>
  <c r="DI235" i="70"/>
  <c r="DJ233" i="70"/>
  <c r="DJ232" i="70" s="1"/>
  <c r="DI233" i="70"/>
  <c r="DJ225" i="70"/>
  <c r="DJ224" i="70" s="1"/>
  <c r="DJ215" i="70" s="1"/>
  <c r="DJ223" i="70"/>
  <c r="DJ222" i="70" s="1"/>
  <c r="DI223" i="70"/>
  <c r="DJ219" i="70"/>
  <c r="DJ218" i="70" s="1"/>
  <c r="DJ217" i="70" s="1"/>
  <c r="DJ216" i="70" s="1"/>
  <c r="DI219" i="70"/>
  <c r="DJ168" i="70"/>
  <c r="DJ167" i="70" s="1"/>
  <c r="DJ166" i="70" s="1"/>
  <c r="DJ165" i="70"/>
  <c r="DJ164" i="70" s="1"/>
  <c r="DI165" i="70"/>
  <c r="DJ163" i="70"/>
  <c r="DI163" i="70"/>
  <c r="DJ162" i="70"/>
  <c r="DI162" i="70"/>
  <c r="DJ161" i="70"/>
  <c r="DI161" i="70"/>
  <c r="DJ160" i="70"/>
  <c r="DI160" i="70"/>
  <c r="DJ159" i="70"/>
  <c r="DI159" i="70"/>
  <c r="DJ158" i="70"/>
  <c r="DI158" i="70"/>
  <c r="DJ156" i="70"/>
  <c r="DJ155" i="70" s="1"/>
  <c r="DI156" i="70"/>
  <c r="DJ148" i="70"/>
  <c r="DJ147" i="70" s="1"/>
  <c r="DJ146" i="70" s="1"/>
  <c r="DI148" i="70"/>
  <c r="DJ145" i="70"/>
  <c r="DI145" i="70"/>
  <c r="DJ144" i="70"/>
  <c r="DI144" i="70"/>
  <c r="DJ141" i="70"/>
  <c r="DI141" i="70"/>
  <c r="DJ140" i="70"/>
  <c r="DI140" i="70"/>
  <c r="DJ139" i="70"/>
  <c r="DI139" i="70"/>
  <c r="DJ138" i="70"/>
  <c r="DI138" i="70"/>
  <c r="DJ137" i="70"/>
  <c r="DI137" i="70"/>
  <c r="DJ135" i="70"/>
  <c r="DJ134" i="70" s="1"/>
  <c r="DI135" i="70"/>
  <c r="DJ133" i="70"/>
  <c r="DI133" i="70"/>
  <c r="DJ132" i="70"/>
  <c r="DI132" i="70"/>
  <c r="DJ131" i="70"/>
  <c r="DI131" i="70"/>
  <c r="DJ130" i="70"/>
  <c r="DI130" i="70"/>
  <c r="DJ129" i="70"/>
  <c r="DI129" i="70"/>
  <c r="DJ128" i="70"/>
  <c r="DI128" i="70"/>
  <c r="DJ127" i="70"/>
  <c r="DI127" i="70"/>
  <c r="DJ126" i="70"/>
  <c r="DI126" i="70"/>
  <c r="DJ125" i="70"/>
  <c r="DI125" i="70"/>
  <c r="DJ123" i="70"/>
  <c r="DI123" i="70"/>
  <c r="DJ122" i="70"/>
  <c r="DI122" i="70"/>
  <c r="DJ121" i="70"/>
  <c r="DI121" i="70"/>
  <c r="DJ120" i="70"/>
  <c r="DI120" i="70"/>
  <c r="DJ119" i="70"/>
  <c r="DI119" i="70"/>
  <c r="DJ118" i="70"/>
  <c r="DI118" i="70"/>
  <c r="DJ116" i="70"/>
  <c r="DI116" i="70"/>
  <c r="DJ115" i="70"/>
  <c r="DI115" i="70"/>
  <c r="DJ114" i="70"/>
  <c r="DI114" i="70"/>
  <c r="DJ111" i="70"/>
  <c r="DI111" i="70"/>
  <c r="DJ110" i="70"/>
  <c r="DI110" i="70"/>
  <c r="DJ109" i="70"/>
  <c r="DI109" i="70"/>
  <c r="DJ107" i="70"/>
  <c r="DJ106" i="70" s="1"/>
  <c r="DI107" i="70"/>
  <c r="DJ105" i="70"/>
  <c r="DI105" i="70"/>
  <c r="DJ104" i="70"/>
  <c r="DI104" i="70"/>
  <c r="DJ97" i="70"/>
  <c r="DJ96" i="70" s="1"/>
  <c r="DI97" i="70"/>
  <c r="DJ95" i="70"/>
  <c r="DJ94" i="70" s="1"/>
  <c r="DI95" i="70"/>
  <c r="DJ92" i="70"/>
  <c r="DJ91" i="70" s="1"/>
  <c r="DI92" i="70"/>
  <c r="DJ90" i="70"/>
  <c r="DJ89" i="70" s="1"/>
  <c r="DI90" i="70"/>
  <c r="DJ88" i="70"/>
  <c r="DI88" i="70"/>
  <c r="DJ87" i="70"/>
  <c r="DI87" i="70"/>
  <c r="DJ84" i="70"/>
  <c r="DJ83" i="70" s="1"/>
  <c r="DJ82" i="70" s="1"/>
  <c r="DI84" i="70"/>
  <c r="DJ74" i="70"/>
  <c r="DI74" i="70"/>
  <c r="DJ73" i="70"/>
  <c r="DI73" i="70"/>
  <c r="DJ67" i="70"/>
  <c r="DI67" i="70"/>
  <c r="DJ66" i="70"/>
  <c r="DI66" i="70"/>
  <c r="DJ65" i="70"/>
  <c r="DI65" i="70"/>
  <c r="DJ64" i="70"/>
  <c r="DI64" i="70"/>
  <c r="DJ63" i="70"/>
  <c r="DI63" i="70"/>
  <c r="DJ61" i="70"/>
  <c r="DI61" i="70"/>
  <c r="DJ60" i="70"/>
  <c r="DI60" i="70"/>
  <c r="DJ59" i="70"/>
  <c r="DI59" i="70"/>
  <c r="DJ57" i="70"/>
  <c r="DJ56" i="70" s="1"/>
  <c r="DI57" i="70"/>
  <c r="DI53" i="70"/>
  <c r="DJ50" i="70"/>
  <c r="DI50" i="70"/>
  <c r="DJ49" i="70"/>
  <c r="DI49" i="70"/>
  <c r="DJ46" i="70"/>
  <c r="DI46" i="70"/>
  <c r="DJ45" i="70"/>
  <c r="DI45" i="70"/>
  <c r="DJ44" i="70"/>
  <c r="DI44" i="70"/>
  <c r="DJ43" i="70"/>
  <c r="DI43" i="70"/>
  <c r="DJ42" i="70"/>
  <c r="DI42" i="70"/>
  <c r="DJ39" i="70"/>
  <c r="DI39" i="70"/>
  <c r="DJ38" i="70"/>
  <c r="DI38" i="70"/>
  <c r="DJ37" i="70"/>
  <c r="DI37" i="70"/>
  <c r="DJ36" i="70"/>
  <c r="DI36" i="70"/>
  <c r="DJ35" i="70"/>
  <c r="DI35" i="70"/>
  <c r="DJ34" i="70"/>
  <c r="DJ33" i="70"/>
  <c r="DI33" i="70"/>
  <c r="DJ32" i="70"/>
  <c r="DI32" i="70"/>
  <c r="DJ31" i="70"/>
  <c r="DI31" i="70"/>
  <c r="DJ29" i="70"/>
  <c r="DI29" i="70"/>
  <c r="DJ28" i="70"/>
  <c r="DI28" i="70"/>
  <c r="DJ27" i="70"/>
  <c r="DI27" i="70"/>
  <c r="DJ26" i="70"/>
  <c r="DI26" i="70"/>
  <c r="DJ25" i="70"/>
  <c r="DI25" i="70"/>
  <c r="DJ24" i="70"/>
  <c r="DI24" i="70"/>
  <c r="DJ22" i="70"/>
  <c r="DI22" i="70"/>
  <c r="DJ21" i="70"/>
  <c r="DI21" i="70"/>
  <c r="DJ20" i="70"/>
  <c r="DI20" i="70"/>
  <c r="DJ19" i="70"/>
  <c r="DI19" i="70"/>
  <c r="DI15" i="70"/>
  <c r="DK495" i="70"/>
  <c r="DK453" i="70"/>
  <c r="DK456" i="70"/>
  <c r="DK449" i="70"/>
  <c r="DK443" i="70"/>
  <c r="DK439" i="70"/>
  <c r="DK423" i="70"/>
  <c r="DK416" i="70"/>
  <c r="DK353" i="70"/>
  <c r="DK346" i="70"/>
  <c r="DK344" i="70"/>
  <c r="DK341" i="70"/>
  <c r="DK319" i="70"/>
  <c r="DK310" i="70"/>
  <c r="DK290" i="70"/>
  <c r="DK274" i="70"/>
  <c r="DK272" i="70"/>
  <c r="DK270" i="70"/>
  <c r="DK264" i="70"/>
  <c r="DK260" i="70"/>
  <c r="DK258" i="70"/>
  <c r="DK251" i="70"/>
  <c r="DK232" i="70"/>
  <c r="DK215" i="70"/>
  <c r="DK222" i="70"/>
  <c r="DK218" i="70"/>
  <c r="DK103" i="70"/>
  <c r="DK96" i="70"/>
  <c r="DK18" i="70"/>
  <c r="DH495" i="70"/>
  <c r="DH492" i="70"/>
  <c r="DH490" i="70"/>
  <c r="DH488" i="70"/>
  <c r="DH468" i="70" s="1"/>
  <c r="DH484" i="70"/>
  <c r="DH479" i="70"/>
  <c r="DH477" i="70"/>
  <c r="DH475" i="70"/>
  <c r="DH469" i="70" s="1"/>
  <c r="DH473" i="70"/>
  <c r="DH464" i="70"/>
  <c r="DH458" i="70"/>
  <c r="DH456" i="70"/>
  <c r="DH452" i="70" s="1"/>
  <c r="DH449" i="70"/>
  <c r="DH446" i="70" s="1"/>
  <c r="DH443" i="70"/>
  <c r="DH439" i="70"/>
  <c r="DH423" i="70"/>
  <c r="DH416" i="70"/>
  <c r="DH405" i="70"/>
  <c r="DH404" i="70" s="1"/>
  <c r="DH403" i="70" s="1"/>
  <c r="DH402" i="70" s="1"/>
  <c r="DH401" i="70" s="1"/>
  <c r="DH399" i="70"/>
  <c r="DH397" i="70"/>
  <c r="DH394" i="70"/>
  <c r="DH392" i="70"/>
  <c r="DH385" i="70"/>
  <c r="DH384" i="70" s="1"/>
  <c r="DH379" i="70"/>
  <c r="DH372" i="70"/>
  <c r="DH371" i="70" s="1"/>
  <c r="DH370" i="70" s="1"/>
  <c r="DH366" i="70"/>
  <c r="DH365" i="70" s="1"/>
  <c r="DH359" i="70"/>
  <c r="DH355" i="70"/>
  <c r="DH353" i="70"/>
  <c r="DH346" i="70"/>
  <c r="DH344" i="70"/>
  <c r="DH341" i="70"/>
  <c r="DH335" i="70"/>
  <c r="DH333" i="70"/>
  <c r="DH328" i="70"/>
  <c r="DH326" i="70"/>
  <c r="DH322" i="70"/>
  <c r="DH319" i="70"/>
  <c r="DH316" i="70" s="1"/>
  <c r="DH310" i="70"/>
  <c r="DH309" i="70" s="1"/>
  <c r="DH304" i="70"/>
  <c r="DH300" i="70"/>
  <c r="DH297" i="70"/>
  <c r="DH292" i="70"/>
  <c r="DH290" i="70"/>
  <c r="DH280" i="70"/>
  <c r="DH278" i="70"/>
  <c r="DH274" i="70"/>
  <c r="DH272" i="70"/>
  <c r="DH270" i="70"/>
  <c r="DH264" i="70"/>
  <c r="DH263" i="70" s="1"/>
  <c r="DH260" i="70"/>
  <c r="DH258" i="70"/>
  <c r="DH251" i="70"/>
  <c r="DH247" i="70"/>
  <c r="DH245" i="70"/>
  <c r="DH242" i="70"/>
  <c r="DH240" i="70"/>
  <c r="DH234" i="70"/>
  <c r="DH232" i="70"/>
  <c r="DH224" i="70"/>
  <c r="DH215" i="70" s="1"/>
  <c r="DH222" i="70"/>
  <c r="DH218" i="70"/>
  <c r="DH217" i="70" s="1"/>
  <c r="DH216" i="70" s="1"/>
  <c r="DH167" i="70"/>
  <c r="DH164" i="70"/>
  <c r="DH157" i="70"/>
  <c r="DH155" i="70"/>
  <c r="DH147" i="70"/>
  <c r="DH143" i="70"/>
  <c r="DH136" i="70"/>
  <c r="DH134" i="70"/>
  <c r="DH124" i="70"/>
  <c r="DH117" i="70"/>
  <c r="DH113" i="70"/>
  <c r="DH108" i="70"/>
  <c r="DH106" i="70"/>
  <c r="DH103" i="70"/>
  <c r="DH96" i="70"/>
  <c r="DH94" i="70"/>
  <c r="DH91" i="70"/>
  <c r="DH89" i="70"/>
  <c r="DH86" i="70"/>
  <c r="DH83" i="70"/>
  <c r="DH82" i="70" s="1"/>
  <c r="DH72" i="70"/>
  <c r="DH62" i="70"/>
  <c r="DH58" i="70"/>
  <c r="DH56" i="70"/>
  <c r="DH48" i="70"/>
  <c r="DH40" i="70"/>
  <c r="DH30" i="70"/>
  <c r="DH23" i="70"/>
  <c r="DH18" i="70"/>
  <c r="CL10" i="64" l="1"/>
  <c r="CL9" i="64" s="1"/>
  <c r="CK9" i="64"/>
  <c r="CH9" i="64"/>
  <c r="DE218" i="70"/>
  <c r="DL218" i="70"/>
  <c r="DE251" i="70"/>
  <c r="DL251" i="70"/>
  <c r="DE270" i="70"/>
  <c r="DL270" i="70"/>
  <c r="DE310" i="70"/>
  <c r="DL310" i="70"/>
  <c r="DE346" i="70"/>
  <c r="DL346" i="70"/>
  <c r="DE439" i="70"/>
  <c r="DL439" i="70"/>
  <c r="DE18" i="70"/>
  <c r="DL18" i="70"/>
  <c r="DE222" i="70"/>
  <c r="DL222" i="70"/>
  <c r="DE258" i="70"/>
  <c r="DL258" i="70"/>
  <c r="DE272" i="70"/>
  <c r="DL272" i="70"/>
  <c r="DE319" i="70"/>
  <c r="DL319" i="70"/>
  <c r="DE353" i="70"/>
  <c r="DL353" i="70"/>
  <c r="DE443" i="70"/>
  <c r="DL443" i="70"/>
  <c r="DE495" i="70"/>
  <c r="DL495" i="70"/>
  <c r="DE96" i="70"/>
  <c r="DL96" i="70"/>
  <c r="DE260" i="70"/>
  <c r="DL260" i="70"/>
  <c r="DE274" i="70"/>
  <c r="DL274" i="70"/>
  <c r="DE341" i="70"/>
  <c r="DL341" i="70"/>
  <c r="DE416" i="70"/>
  <c r="DL416" i="70"/>
  <c r="DE449" i="70"/>
  <c r="DL449" i="70"/>
  <c r="DE103" i="70"/>
  <c r="DL103" i="70"/>
  <c r="DE232" i="70"/>
  <c r="DL232" i="70"/>
  <c r="DE264" i="70"/>
  <c r="DL264" i="70"/>
  <c r="DE290" i="70"/>
  <c r="DL290" i="70"/>
  <c r="DE344" i="70"/>
  <c r="DL344" i="70"/>
  <c r="DE423" i="70"/>
  <c r="DL423" i="70"/>
  <c r="CJ33" i="64"/>
  <c r="CE10" i="64"/>
  <c r="CE9" i="64" s="1"/>
  <c r="DE215" i="70"/>
  <c r="DK452" i="70"/>
  <c r="DE456" i="70"/>
  <c r="DE453" i="70"/>
  <c r="CH83" i="64"/>
  <c r="DK263" i="70"/>
  <c r="DK422" i="70"/>
  <c r="DK217" i="70"/>
  <c r="DK309" i="70"/>
  <c r="DK93" i="70"/>
  <c r="DK415" i="70"/>
  <c r="DK430" i="70"/>
  <c r="DK316" i="70"/>
  <c r="DK315" i="70" s="1"/>
  <c r="DK228" i="70"/>
  <c r="CH72" i="64"/>
  <c r="CH99" i="64"/>
  <c r="CJ69" i="64"/>
  <c r="CJ99" i="64"/>
  <c r="CJ98" i="64" s="1"/>
  <c r="DK257" i="70"/>
  <c r="DH438" i="70"/>
  <c r="DH431" i="70" s="1"/>
  <c r="DK438" i="70"/>
  <c r="DK483" i="70"/>
  <c r="DK470" i="70"/>
  <c r="DJ428" i="70"/>
  <c r="DJ438" i="70"/>
  <c r="DK427" i="70"/>
  <c r="DK446" i="70"/>
  <c r="DJ446" i="70"/>
  <c r="DJ445" i="70" s="1"/>
  <c r="DJ108" i="70"/>
  <c r="DJ124" i="70"/>
  <c r="DJ18" i="70"/>
  <c r="DJ23" i="70"/>
  <c r="DJ48" i="70"/>
  <c r="DJ47" i="70" s="1"/>
  <c r="DH257" i="70"/>
  <c r="DH256" i="70" s="1"/>
  <c r="CH50" i="64"/>
  <c r="CJ19" i="64"/>
  <c r="CJ50" i="64"/>
  <c r="CJ16" i="64"/>
  <c r="CJ56" i="64"/>
  <c r="CJ72" i="64"/>
  <c r="CH33" i="64"/>
  <c r="CH55" i="64"/>
  <c r="CJ89" i="64"/>
  <c r="CJ88" i="64" s="1"/>
  <c r="CJ86" i="64" s="1"/>
  <c r="DJ62" i="70"/>
  <c r="DJ423" i="70"/>
  <c r="DJ422" i="70" s="1"/>
  <c r="DJ421" i="70" s="1"/>
  <c r="DJ420" i="70" s="1"/>
  <c r="DJ492" i="70"/>
  <c r="DJ86" i="70"/>
  <c r="DJ85" i="70" s="1"/>
  <c r="DJ157" i="70"/>
  <c r="DJ154" i="70" s="1"/>
  <c r="DJ153" i="70" s="1"/>
  <c r="DJ257" i="70"/>
  <c r="DJ256" i="70" s="1"/>
  <c r="DJ254" i="70" s="1"/>
  <c r="DK340" i="70"/>
  <c r="DK289" i="70"/>
  <c r="DJ297" i="70"/>
  <c r="DJ300" i="70"/>
  <c r="DJ328" i="70"/>
  <c r="DJ321" i="70" s="1"/>
  <c r="DJ315" i="70" s="1"/>
  <c r="DK214" i="70"/>
  <c r="DK231" i="70"/>
  <c r="DK102" i="70"/>
  <c r="DK221" i="70"/>
  <c r="DJ292" i="70"/>
  <c r="DJ289" i="70" s="1"/>
  <c r="DJ340" i="70"/>
  <c r="DJ339" i="70" s="1"/>
  <c r="DJ372" i="70"/>
  <c r="DJ371" i="70" s="1"/>
  <c r="DJ370" i="70" s="1"/>
  <c r="DJ484" i="70"/>
  <c r="DJ58" i="70"/>
  <c r="DJ72" i="70"/>
  <c r="DJ71" i="70" s="1"/>
  <c r="DJ70" i="70" s="1"/>
  <c r="DJ68" i="70" s="1"/>
  <c r="DJ103" i="70"/>
  <c r="DJ117" i="70"/>
  <c r="DJ143" i="70"/>
  <c r="DJ142" i="70" s="1"/>
  <c r="DJ221" i="70"/>
  <c r="DJ220" i="70" s="1"/>
  <c r="DJ213" i="70" s="1"/>
  <c r="DJ394" i="70"/>
  <c r="DJ391" i="70" s="1"/>
  <c r="DJ390" i="70" s="1"/>
  <c r="DH340" i="70"/>
  <c r="DH339" i="70" s="1"/>
  <c r="DH308" i="70"/>
  <c r="DH422" i="70"/>
  <c r="DH421" i="70" s="1"/>
  <c r="DH420" i="70" s="1"/>
  <c r="DH47" i="70"/>
  <c r="DH269" i="70"/>
  <c r="DH142" i="70"/>
  <c r="DH415" i="70"/>
  <c r="DH221" i="70"/>
  <c r="DH220" i="70" s="1"/>
  <c r="DH213" i="70" s="1"/>
  <c r="CH88" i="64"/>
  <c r="CJ24" i="64"/>
  <c r="DH277" i="70"/>
  <c r="DH378" i="70"/>
  <c r="DH428" i="70"/>
  <c r="DH231" i="70"/>
  <c r="DH228" i="70"/>
  <c r="DJ352" i="70"/>
  <c r="DJ348" i="70" s="1"/>
  <c r="DJ427" i="70"/>
  <c r="DH229" i="70"/>
  <c r="DK229" i="70"/>
  <c r="DH55" i="70"/>
  <c r="DH430" i="70"/>
  <c r="DH453" i="70"/>
  <c r="DK428" i="70"/>
  <c r="DH71" i="70"/>
  <c r="DH112" i="70"/>
  <c r="DH146" i="70"/>
  <c r="DH166" i="70"/>
  <c r="DH289" i="70"/>
  <c r="DH427" i="70"/>
  <c r="DJ242" i="70"/>
  <c r="DH93" i="70"/>
  <c r="DH102" i="70"/>
  <c r="DH472" i="70"/>
  <c r="DK277" i="70"/>
  <c r="DJ30" i="70"/>
  <c r="DJ231" i="70"/>
  <c r="DJ230" i="70" s="1"/>
  <c r="DJ227" i="70" s="1"/>
  <c r="DJ269" i="70"/>
  <c r="DJ268" i="70" s="1"/>
  <c r="DH296" i="70"/>
  <c r="DK17" i="70"/>
  <c r="DK269" i="70"/>
  <c r="DK352" i="70"/>
  <c r="DK455" i="70"/>
  <c r="DJ113" i="70"/>
  <c r="DJ136" i="70"/>
  <c r="DJ247" i="70"/>
  <c r="DJ277" i="70"/>
  <c r="DJ276" i="70" s="1"/>
  <c r="DJ479" i="70"/>
  <c r="DJ472" i="70" s="1"/>
  <c r="DH364" i="70"/>
  <c r="DH363" i="70" s="1"/>
  <c r="DH383" i="70"/>
  <c r="DJ40" i="70"/>
  <c r="DJ214" i="70"/>
  <c r="DJ93" i="70"/>
  <c r="DJ455" i="70"/>
  <c r="DJ454" i="70" s="1"/>
  <c r="DJ451" i="70" s="1"/>
  <c r="DJ460" i="70"/>
  <c r="DH262" i="70"/>
  <c r="DJ413" i="70"/>
  <c r="DJ411" i="70"/>
  <c r="DH214" i="70"/>
  <c r="DH445" i="70"/>
  <c r="DH463" i="70"/>
  <c r="DH85" i="70"/>
  <c r="DH352" i="70"/>
  <c r="DH391" i="70"/>
  <c r="DH390" i="70" s="1"/>
  <c r="DH388" i="70" s="1"/>
  <c r="DH483" i="70"/>
  <c r="DH17" i="70"/>
  <c r="DH154" i="70"/>
  <c r="DH369" i="70"/>
  <c r="DH368" i="70"/>
  <c r="DH239" i="70"/>
  <c r="DH470" i="70"/>
  <c r="DH321" i="70"/>
  <c r="DH455" i="70"/>
  <c r="DH454" i="70" s="1"/>
  <c r="DH451" i="70" s="1"/>
  <c r="CJ9" i="64" l="1"/>
  <c r="DJ255" i="70"/>
  <c r="DE352" i="70"/>
  <c r="DL352" i="70"/>
  <c r="DE315" i="70"/>
  <c r="DL315" i="70"/>
  <c r="DE229" i="70"/>
  <c r="DM229" i="70"/>
  <c r="DL229" i="70"/>
  <c r="DE102" i="70"/>
  <c r="DL102" i="70"/>
  <c r="DE427" i="70"/>
  <c r="DL427" i="70"/>
  <c r="DE483" i="70"/>
  <c r="DL483" i="70"/>
  <c r="DE415" i="70"/>
  <c r="DL415" i="70"/>
  <c r="DE217" i="70"/>
  <c r="DL217" i="70"/>
  <c r="DE422" i="70"/>
  <c r="DL422" i="70"/>
  <c r="DE231" i="70"/>
  <c r="DL231" i="70"/>
  <c r="DE438" i="70"/>
  <c r="DL438" i="70"/>
  <c r="DE93" i="70"/>
  <c r="DL93" i="70"/>
  <c r="DE263" i="70"/>
  <c r="DL263" i="70"/>
  <c r="DE269" i="70"/>
  <c r="DL269" i="70"/>
  <c r="DE17" i="70"/>
  <c r="DL17" i="70"/>
  <c r="DE428" i="70"/>
  <c r="DL428" i="70"/>
  <c r="DE340" i="70"/>
  <c r="DL340" i="70"/>
  <c r="DE257" i="70"/>
  <c r="DL257" i="70"/>
  <c r="DE430" i="70"/>
  <c r="DL430" i="70"/>
  <c r="DL214" i="70"/>
  <c r="DE277" i="70"/>
  <c r="DL277" i="70"/>
  <c r="DK431" i="70"/>
  <c r="DE221" i="70"/>
  <c r="DL221" i="70"/>
  <c r="DE289" i="70"/>
  <c r="DL289" i="70"/>
  <c r="DE446" i="70"/>
  <c r="DL446" i="70"/>
  <c r="DE470" i="70"/>
  <c r="DL470" i="70"/>
  <c r="DE228" i="70"/>
  <c r="DM228" i="70"/>
  <c r="DL228" i="70"/>
  <c r="DK81" i="70"/>
  <c r="DE81" i="70" s="1"/>
  <c r="DE316" i="70"/>
  <c r="DL316" i="70"/>
  <c r="DE309" i="70"/>
  <c r="DL309" i="70"/>
  <c r="DE214" i="70"/>
  <c r="DK454" i="70"/>
  <c r="DE455" i="70"/>
  <c r="DE452" i="70"/>
  <c r="CH86" i="64"/>
  <c r="DK445" i="70"/>
  <c r="CJ55" i="64"/>
  <c r="CJ8" i="64" s="1"/>
  <c r="CJ7" i="64" s="1"/>
  <c r="CH98" i="64"/>
  <c r="DK256" i="70"/>
  <c r="DK414" i="70"/>
  <c r="DK421" i="70"/>
  <c r="DK216" i="70"/>
  <c r="DK268" i="70"/>
  <c r="DK339" i="70"/>
  <c r="DK308" i="70"/>
  <c r="DK262" i="70"/>
  <c r="DK348" i="70"/>
  <c r="DK230" i="70"/>
  <c r="DK220" i="70"/>
  <c r="DK471" i="70"/>
  <c r="DK276" i="70"/>
  <c r="DK16" i="70"/>
  <c r="DK14" i="70" s="1"/>
  <c r="DK313" i="70"/>
  <c r="DJ102" i="70"/>
  <c r="DJ337" i="70"/>
  <c r="DH255" i="70"/>
  <c r="DJ470" i="70"/>
  <c r="DJ418" i="70"/>
  <c r="DJ296" i="70"/>
  <c r="DJ288" i="70" s="1"/>
  <c r="DJ286" i="70" s="1"/>
  <c r="DJ483" i="70"/>
  <c r="DJ471" i="70" s="1"/>
  <c r="DJ467" i="70" s="1"/>
  <c r="DJ212" i="70"/>
  <c r="DJ431" i="70"/>
  <c r="DJ426" i="70" s="1"/>
  <c r="DH254" i="70"/>
  <c r="DJ55" i="70"/>
  <c r="DJ54" i="70" s="1"/>
  <c r="DJ52" i="70" s="1"/>
  <c r="DK288" i="70"/>
  <c r="CK8" i="64"/>
  <c r="CH8" i="64"/>
  <c r="DJ17" i="70"/>
  <c r="DJ16" i="70" s="1"/>
  <c r="DJ14" i="70" s="1"/>
  <c r="DK314" i="70"/>
  <c r="DJ239" i="70"/>
  <c r="DJ238" i="70" s="1"/>
  <c r="DJ236" i="70" s="1"/>
  <c r="DK101" i="70"/>
  <c r="DJ112" i="70"/>
  <c r="DJ368" i="70"/>
  <c r="DJ266" i="70"/>
  <c r="DH101" i="70"/>
  <c r="DH414" i="70"/>
  <c r="DH268" i="70"/>
  <c r="DH238" i="70"/>
  <c r="DH236" i="70" s="1"/>
  <c r="DH16" i="70"/>
  <c r="DH81" i="70"/>
  <c r="DH348" i="70"/>
  <c r="DH337" i="70" s="1"/>
  <c r="DH54" i="70"/>
  <c r="DH315" i="70"/>
  <c r="DJ267" i="70"/>
  <c r="DH70" i="70"/>
  <c r="DH230" i="70"/>
  <c r="DH377" i="70"/>
  <c r="DH382" i="70"/>
  <c r="DH471" i="70"/>
  <c r="DJ81" i="70"/>
  <c r="DJ79" i="70" s="1"/>
  <c r="DH288" i="70"/>
  <c r="DH276" i="70"/>
  <c r="DH462" i="70"/>
  <c r="DJ389" i="70"/>
  <c r="DJ388" i="70"/>
  <c r="DH153" i="70"/>
  <c r="DH389" i="70"/>
  <c r="DJ313" i="70"/>
  <c r="DJ314" i="70"/>
  <c r="DH381" i="70"/>
  <c r="DH361" i="70"/>
  <c r="DH418" i="70"/>
  <c r="DH212" i="70"/>
  <c r="DK426" i="70" l="1"/>
  <c r="DE426" i="70" s="1"/>
  <c r="DK266" i="70"/>
  <c r="DE266" i="70" s="1"/>
  <c r="DL81" i="70"/>
  <c r="DK267" i="70"/>
  <c r="DK337" i="70"/>
  <c r="DL337" i="70" s="1"/>
  <c r="DK13" i="70"/>
  <c r="DE13" i="70" s="1"/>
  <c r="CE8" i="64"/>
  <c r="CL8" i="64"/>
  <c r="DE276" i="70"/>
  <c r="DL276" i="70"/>
  <c r="DE230" i="70"/>
  <c r="DL230" i="70"/>
  <c r="DE308" i="70"/>
  <c r="DL308" i="70"/>
  <c r="DE421" i="70"/>
  <c r="DL421" i="70"/>
  <c r="DE256" i="70"/>
  <c r="DL256" i="70"/>
  <c r="DE445" i="70"/>
  <c r="DL445" i="70"/>
  <c r="DE313" i="70"/>
  <c r="DL313" i="70"/>
  <c r="DE220" i="70"/>
  <c r="DL220" i="70"/>
  <c r="DE348" i="70"/>
  <c r="DL348" i="70"/>
  <c r="DE262" i="70"/>
  <c r="DL262" i="70"/>
  <c r="DE14" i="70"/>
  <c r="DL14" i="70"/>
  <c r="DE288" i="70"/>
  <c r="DL288" i="70"/>
  <c r="DE414" i="70"/>
  <c r="DL414" i="70"/>
  <c r="DE431" i="70"/>
  <c r="DL431" i="70"/>
  <c r="DE314" i="70"/>
  <c r="DL314" i="70"/>
  <c r="DE16" i="70"/>
  <c r="DL16" i="70"/>
  <c r="DE471" i="70"/>
  <c r="DL471" i="70"/>
  <c r="DE339" i="70"/>
  <c r="DL339" i="70"/>
  <c r="DE268" i="70"/>
  <c r="DL268" i="70"/>
  <c r="DE216" i="70"/>
  <c r="DL216" i="70"/>
  <c r="DK79" i="70"/>
  <c r="DK80" i="70"/>
  <c r="DE101" i="70"/>
  <c r="DL101" i="70"/>
  <c r="DK451" i="70"/>
  <c r="DE454" i="70"/>
  <c r="CH7" i="64"/>
  <c r="CK7" i="64"/>
  <c r="DK287" i="70"/>
  <c r="DK413" i="70"/>
  <c r="DK411" i="70"/>
  <c r="DK255" i="70"/>
  <c r="DK254" i="70"/>
  <c r="DK420" i="70"/>
  <c r="DK418" i="70"/>
  <c r="DJ101" i="70"/>
  <c r="DJ99" i="70" s="1"/>
  <c r="DK227" i="70"/>
  <c r="DK467" i="70"/>
  <c r="DK100" i="70"/>
  <c r="DK286" i="70"/>
  <c r="DK213" i="70"/>
  <c r="DE213" i="70" s="1"/>
  <c r="DK338" i="70"/>
  <c r="DJ466" i="70"/>
  <c r="DH237" i="70"/>
  <c r="DJ51" i="70"/>
  <c r="DH100" i="70"/>
  <c r="DJ13" i="70"/>
  <c r="DK99" i="70"/>
  <c r="DH413" i="70"/>
  <c r="DH411" i="70"/>
  <c r="DH467" i="70"/>
  <c r="DH375" i="70"/>
  <c r="DH376" i="70"/>
  <c r="DH227" i="70"/>
  <c r="DH52" i="70"/>
  <c r="DH51" i="70"/>
  <c r="DH13" i="70"/>
  <c r="DH14" i="70"/>
  <c r="DH313" i="70"/>
  <c r="DH80" i="70"/>
  <c r="DH314" i="70"/>
  <c r="DH267" i="70"/>
  <c r="DH266" i="70"/>
  <c r="DH338" i="70"/>
  <c r="DH79" i="70"/>
  <c r="DH426" i="70"/>
  <c r="DH286" i="70"/>
  <c r="DH287" i="70"/>
  <c r="DH68" i="70"/>
  <c r="DH69" i="70"/>
  <c r="DH99" i="70"/>
  <c r="DJ226" i="70"/>
  <c r="DH461" i="70"/>
  <c r="DE337" i="70" l="1"/>
  <c r="DL426" i="70"/>
  <c r="DL266" i="70"/>
  <c r="DL13" i="70"/>
  <c r="DJ100" i="70"/>
  <c r="DL267" i="70"/>
  <c r="DE267" i="70"/>
  <c r="DK12" i="70"/>
  <c r="DE12" i="70" s="1"/>
  <c r="DE286" i="70"/>
  <c r="DL286" i="70"/>
  <c r="DE255" i="70"/>
  <c r="DL255" i="70"/>
  <c r="CE7" i="64"/>
  <c r="CL7" i="64"/>
  <c r="DE467" i="70"/>
  <c r="DL467" i="70"/>
  <c r="DE418" i="70"/>
  <c r="DL418" i="70"/>
  <c r="DE411" i="70"/>
  <c r="DL411" i="70"/>
  <c r="DE80" i="70"/>
  <c r="DM80" i="70"/>
  <c r="DL80" i="70"/>
  <c r="DL213" i="70"/>
  <c r="DE338" i="70"/>
  <c r="DL338" i="70"/>
  <c r="DM338" i="70"/>
  <c r="DE227" i="70"/>
  <c r="DL227" i="70"/>
  <c r="DE420" i="70"/>
  <c r="DL420" i="70"/>
  <c r="DE254" i="70"/>
  <c r="DL254" i="70"/>
  <c r="DE413" i="70"/>
  <c r="DL413" i="70"/>
  <c r="DE287" i="70"/>
  <c r="DM287" i="70"/>
  <c r="DL287" i="70"/>
  <c r="DE451" i="70"/>
  <c r="DL451" i="70"/>
  <c r="DE79" i="70"/>
  <c r="DL79" i="70"/>
  <c r="DM9" i="70"/>
  <c r="DE99" i="70"/>
  <c r="DL99" i="70"/>
  <c r="DE100" i="70"/>
  <c r="DL100" i="70"/>
  <c r="DK226" i="70"/>
  <c r="DK466" i="70"/>
  <c r="DK98" i="70"/>
  <c r="DK212" i="70"/>
  <c r="DJ98" i="70"/>
  <c r="DJ12" i="70"/>
  <c r="DH12" i="70"/>
  <c r="DH466" i="70"/>
  <c r="DH460" i="70"/>
  <c r="DH98" i="70"/>
  <c r="DL12" i="70" l="1"/>
  <c r="DE466" i="70"/>
  <c r="DL466" i="70"/>
  <c r="DL226" i="70"/>
  <c r="DL212" i="70"/>
  <c r="DE98" i="70"/>
  <c r="DL98" i="70"/>
  <c r="DE212" i="70"/>
  <c r="DE226" i="70"/>
  <c r="DK11" i="70"/>
  <c r="DJ11" i="70"/>
  <c r="DH226" i="70"/>
  <c r="DH11" i="70" s="1"/>
  <c r="DE11" i="70" l="1"/>
  <c r="DL11" i="70"/>
  <c r="DF9" i="70" l="1"/>
  <c r="DF502" i="70"/>
  <c r="DK9" i="70" l="1"/>
  <c r="DE9" i="70" l="1"/>
  <c r="DL9" i="70"/>
  <c r="DH9" i="70" l="1"/>
  <c r="BZ488" i="70" l="1"/>
  <c r="BY110" i="64" l="1"/>
  <c r="BY108" i="64"/>
  <c r="BY102" i="64"/>
  <c r="BY100" i="64"/>
  <c r="BY96" i="64"/>
  <c r="BY94" i="64"/>
  <c r="BY89" i="64"/>
  <c r="BY84" i="64"/>
  <c r="BY83" i="64" s="1"/>
  <c r="BY81" i="64"/>
  <c r="BY78" i="64"/>
  <c r="BY75" i="64"/>
  <c r="BY73" i="64"/>
  <c r="BY69" i="64"/>
  <c r="BY56" i="64"/>
  <c r="BY53" i="64"/>
  <c r="BY51" i="64"/>
  <c r="BY46" i="64"/>
  <c r="BY42" i="64"/>
  <c r="BY38" i="64"/>
  <c r="BY34" i="64"/>
  <c r="BY31" i="64"/>
  <c r="BY29" i="64"/>
  <c r="BY27" i="64"/>
  <c r="BY24" i="64"/>
  <c r="BY19" i="64"/>
  <c r="BY16" i="64"/>
  <c r="BY14" i="64"/>
  <c r="BY12" i="64"/>
  <c r="BX111" i="64"/>
  <c r="BX101" i="64"/>
  <c r="BX97" i="64"/>
  <c r="BX93" i="64"/>
  <c r="BX92" i="64"/>
  <c r="BX91" i="64"/>
  <c r="BX90" i="64"/>
  <c r="BX85" i="64"/>
  <c r="BX71" i="64"/>
  <c r="BX70" i="64"/>
  <c r="BX58" i="64"/>
  <c r="BX57" i="64"/>
  <c r="BX54" i="64"/>
  <c r="BX52" i="64"/>
  <c r="BX32" i="64"/>
  <c r="BX30" i="64"/>
  <c r="BX26" i="64"/>
  <c r="BX25" i="64"/>
  <c r="BX21" i="64"/>
  <c r="BX20" i="64"/>
  <c r="BX18" i="64"/>
  <c r="BX17" i="64"/>
  <c r="BX15" i="64"/>
  <c r="BX13" i="64"/>
  <c r="BX11" i="64"/>
  <c r="BX10" i="64" s="1"/>
  <c r="BW111" i="64"/>
  <c r="BV110" i="64"/>
  <c r="BX108" i="64"/>
  <c r="BV108" i="64"/>
  <c r="BX102" i="64"/>
  <c r="BV102" i="64"/>
  <c r="BW101" i="64"/>
  <c r="BV100" i="64"/>
  <c r="BW97" i="64"/>
  <c r="BV96" i="64"/>
  <c r="BW95" i="64"/>
  <c r="BX94" i="64"/>
  <c r="BV94" i="64"/>
  <c r="BW93" i="64"/>
  <c r="BW92" i="64"/>
  <c r="BW91" i="64"/>
  <c r="BW90" i="64"/>
  <c r="BV89" i="64"/>
  <c r="BW87" i="64"/>
  <c r="BW85" i="64"/>
  <c r="BV84" i="64"/>
  <c r="BV83" i="64" s="1"/>
  <c r="BW82" i="64"/>
  <c r="BX81" i="64"/>
  <c r="BV81" i="64"/>
  <c r="BW80" i="64"/>
  <c r="BW79" i="64"/>
  <c r="BX78" i="64"/>
  <c r="BV78" i="64"/>
  <c r="BW77" i="64"/>
  <c r="BW76" i="64"/>
  <c r="BX75" i="64"/>
  <c r="BV75" i="64"/>
  <c r="BW74" i="64"/>
  <c r="BX73" i="64"/>
  <c r="BV73" i="64"/>
  <c r="BW71" i="64"/>
  <c r="BX69" i="64"/>
  <c r="BW70" i="64"/>
  <c r="BV69" i="64"/>
  <c r="BW68" i="64"/>
  <c r="BW67" i="64"/>
  <c r="BW66" i="64"/>
  <c r="BW65" i="64"/>
  <c r="BW64" i="64"/>
  <c r="BW63" i="64"/>
  <c r="BW62" i="64"/>
  <c r="BW61" i="64"/>
  <c r="BW60" i="64"/>
  <c r="BW59" i="64"/>
  <c r="BW58" i="64"/>
  <c r="BW57" i="64"/>
  <c r="BV56" i="64"/>
  <c r="BW54" i="64"/>
  <c r="BV53" i="64"/>
  <c r="BW52" i="64"/>
  <c r="BV51" i="64"/>
  <c r="BW49" i="64"/>
  <c r="BW48" i="64"/>
  <c r="BW47" i="64"/>
  <c r="BX46" i="64"/>
  <c r="BV46" i="64"/>
  <c r="BW45" i="64"/>
  <c r="BW44" i="64"/>
  <c r="BW43" i="64"/>
  <c r="BX42" i="64"/>
  <c r="BV42" i="64"/>
  <c r="BW41" i="64"/>
  <c r="BW40" i="64"/>
  <c r="BW39" i="64"/>
  <c r="BX38" i="64"/>
  <c r="BV38" i="64"/>
  <c r="BW37" i="64"/>
  <c r="BW36" i="64"/>
  <c r="BW35" i="64"/>
  <c r="BX34" i="64"/>
  <c r="BV34" i="64"/>
  <c r="BW32" i="64"/>
  <c r="BV31" i="64"/>
  <c r="BW30" i="64"/>
  <c r="BV29" i="64"/>
  <c r="BW28" i="64"/>
  <c r="BX27" i="64"/>
  <c r="BV27" i="64"/>
  <c r="BW26" i="64"/>
  <c r="BW25" i="64"/>
  <c r="BV24" i="64"/>
  <c r="BW21" i="64"/>
  <c r="BW20" i="64"/>
  <c r="BV19" i="64"/>
  <c r="BW18" i="64"/>
  <c r="BW17" i="64"/>
  <c r="BV16" i="64"/>
  <c r="BW15" i="64"/>
  <c r="BV14" i="64"/>
  <c r="BW13" i="64"/>
  <c r="BV12" i="64"/>
  <c r="BW11" i="64"/>
  <c r="BY10" i="64"/>
  <c r="BV10" i="64"/>
  <c r="BX84" i="64" l="1"/>
  <c r="BX110" i="64"/>
  <c r="BX96" i="64"/>
  <c r="BX31" i="64"/>
  <c r="BX19" i="64"/>
  <c r="BX14" i="64"/>
  <c r="BX100" i="64"/>
  <c r="BX53" i="64"/>
  <c r="BX51" i="64"/>
  <c r="BX89" i="64"/>
  <c r="BX16" i="64"/>
  <c r="BX24" i="64"/>
  <c r="BX12" i="64"/>
  <c r="BX29" i="64"/>
  <c r="BX83" i="64"/>
  <c r="BV50" i="64"/>
  <c r="BX72" i="64"/>
  <c r="BY33" i="64"/>
  <c r="BY55" i="64"/>
  <c r="BY99" i="64"/>
  <c r="BV99" i="64"/>
  <c r="BV98" i="64" s="1"/>
  <c r="BV88" i="64"/>
  <c r="BV86" i="64" s="1"/>
  <c r="BY9" i="64"/>
  <c r="BV72" i="64"/>
  <c r="BX33" i="64"/>
  <c r="BY72" i="64"/>
  <c r="BY88" i="64"/>
  <c r="BY50" i="64"/>
  <c r="BX56" i="64"/>
  <c r="BV9" i="64"/>
  <c r="BV33" i="64"/>
  <c r="BV55" i="64"/>
  <c r="BX50" i="64" l="1"/>
  <c r="BY86" i="64"/>
  <c r="BY98" i="64"/>
  <c r="BX99" i="64"/>
  <c r="BX98" i="64" s="1"/>
  <c r="BX9" i="64"/>
  <c r="BX88" i="64"/>
  <c r="BX86" i="64" s="1"/>
  <c r="BX55" i="64"/>
  <c r="BY8" i="64"/>
  <c r="BV8" i="64"/>
  <c r="BY7" i="64" l="1"/>
  <c r="BX8" i="64"/>
  <c r="BX7" i="64" s="1"/>
  <c r="BV7" i="64"/>
  <c r="CX396" i="70" l="1"/>
  <c r="CW396" i="70"/>
  <c r="CY458" i="70"/>
  <c r="CV394" i="70"/>
  <c r="CU394" i="70"/>
  <c r="CR394" i="70"/>
  <c r="CQ394" i="70"/>
  <c r="DG394" i="70"/>
  <c r="CY394" i="70"/>
  <c r="CY397" i="70"/>
  <c r="CY399" i="70"/>
  <c r="CY264" i="70"/>
  <c r="CY263" i="70" s="1"/>
  <c r="CY262" i="70" s="1"/>
  <c r="CY260" i="70"/>
  <c r="CY258" i="70"/>
  <c r="CY252" i="70"/>
  <c r="CY251" i="70" s="1"/>
  <c r="CY247" i="70"/>
  <c r="CY245" i="70"/>
  <c r="CY242" i="70"/>
  <c r="CY240" i="70"/>
  <c r="CY234" i="70"/>
  <c r="CY167" i="70"/>
  <c r="CY166" i="70" s="1"/>
  <c r="CY164" i="70"/>
  <c r="CY157" i="70"/>
  <c r="CY147" i="70"/>
  <c r="CY146" i="70" s="1"/>
  <c r="CY143" i="70"/>
  <c r="CY142" i="70" s="1"/>
  <c r="CY136" i="70"/>
  <c r="CY134" i="70"/>
  <c r="CY124" i="70"/>
  <c r="CY117" i="70"/>
  <c r="CY113" i="70"/>
  <c r="CY108" i="70"/>
  <c r="CY106" i="70"/>
  <c r="CY62" i="70"/>
  <c r="CY58" i="70"/>
  <c r="CY56" i="70"/>
  <c r="CY48" i="70"/>
  <c r="CY47" i="70" s="1"/>
  <c r="CY40" i="70"/>
  <c r="CY30" i="70"/>
  <c r="CY23" i="70"/>
  <c r="CY55" i="70" l="1"/>
  <c r="CY54" i="70" s="1"/>
  <c r="CY52" i="70" s="1"/>
  <c r="CY257" i="70"/>
  <c r="CY256" i="70" s="1"/>
  <c r="CY255" i="70" s="1"/>
  <c r="CY112" i="70"/>
  <c r="CY239" i="70"/>
  <c r="CY238" i="70" s="1"/>
  <c r="CY237" i="70" s="1"/>
  <c r="CY51" i="70" l="1"/>
  <c r="CY254" i="70"/>
  <c r="CY236" i="70"/>
  <c r="CX496" i="70" l="1"/>
  <c r="CX495" i="70" s="1"/>
  <c r="CW496" i="70"/>
  <c r="CY495" i="70"/>
  <c r="CV495" i="70"/>
  <c r="CX494" i="70"/>
  <c r="CW494" i="70"/>
  <c r="CX493" i="70"/>
  <c r="CW493" i="70"/>
  <c r="CY492" i="70"/>
  <c r="CV492" i="70"/>
  <c r="CX491" i="70"/>
  <c r="CX490" i="70" s="1"/>
  <c r="CW491" i="70"/>
  <c r="CY490" i="70"/>
  <c r="CV490" i="70"/>
  <c r="CX489" i="70"/>
  <c r="CX488" i="70" s="1"/>
  <c r="CX468" i="70" s="1"/>
  <c r="CY488" i="70"/>
  <c r="CY468" i="70" s="1"/>
  <c r="CV488" i="70"/>
  <c r="CV468" i="70" s="1"/>
  <c r="CX487" i="70"/>
  <c r="CW487" i="70"/>
  <c r="CX486" i="70"/>
  <c r="CW486" i="70"/>
  <c r="CX485" i="70"/>
  <c r="CW485" i="70"/>
  <c r="CY484" i="70"/>
  <c r="CV484" i="70"/>
  <c r="CX482" i="70"/>
  <c r="CW482" i="70"/>
  <c r="CX481" i="70"/>
  <c r="CW481" i="70"/>
  <c r="CX480" i="70"/>
  <c r="CW480" i="70"/>
  <c r="CY479" i="70"/>
  <c r="CV479" i="70"/>
  <c r="CX478" i="70"/>
  <c r="CX477" i="70" s="1"/>
  <c r="CW478" i="70"/>
  <c r="CY477" i="70"/>
  <c r="CV477" i="70"/>
  <c r="CX476" i="70"/>
  <c r="CX475" i="70" s="1"/>
  <c r="CX469" i="70" s="1"/>
  <c r="CY475" i="70"/>
  <c r="CY469" i="70" s="1"/>
  <c r="CV475" i="70"/>
  <c r="CX474" i="70"/>
  <c r="CX473" i="70" s="1"/>
  <c r="CW474" i="70"/>
  <c r="CY473" i="70"/>
  <c r="CV473" i="70"/>
  <c r="CX465" i="70"/>
  <c r="CX464" i="70" s="1"/>
  <c r="CX463" i="70" s="1"/>
  <c r="CX462" i="70" s="1"/>
  <c r="CX461" i="70" s="1"/>
  <c r="CX460" i="70" s="1"/>
  <c r="CW465" i="70"/>
  <c r="CY464" i="70"/>
  <c r="CY463" i="70" s="1"/>
  <c r="CY462" i="70" s="1"/>
  <c r="CY461" i="70" s="1"/>
  <c r="CV464" i="70"/>
  <c r="CV463" i="70" s="1"/>
  <c r="CX459" i="70"/>
  <c r="CX458" i="70" s="1"/>
  <c r="CW459" i="70"/>
  <c r="CV458" i="70"/>
  <c r="CV453" i="70" s="1"/>
  <c r="CX457" i="70"/>
  <c r="CX456" i="70" s="1"/>
  <c r="CX452" i="70" s="1"/>
  <c r="CW457" i="70"/>
  <c r="CW456" i="70" s="1"/>
  <c r="CW452" i="70" s="1"/>
  <c r="CY456" i="70"/>
  <c r="CV456" i="70"/>
  <c r="CV452" i="70" s="1"/>
  <c r="CY453" i="70"/>
  <c r="CX450" i="70"/>
  <c r="CX449" i="70" s="1"/>
  <c r="CW450" i="70"/>
  <c r="CY449" i="70"/>
  <c r="CY446" i="70" s="1"/>
  <c r="CY445" i="70" s="1"/>
  <c r="CV449" i="70"/>
  <c r="CV446" i="70" s="1"/>
  <c r="CV445" i="70" s="1"/>
  <c r="CX444" i="70"/>
  <c r="CX443" i="70" s="1"/>
  <c r="CX428" i="70" s="1"/>
  <c r="CW444" i="70"/>
  <c r="CY443" i="70"/>
  <c r="CV443" i="70"/>
  <c r="CX440" i="70"/>
  <c r="CX439" i="70" s="1"/>
  <c r="CW440" i="70"/>
  <c r="CY439" i="70"/>
  <c r="CY430" i="70" s="1"/>
  <c r="CV439" i="70"/>
  <c r="CV430" i="70" s="1"/>
  <c r="CX425" i="70"/>
  <c r="CW425" i="70"/>
  <c r="CX424" i="70"/>
  <c r="CW424" i="70"/>
  <c r="CY423" i="70"/>
  <c r="CY422" i="70" s="1"/>
  <c r="CY421" i="70" s="1"/>
  <c r="CV423" i="70"/>
  <c r="CW419" i="70"/>
  <c r="CX417" i="70"/>
  <c r="CX416" i="70" s="1"/>
  <c r="CX415" i="70" s="1"/>
  <c r="CX414" i="70" s="1"/>
  <c r="CW417" i="70"/>
  <c r="CY416" i="70"/>
  <c r="CY415" i="70" s="1"/>
  <c r="CY414" i="70" s="1"/>
  <c r="CY411" i="70" s="1"/>
  <c r="CV416" i="70"/>
  <c r="CW412" i="70"/>
  <c r="CX406" i="70"/>
  <c r="CX405" i="70" s="1"/>
  <c r="CX404" i="70" s="1"/>
  <c r="CX403" i="70" s="1"/>
  <c r="CX402" i="70" s="1"/>
  <c r="CX401" i="70" s="1"/>
  <c r="CY405" i="70"/>
  <c r="CY404" i="70" s="1"/>
  <c r="CY403" i="70" s="1"/>
  <c r="CY402" i="70" s="1"/>
  <c r="CV405" i="70"/>
  <c r="CV404" i="70" s="1"/>
  <c r="CX400" i="70"/>
  <c r="CX399" i="70" s="1"/>
  <c r="CW400" i="70"/>
  <c r="CV399" i="70"/>
  <c r="CX398" i="70"/>
  <c r="CX397" i="70" s="1"/>
  <c r="CW398" i="70"/>
  <c r="CW397" i="70" s="1"/>
  <c r="CV397" i="70"/>
  <c r="CX395" i="70"/>
  <c r="CX394" i="70" s="1"/>
  <c r="CW395" i="70"/>
  <c r="CW394" i="70" s="1"/>
  <c r="CX393" i="70"/>
  <c r="CX392" i="70" s="1"/>
  <c r="CW393" i="70"/>
  <c r="CY392" i="70"/>
  <c r="CV392" i="70"/>
  <c r="CX386" i="70"/>
  <c r="CX385" i="70" s="1"/>
  <c r="CX384" i="70" s="1"/>
  <c r="CX383" i="70" s="1"/>
  <c r="CX381" i="70" s="1"/>
  <c r="CW386" i="70"/>
  <c r="CY385" i="70"/>
  <c r="CY384" i="70" s="1"/>
  <c r="CY383" i="70" s="1"/>
  <c r="CY381" i="70" s="1"/>
  <c r="CV385" i="70"/>
  <c r="CX380" i="70"/>
  <c r="CX379" i="70" s="1"/>
  <c r="CX378" i="70" s="1"/>
  <c r="CX377" i="70" s="1"/>
  <c r="CX375" i="70" s="1"/>
  <c r="CW380" i="70"/>
  <c r="CY379" i="70"/>
  <c r="CY378" i="70" s="1"/>
  <c r="CY377" i="70" s="1"/>
  <c r="CV379" i="70"/>
  <c r="CX374" i="70"/>
  <c r="CW374" i="70"/>
  <c r="CX373" i="70"/>
  <c r="CW373" i="70"/>
  <c r="CY372" i="70"/>
  <c r="CY371" i="70" s="1"/>
  <c r="CY370" i="70" s="1"/>
  <c r="CV372" i="70"/>
  <c r="CX367" i="70"/>
  <c r="CX366" i="70" s="1"/>
  <c r="CX365" i="70" s="1"/>
  <c r="CX364" i="70" s="1"/>
  <c r="CX361" i="70" s="1"/>
  <c r="CW367" i="70"/>
  <c r="CY366" i="70"/>
  <c r="CY365" i="70" s="1"/>
  <c r="CY364" i="70" s="1"/>
  <c r="CV366" i="70"/>
  <c r="CV365" i="70" s="1"/>
  <c r="CW362" i="70"/>
  <c r="CX360" i="70"/>
  <c r="CX359" i="70" s="1"/>
  <c r="CW360" i="70"/>
  <c r="CY359" i="70"/>
  <c r="CV359" i="70"/>
  <c r="CX357" i="70"/>
  <c r="CX355" i="70" s="1"/>
  <c r="CW357" i="70"/>
  <c r="CY355" i="70"/>
  <c r="CV355" i="70"/>
  <c r="CX354" i="70"/>
  <c r="CX353" i="70" s="1"/>
  <c r="CW354" i="70"/>
  <c r="CY353" i="70"/>
  <c r="CV353" i="70"/>
  <c r="CX347" i="70"/>
  <c r="CX346" i="70" s="1"/>
  <c r="CW347" i="70"/>
  <c r="CY346" i="70"/>
  <c r="CV346" i="70"/>
  <c r="CX345" i="70"/>
  <c r="CX344" i="70" s="1"/>
  <c r="CW345" i="70"/>
  <c r="CY344" i="70"/>
  <c r="CV344" i="70"/>
  <c r="CX343" i="70"/>
  <c r="CW343" i="70"/>
  <c r="CX342" i="70"/>
  <c r="CX341" i="70" s="1"/>
  <c r="CW342" i="70"/>
  <c r="CY341" i="70"/>
  <c r="CV341" i="70"/>
  <c r="CX336" i="70"/>
  <c r="CX335" i="70" s="1"/>
  <c r="CW336" i="70"/>
  <c r="CY335" i="70"/>
  <c r="CV335" i="70"/>
  <c r="CX334" i="70"/>
  <c r="CX333" i="70" s="1"/>
  <c r="CW334" i="70"/>
  <c r="CY333" i="70"/>
  <c r="CV333" i="70"/>
  <c r="CX332" i="70"/>
  <c r="CW332" i="70"/>
  <c r="CX330" i="70"/>
  <c r="CW330" i="70"/>
  <c r="CX329" i="70"/>
  <c r="CW329" i="70"/>
  <c r="CY328" i="70"/>
  <c r="CV328" i="70"/>
  <c r="CX327" i="70"/>
  <c r="CX326" i="70" s="1"/>
  <c r="CW327" i="70"/>
  <c r="CY326" i="70"/>
  <c r="CV326" i="70"/>
  <c r="CW325" i="70"/>
  <c r="CX324" i="70"/>
  <c r="CX322" i="70" s="1"/>
  <c r="CW324" i="70"/>
  <c r="CX323" i="70"/>
  <c r="CW323" i="70"/>
  <c r="CY322" i="70"/>
  <c r="CV322" i="70"/>
  <c r="CX320" i="70"/>
  <c r="CX319" i="70" s="1"/>
  <c r="CX316" i="70" s="1"/>
  <c r="CW320" i="70"/>
  <c r="CY319" i="70"/>
  <c r="CY316" i="70" s="1"/>
  <c r="CV319" i="70"/>
  <c r="CX312" i="70"/>
  <c r="CX310" i="70" s="1"/>
  <c r="CX309" i="70" s="1"/>
  <c r="CX308" i="70" s="1"/>
  <c r="CW312" i="70"/>
  <c r="CW311" i="70"/>
  <c r="CY310" i="70"/>
  <c r="CY309" i="70" s="1"/>
  <c r="CY308" i="70" s="1"/>
  <c r="CV310" i="70"/>
  <c r="CV309" i="70" s="1"/>
  <c r="CV308" i="70" s="1"/>
  <c r="CX307" i="70"/>
  <c r="CX304" i="70" s="1"/>
  <c r="CW307" i="70"/>
  <c r="CW306" i="70"/>
  <c r="CX305" i="70"/>
  <c r="CW305" i="70"/>
  <c r="CY304" i="70"/>
  <c r="CV304" i="70"/>
  <c r="CX303" i="70"/>
  <c r="CW303" i="70"/>
  <c r="CX302" i="70"/>
  <c r="CW302" i="70"/>
  <c r="CX301" i="70"/>
  <c r="CW301" i="70"/>
  <c r="CY300" i="70"/>
  <c r="CV300" i="70"/>
  <c r="CX299" i="70"/>
  <c r="CW299" i="70"/>
  <c r="CX298" i="70"/>
  <c r="CW298" i="70"/>
  <c r="CY297" i="70"/>
  <c r="CV297" i="70"/>
  <c r="CX295" i="70"/>
  <c r="CW295" i="70"/>
  <c r="CX294" i="70"/>
  <c r="CW294" i="70"/>
  <c r="CX293" i="70"/>
  <c r="CW293" i="70"/>
  <c r="CY292" i="70"/>
  <c r="CV292" i="70"/>
  <c r="CX291" i="70"/>
  <c r="CX290" i="70" s="1"/>
  <c r="CW291" i="70"/>
  <c r="CY290" i="70"/>
  <c r="CV290" i="70"/>
  <c r="CX281" i="70"/>
  <c r="CX280" i="70" s="1"/>
  <c r="CW281" i="70"/>
  <c r="CY280" i="70"/>
  <c r="CV280" i="70"/>
  <c r="CX279" i="70"/>
  <c r="CX278" i="70" s="1"/>
  <c r="CW279" i="70"/>
  <c r="CY278" i="70"/>
  <c r="CV278" i="70"/>
  <c r="CX275" i="70"/>
  <c r="CX274" i="70" s="1"/>
  <c r="CW275" i="70"/>
  <c r="CY274" i="70"/>
  <c r="CV274" i="70"/>
  <c r="CX273" i="70"/>
  <c r="CX272" i="70" s="1"/>
  <c r="CW273" i="70"/>
  <c r="CY272" i="70"/>
  <c r="CV272" i="70"/>
  <c r="CX271" i="70"/>
  <c r="CX270" i="70" s="1"/>
  <c r="CW271" i="70"/>
  <c r="CY270" i="70"/>
  <c r="CV270" i="70"/>
  <c r="CX265" i="70"/>
  <c r="CX264" i="70" s="1"/>
  <c r="CX263" i="70" s="1"/>
  <c r="CX262" i="70" s="1"/>
  <c r="CW265" i="70"/>
  <c r="CV264" i="70"/>
  <c r="CX261" i="70"/>
  <c r="CX260" i="70" s="1"/>
  <c r="CW261" i="70"/>
  <c r="CV260" i="70"/>
  <c r="CX259" i="70"/>
  <c r="CX258" i="70" s="1"/>
  <c r="CW259" i="70"/>
  <c r="CV258" i="70"/>
  <c r="CX253" i="70"/>
  <c r="CX252" i="70" s="1"/>
  <c r="CX251" i="70" s="1"/>
  <c r="CW253" i="70"/>
  <c r="CV252" i="70"/>
  <c r="CX249" i="70"/>
  <c r="CW249" i="70"/>
  <c r="CX248" i="70"/>
  <c r="CW248" i="70"/>
  <c r="CV247" i="70"/>
  <c r="CX246" i="70"/>
  <c r="CX245" i="70" s="1"/>
  <c r="CW246" i="70"/>
  <c r="CV245" i="70"/>
  <c r="CX244" i="70"/>
  <c r="CW244" i="70"/>
  <c r="CX243" i="70"/>
  <c r="CW243" i="70"/>
  <c r="CV242" i="70"/>
  <c r="CX241" i="70"/>
  <c r="CX240" i="70" s="1"/>
  <c r="CW241" i="70"/>
  <c r="CV240" i="70"/>
  <c r="CX235" i="70"/>
  <c r="CX234" i="70" s="1"/>
  <c r="CW235" i="70"/>
  <c r="CV234" i="70"/>
  <c r="CV229" i="70" s="1"/>
  <c r="CX233" i="70"/>
  <c r="CX232" i="70" s="1"/>
  <c r="CW233" i="70"/>
  <c r="CY232" i="70"/>
  <c r="CY231" i="70" s="1"/>
  <c r="CY230" i="70" s="1"/>
  <c r="CY227" i="70" s="1"/>
  <c r="CV232" i="70"/>
  <c r="CV228" i="70" s="1"/>
  <c r="CY229" i="70"/>
  <c r="CX225" i="70"/>
  <c r="CX224" i="70" s="1"/>
  <c r="CX215" i="70" s="1"/>
  <c r="CY224" i="70"/>
  <c r="CY215" i="70" s="1"/>
  <c r="CV224" i="70"/>
  <c r="CX223" i="70"/>
  <c r="CX222" i="70" s="1"/>
  <c r="CW223" i="70"/>
  <c r="CY222" i="70"/>
  <c r="CV222" i="70"/>
  <c r="CX219" i="70"/>
  <c r="CX218" i="70" s="1"/>
  <c r="CW219" i="70"/>
  <c r="CY218" i="70"/>
  <c r="CY217" i="70" s="1"/>
  <c r="CY216" i="70" s="1"/>
  <c r="CV218" i="70"/>
  <c r="CV217" i="70" s="1"/>
  <c r="CV216" i="70" s="1"/>
  <c r="CX168" i="70"/>
  <c r="CX167" i="70" s="1"/>
  <c r="CX166" i="70" s="1"/>
  <c r="CV167" i="70"/>
  <c r="CX165" i="70"/>
  <c r="CX164" i="70" s="1"/>
  <c r="CW165" i="70"/>
  <c r="CV164" i="70"/>
  <c r="CX163" i="70"/>
  <c r="CW163" i="70"/>
  <c r="CX162" i="70"/>
  <c r="CW162" i="70"/>
  <c r="CX161" i="70"/>
  <c r="CW161" i="70"/>
  <c r="CX160" i="70"/>
  <c r="CW160" i="70"/>
  <c r="CX159" i="70"/>
  <c r="CW159" i="70"/>
  <c r="CX158" i="70"/>
  <c r="CW158" i="70"/>
  <c r="CV157" i="70"/>
  <c r="CX156" i="70"/>
  <c r="CX155" i="70" s="1"/>
  <c r="CW156" i="70"/>
  <c r="CY155" i="70"/>
  <c r="CY154" i="70" s="1"/>
  <c r="CV155" i="70"/>
  <c r="CX148" i="70"/>
  <c r="CX147" i="70" s="1"/>
  <c r="CX146" i="70" s="1"/>
  <c r="CW148" i="70"/>
  <c r="CV146" i="70"/>
  <c r="CX145" i="70"/>
  <c r="CW145" i="70"/>
  <c r="CX144" i="70"/>
  <c r="CW144" i="70"/>
  <c r="CV143" i="70"/>
  <c r="CV142" i="70" s="1"/>
  <c r="CX141" i="70"/>
  <c r="CW141" i="70"/>
  <c r="CX140" i="70"/>
  <c r="CW140" i="70"/>
  <c r="CX139" i="70"/>
  <c r="CW139" i="70"/>
  <c r="CX138" i="70"/>
  <c r="CW138" i="70"/>
  <c r="CX137" i="70"/>
  <c r="CW137" i="70"/>
  <c r="CV136" i="70"/>
  <c r="CX135" i="70"/>
  <c r="CX134" i="70" s="1"/>
  <c r="CW135" i="70"/>
  <c r="CV134" i="70"/>
  <c r="CX133" i="70"/>
  <c r="CW133" i="70"/>
  <c r="CX132" i="70"/>
  <c r="CW132" i="70"/>
  <c r="CX131" i="70"/>
  <c r="CW131" i="70"/>
  <c r="CX130" i="70"/>
  <c r="CW130" i="70"/>
  <c r="CX129" i="70"/>
  <c r="CW129" i="70"/>
  <c r="CX128" i="70"/>
  <c r="CW128" i="70"/>
  <c r="CX127" i="70"/>
  <c r="CW127" i="70"/>
  <c r="CX126" i="70"/>
  <c r="CW126" i="70"/>
  <c r="CX125" i="70"/>
  <c r="CW125" i="70"/>
  <c r="CV124" i="70"/>
  <c r="CX123" i="70"/>
  <c r="CW123" i="70"/>
  <c r="CX122" i="70"/>
  <c r="CW122" i="70"/>
  <c r="CX121" i="70"/>
  <c r="CW121" i="70"/>
  <c r="CX120" i="70"/>
  <c r="CW120" i="70"/>
  <c r="CX119" i="70"/>
  <c r="CW119" i="70"/>
  <c r="CX118" i="70"/>
  <c r="CW118" i="70"/>
  <c r="CV117" i="70"/>
  <c r="CX116" i="70"/>
  <c r="CW116" i="70"/>
  <c r="CX115" i="70"/>
  <c r="CW115" i="70"/>
  <c r="CX114" i="70"/>
  <c r="CW114" i="70"/>
  <c r="CV113" i="70"/>
  <c r="CX111" i="70"/>
  <c r="CW111" i="70"/>
  <c r="CX110" i="70"/>
  <c r="CW110" i="70"/>
  <c r="CX109" i="70"/>
  <c r="CW109" i="70"/>
  <c r="CV108" i="70"/>
  <c r="CX107" i="70"/>
  <c r="CX106" i="70" s="1"/>
  <c r="CW107" i="70"/>
  <c r="CV106" i="70"/>
  <c r="CX105" i="70"/>
  <c r="CW105" i="70"/>
  <c r="CX104" i="70"/>
  <c r="CW104" i="70"/>
  <c r="CY103" i="70"/>
  <c r="CY102" i="70" s="1"/>
  <c r="CV103" i="70"/>
  <c r="CX97" i="70"/>
  <c r="CX96" i="70" s="1"/>
  <c r="CW97" i="70"/>
  <c r="CY96" i="70"/>
  <c r="CV96" i="70"/>
  <c r="CX95" i="70"/>
  <c r="CX94" i="70" s="1"/>
  <c r="CW95" i="70"/>
  <c r="CY94" i="70"/>
  <c r="CV94" i="70"/>
  <c r="CX92" i="70"/>
  <c r="CX91" i="70" s="1"/>
  <c r="CW92" i="70"/>
  <c r="CY91" i="70"/>
  <c r="CV91" i="70"/>
  <c r="CX90" i="70"/>
  <c r="CX89" i="70" s="1"/>
  <c r="CW90" i="70"/>
  <c r="CY89" i="70"/>
  <c r="CV89" i="70"/>
  <c r="CX88" i="70"/>
  <c r="CW88" i="70"/>
  <c r="CX87" i="70"/>
  <c r="CW87" i="70"/>
  <c r="CY86" i="70"/>
  <c r="CV86" i="70"/>
  <c r="CX84" i="70"/>
  <c r="CX83" i="70" s="1"/>
  <c r="CX82" i="70" s="1"/>
  <c r="CW84" i="70"/>
  <c r="CY83" i="70"/>
  <c r="CY82" i="70" s="1"/>
  <c r="CV83" i="70"/>
  <c r="CV82" i="70" s="1"/>
  <c r="CX74" i="70"/>
  <c r="CW74" i="70"/>
  <c r="CX73" i="70"/>
  <c r="CW73" i="70"/>
  <c r="CY72" i="70"/>
  <c r="CY71" i="70" s="1"/>
  <c r="CY70" i="70" s="1"/>
  <c r="CV72" i="70"/>
  <c r="CV71" i="70" s="1"/>
  <c r="CV70" i="70" s="1"/>
  <c r="CX67" i="70"/>
  <c r="CW67" i="70"/>
  <c r="CX66" i="70"/>
  <c r="CW66" i="70"/>
  <c r="CX65" i="70"/>
  <c r="CW65" i="70"/>
  <c r="CX64" i="70"/>
  <c r="CW64" i="70"/>
  <c r="CX63" i="70"/>
  <c r="CW63" i="70"/>
  <c r="CV62" i="70"/>
  <c r="CX61" i="70"/>
  <c r="CW61" i="70"/>
  <c r="CX60" i="70"/>
  <c r="CW60" i="70"/>
  <c r="CX59" i="70"/>
  <c r="CW59" i="70"/>
  <c r="CV58" i="70"/>
  <c r="CX57" i="70"/>
  <c r="CX56" i="70" s="1"/>
  <c r="CW57" i="70"/>
  <c r="CV56" i="70"/>
  <c r="CW53" i="70"/>
  <c r="CX50" i="70"/>
  <c r="CW50" i="70"/>
  <c r="CX49" i="70"/>
  <c r="CW49" i="70"/>
  <c r="CV48" i="70"/>
  <c r="CX46" i="70"/>
  <c r="CW46" i="70"/>
  <c r="CX45" i="70"/>
  <c r="CW45" i="70"/>
  <c r="CX44" i="70"/>
  <c r="CW44" i="70"/>
  <c r="CX43" i="70"/>
  <c r="CW43" i="70"/>
  <c r="CX42" i="70"/>
  <c r="CW42" i="70"/>
  <c r="CV40" i="70"/>
  <c r="CX39" i="70"/>
  <c r="CW39" i="70"/>
  <c r="CX38" i="70"/>
  <c r="CW38" i="70"/>
  <c r="CX37" i="70"/>
  <c r="CW37" i="70"/>
  <c r="CX36" i="70"/>
  <c r="CW36" i="70"/>
  <c r="CX35" i="70"/>
  <c r="CW35" i="70"/>
  <c r="CX34" i="70"/>
  <c r="CW34" i="70"/>
  <c r="CX33" i="70"/>
  <c r="CW33" i="70"/>
  <c r="CX32" i="70"/>
  <c r="CW32" i="70"/>
  <c r="CX31" i="70"/>
  <c r="CW31" i="70"/>
  <c r="CV30" i="70"/>
  <c r="CX29" i="70"/>
  <c r="CW29" i="70"/>
  <c r="CX28" i="70"/>
  <c r="CW28" i="70"/>
  <c r="CX27" i="70"/>
  <c r="CW27" i="70"/>
  <c r="CX26" i="70"/>
  <c r="CW26" i="70"/>
  <c r="CX25" i="70"/>
  <c r="CW25" i="70"/>
  <c r="CX24" i="70"/>
  <c r="CW24" i="70"/>
  <c r="CV23" i="70"/>
  <c r="CX22" i="70"/>
  <c r="CW22" i="70"/>
  <c r="CX21" i="70"/>
  <c r="CW21" i="70"/>
  <c r="CX20" i="70"/>
  <c r="CW20" i="70"/>
  <c r="CX19" i="70"/>
  <c r="CW19" i="70"/>
  <c r="CY18" i="70"/>
  <c r="CY17" i="70" s="1"/>
  <c r="CY16" i="70" s="1"/>
  <c r="CV18" i="70"/>
  <c r="CW15" i="70"/>
  <c r="CV277" i="70" l="1"/>
  <c r="CV276" i="70" s="1"/>
  <c r="CY93" i="70"/>
  <c r="CX300" i="70"/>
  <c r="CV340" i="70"/>
  <c r="CV339" i="70" s="1"/>
  <c r="CX292" i="70"/>
  <c r="CX289" i="70" s="1"/>
  <c r="CV296" i="70"/>
  <c r="CY228" i="70"/>
  <c r="CX58" i="70"/>
  <c r="CY277" i="70"/>
  <c r="CY276" i="70" s="1"/>
  <c r="CX372" i="70"/>
  <c r="CX371" i="70" s="1"/>
  <c r="CX370" i="70" s="1"/>
  <c r="CY269" i="70"/>
  <c r="CY268" i="70" s="1"/>
  <c r="CY401" i="70"/>
  <c r="CX297" i="70"/>
  <c r="CX479" i="70"/>
  <c r="CX472" i="70" s="1"/>
  <c r="CX423" i="70"/>
  <c r="CX422" i="70" s="1"/>
  <c r="CX421" i="70" s="1"/>
  <c r="CX418" i="70" s="1"/>
  <c r="CX113" i="70"/>
  <c r="CX438" i="70"/>
  <c r="CX431" i="70" s="1"/>
  <c r="CX221" i="70"/>
  <c r="CX220" i="70" s="1"/>
  <c r="CX18" i="70"/>
  <c r="CX247" i="70"/>
  <c r="CX157" i="70"/>
  <c r="CX154" i="70" s="1"/>
  <c r="CX153" i="70" s="1"/>
  <c r="CX23" i="70"/>
  <c r="CY340" i="70"/>
  <c r="CY339" i="70" s="1"/>
  <c r="CX484" i="70"/>
  <c r="CX455" i="70"/>
  <c r="CX454" i="70" s="1"/>
  <c r="CX451" i="70" s="1"/>
  <c r="CX453" i="70"/>
  <c r="CX242" i="70"/>
  <c r="CX231" i="70"/>
  <c r="CX230" i="70" s="1"/>
  <c r="CX227" i="70" s="1"/>
  <c r="CX40" i="70"/>
  <c r="CX48" i="70"/>
  <c r="CX47" i="70" s="1"/>
  <c r="CX30" i="70"/>
  <c r="CX391" i="70"/>
  <c r="CX390" i="70" s="1"/>
  <c r="CX388" i="70" s="1"/>
  <c r="CY391" i="70"/>
  <c r="CY390" i="70" s="1"/>
  <c r="CY389" i="70" s="1"/>
  <c r="CX492" i="70"/>
  <c r="CY352" i="70"/>
  <c r="CY348" i="70" s="1"/>
  <c r="CY338" i="70" s="1"/>
  <c r="CY483" i="70"/>
  <c r="CV93" i="70"/>
  <c r="CY14" i="70"/>
  <c r="CY13" i="70"/>
  <c r="CV214" i="70"/>
  <c r="CV215" i="70"/>
  <c r="CY375" i="70"/>
  <c r="CY376" i="70"/>
  <c r="CY420" i="70"/>
  <c r="CY418" i="70"/>
  <c r="CV239" i="70"/>
  <c r="CY153" i="70"/>
  <c r="CY296" i="70"/>
  <c r="CV321" i="70"/>
  <c r="CV352" i="70"/>
  <c r="CY382" i="70"/>
  <c r="CV415" i="70"/>
  <c r="CV414" i="70" s="1"/>
  <c r="CV391" i="70"/>
  <c r="CV390" i="70" s="1"/>
  <c r="CV389" i="70" s="1"/>
  <c r="CV85" i="70"/>
  <c r="CV166" i="70"/>
  <c r="CX269" i="70"/>
  <c r="CX268" i="70" s="1"/>
  <c r="CV469" i="70"/>
  <c r="CV55" i="70"/>
  <c r="CV54" i="70" s="1"/>
  <c r="CY369" i="70"/>
  <c r="CY368" i="70"/>
  <c r="CY427" i="70"/>
  <c r="CV112" i="70"/>
  <c r="CY289" i="70"/>
  <c r="CV455" i="70"/>
  <c r="CV454" i="70" s="1"/>
  <c r="CV451" i="70" s="1"/>
  <c r="CY470" i="70"/>
  <c r="CY85" i="70"/>
  <c r="CX103" i="70"/>
  <c r="CV102" i="70"/>
  <c r="CX108" i="70"/>
  <c r="CY101" i="70"/>
  <c r="CX257" i="70"/>
  <c r="CX256" i="70" s="1"/>
  <c r="CX255" i="70" s="1"/>
  <c r="CX277" i="70"/>
  <c r="CX276" i="70" s="1"/>
  <c r="CV69" i="70"/>
  <c r="CV68" i="70"/>
  <c r="CY361" i="70"/>
  <c r="CY363" i="70"/>
  <c r="CV221" i="70"/>
  <c r="CV220" i="70" s="1"/>
  <c r="CV213" i="70" s="1"/>
  <c r="CY413" i="70"/>
  <c r="CX124" i="70"/>
  <c r="CV251" i="70"/>
  <c r="CV427" i="70"/>
  <c r="CX117" i="70"/>
  <c r="CV316" i="70"/>
  <c r="CX411" i="70"/>
  <c r="CX413" i="70"/>
  <c r="CY68" i="70"/>
  <c r="CY69" i="70"/>
  <c r="CV364" i="70"/>
  <c r="CY460" i="70"/>
  <c r="CV17" i="70"/>
  <c r="CX62" i="70"/>
  <c r="CX86" i="70"/>
  <c r="CX85" i="70" s="1"/>
  <c r="CX136" i="70"/>
  <c r="CX143" i="70"/>
  <c r="CX142" i="70" s="1"/>
  <c r="CV257" i="70"/>
  <c r="CX352" i="70"/>
  <c r="CX348" i="70" s="1"/>
  <c r="CV472" i="70"/>
  <c r="CX72" i="70"/>
  <c r="CX71" i="70" s="1"/>
  <c r="CX70" i="70" s="1"/>
  <c r="CX68" i="70" s="1"/>
  <c r="CV154" i="70"/>
  <c r="CY221" i="70"/>
  <c r="CY220" i="70" s="1"/>
  <c r="CY213" i="70" s="1"/>
  <c r="CY214" i="70"/>
  <c r="CV263" i="70"/>
  <c r="CX328" i="70"/>
  <c r="CX321" i="70" s="1"/>
  <c r="CX315" i="70" s="1"/>
  <c r="CV378" i="70"/>
  <c r="CV403" i="70"/>
  <c r="CV422" i="70"/>
  <c r="CX430" i="70"/>
  <c r="CY438" i="70"/>
  <c r="CY431" i="70" s="1"/>
  <c r="CY426" i="70" s="1"/>
  <c r="CY428" i="70"/>
  <c r="CY455" i="70"/>
  <c r="CY454" i="70" s="1"/>
  <c r="CY451" i="70" s="1"/>
  <c r="CY452" i="70"/>
  <c r="CV462" i="70"/>
  <c r="CY472" i="70"/>
  <c r="CV483" i="70"/>
  <c r="CX217" i="70"/>
  <c r="CX216" i="70" s="1"/>
  <c r="CX214" i="70"/>
  <c r="CV371" i="70"/>
  <c r="CV384" i="70"/>
  <c r="CV47" i="70"/>
  <c r="CX93" i="70"/>
  <c r="CV231" i="70"/>
  <c r="CV269" i="70"/>
  <c r="CV289" i="70"/>
  <c r="CY321" i="70"/>
  <c r="CY315" i="70" s="1"/>
  <c r="CV428" i="70"/>
  <c r="CV438" i="70"/>
  <c r="CX340" i="70"/>
  <c r="CX339" i="70" s="1"/>
  <c r="CX446" i="70"/>
  <c r="CX445" i="70" s="1"/>
  <c r="CX427" i="70"/>
  <c r="CV470" i="70"/>
  <c r="CX296" i="70" l="1"/>
  <c r="CX288" i="70" s="1"/>
  <c r="CX286" i="70" s="1"/>
  <c r="CX389" i="70"/>
  <c r="CX239" i="70"/>
  <c r="CX238" i="70" s="1"/>
  <c r="CX236" i="70" s="1"/>
  <c r="CX55" i="70"/>
  <c r="CX54" i="70" s="1"/>
  <c r="CX51" i="70" s="1"/>
  <c r="CY288" i="70"/>
  <c r="CY286" i="70" s="1"/>
  <c r="CY81" i="70"/>
  <c r="CY80" i="70" s="1"/>
  <c r="CY266" i="70"/>
  <c r="CX368" i="70"/>
  <c r="CX267" i="70"/>
  <c r="CY267" i="70"/>
  <c r="CX426" i="70"/>
  <c r="CV81" i="70"/>
  <c r="CV80" i="70" s="1"/>
  <c r="CX420" i="70"/>
  <c r="CY388" i="70"/>
  <c r="CV315" i="70"/>
  <c r="CV313" i="70" s="1"/>
  <c r="CX213" i="70"/>
  <c r="CX212" i="70" s="1"/>
  <c r="CY337" i="70"/>
  <c r="CX17" i="70"/>
  <c r="CX16" i="70" s="1"/>
  <c r="CX470" i="70"/>
  <c r="CX483" i="70"/>
  <c r="CX471" i="70" s="1"/>
  <c r="CX467" i="70" s="1"/>
  <c r="CY471" i="70"/>
  <c r="CY467" i="70" s="1"/>
  <c r="CY466" i="70" s="1"/>
  <c r="CX112" i="70"/>
  <c r="CX266" i="70"/>
  <c r="CX337" i="70"/>
  <c r="CV388" i="70"/>
  <c r="CX254" i="70"/>
  <c r="CX102" i="70"/>
  <c r="CV101" i="70"/>
  <c r="CY99" i="70"/>
  <c r="CY98" i="70" s="1"/>
  <c r="CY100" i="70"/>
  <c r="CV348" i="70"/>
  <c r="CV51" i="70"/>
  <c r="CV52" i="70"/>
  <c r="CV238" i="70"/>
  <c r="CV212" i="70"/>
  <c r="CX313" i="70"/>
  <c r="CX314" i="70"/>
  <c r="CV471" i="70"/>
  <c r="CV421" i="70"/>
  <c r="CV262" i="70"/>
  <c r="CY314" i="70"/>
  <c r="CY313" i="70"/>
  <c r="CV268" i="70"/>
  <c r="CV370" i="70"/>
  <c r="CV411" i="70"/>
  <c r="CV413" i="70"/>
  <c r="CV288" i="70"/>
  <c r="CV230" i="70"/>
  <c r="CX81" i="70"/>
  <c r="CX79" i="70" s="1"/>
  <c r="CV383" i="70"/>
  <c r="CV461" i="70"/>
  <c r="CV402" i="70"/>
  <c r="CY212" i="70"/>
  <c r="CV361" i="70"/>
  <c r="CV363" i="70"/>
  <c r="CV431" i="70"/>
  <c r="CV377" i="70"/>
  <c r="CV153" i="70"/>
  <c r="CV256" i="70"/>
  <c r="CV16" i="70"/>
  <c r="CX52" i="70" l="1"/>
  <c r="CY287" i="70"/>
  <c r="CV314" i="70"/>
  <c r="CY79" i="70"/>
  <c r="CY12" i="70" s="1"/>
  <c r="CV79" i="70"/>
  <c r="CX14" i="70"/>
  <c r="CX13" i="70"/>
  <c r="CX12" i="70" s="1"/>
  <c r="CX101" i="70"/>
  <c r="CX100" i="70" s="1"/>
  <c r="CV338" i="70"/>
  <c r="CV337" i="70"/>
  <c r="CV236" i="70"/>
  <c r="CV237" i="70"/>
  <c r="CX466" i="70"/>
  <c r="CV460" i="70"/>
  <c r="CV382" i="70"/>
  <c r="CV381" i="70"/>
  <c r="CV227" i="70"/>
  <c r="CV369" i="70"/>
  <c r="CV368" i="70"/>
  <c r="CV14" i="70"/>
  <c r="CV13" i="70"/>
  <c r="CV99" i="70"/>
  <c r="CV100" i="70"/>
  <c r="CV401" i="70"/>
  <c r="CV267" i="70"/>
  <c r="CV266" i="70"/>
  <c r="CV467" i="70"/>
  <c r="CV286" i="70"/>
  <c r="CV287" i="70"/>
  <c r="CV418" i="70"/>
  <c r="CV420" i="70"/>
  <c r="CX226" i="70"/>
  <c r="CV254" i="70"/>
  <c r="CV255" i="70"/>
  <c r="CV375" i="70"/>
  <c r="CV376" i="70"/>
  <c r="CV426" i="70"/>
  <c r="CY226" i="70"/>
  <c r="CY11" i="70" l="1"/>
  <c r="CX99" i="70"/>
  <c r="CX98" i="70" s="1"/>
  <c r="CX11" i="70" s="1"/>
  <c r="CV466" i="70"/>
  <c r="CV98" i="70"/>
  <c r="CV12" i="70"/>
  <c r="CV226" i="70"/>
  <c r="CY9" i="70" l="1"/>
  <c r="CV11" i="70"/>
  <c r="CV9" i="70" l="1"/>
  <c r="BT111" i="64" l="1"/>
  <c r="BS111" i="64"/>
  <c r="BQ100" i="64"/>
  <c r="BW100" i="64" s="1"/>
  <c r="BR100" i="64"/>
  <c r="BT101" i="64"/>
  <c r="BT100" i="64" s="1"/>
  <c r="BS101" i="64"/>
  <c r="BU102" i="64" l="1"/>
  <c r="BU100" i="64"/>
  <c r="BU96" i="64"/>
  <c r="BU94" i="64"/>
  <c r="BU84" i="64"/>
  <c r="BU81" i="64"/>
  <c r="BU78" i="64"/>
  <c r="BU75" i="64"/>
  <c r="BU73" i="64"/>
  <c r="BU69" i="64"/>
  <c r="BU56" i="64"/>
  <c r="BU53" i="64"/>
  <c r="BU51" i="64"/>
  <c r="BU46" i="64"/>
  <c r="BU42" i="64"/>
  <c r="BU38" i="64"/>
  <c r="BU34" i="64"/>
  <c r="BU31" i="64"/>
  <c r="BU29" i="64"/>
  <c r="BU27" i="64"/>
  <c r="BU24" i="64"/>
  <c r="BU19" i="64"/>
  <c r="BU16" i="64"/>
  <c r="BU14" i="64"/>
  <c r="BU12" i="64"/>
  <c r="BU55" i="64" l="1"/>
  <c r="BU83" i="64"/>
  <c r="BU50" i="64"/>
  <c r="BU72" i="64"/>
  <c r="BU33" i="64"/>
  <c r="CT259" i="70" l="1"/>
  <c r="CS259" i="70"/>
  <c r="CT261" i="70"/>
  <c r="CS261" i="70"/>
  <c r="CT265" i="70"/>
  <c r="CT264" i="70" s="1"/>
  <c r="CT263" i="70" s="1"/>
  <c r="CT262" i="70" s="1"/>
  <c r="CS265" i="70"/>
  <c r="CS273" i="70"/>
  <c r="CS271" i="70"/>
  <c r="CS253" i="70"/>
  <c r="CS249" i="70"/>
  <c r="CS248" i="70"/>
  <c r="CS246" i="70"/>
  <c r="CS244" i="70"/>
  <c r="CS243" i="70"/>
  <c r="CS241" i="70"/>
  <c r="CS235" i="70"/>
  <c r="CS233" i="70"/>
  <c r="CN255" i="70"/>
  <c r="CJ255" i="70"/>
  <c r="CN254" i="70"/>
  <c r="CJ254" i="70"/>
  <c r="DA264" i="70"/>
  <c r="DA263" i="70" s="1"/>
  <c r="CZ264" i="70"/>
  <c r="CZ263" i="70" s="1"/>
  <c r="DG264" i="70"/>
  <c r="CU264" i="70"/>
  <c r="CR264" i="70"/>
  <c r="CR263" i="70" s="1"/>
  <c r="CQ264" i="70"/>
  <c r="CQ263" i="70" s="1"/>
  <c r="CQ262" i="70" s="1"/>
  <c r="CP264" i="70"/>
  <c r="CP263" i="70" s="1"/>
  <c r="CP262" i="70" s="1"/>
  <c r="CM264" i="70"/>
  <c r="CO264" i="70" s="1"/>
  <c r="CL264" i="70"/>
  <c r="CL263" i="70" s="1"/>
  <c r="CL262" i="70" s="1"/>
  <c r="CI264" i="70"/>
  <c r="CK264" i="70" s="1"/>
  <c r="CH264" i="70"/>
  <c r="CH263" i="70" s="1"/>
  <c r="CH262" i="70" s="1"/>
  <c r="CF264" i="70"/>
  <c r="CF263" i="70" s="1"/>
  <c r="CE264" i="70"/>
  <c r="CE263" i="70" s="1"/>
  <c r="CE262" i="70" s="1"/>
  <c r="CD264" i="70"/>
  <c r="CD263" i="70" s="1"/>
  <c r="CD262" i="70" s="1"/>
  <c r="CC264" i="70"/>
  <c r="CC263" i="70" s="1"/>
  <c r="CC262" i="70" s="1"/>
  <c r="BZ264" i="70"/>
  <c r="CB264" i="70" s="1"/>
  <c r="DG263" i="70" l="1"/>
  <c r="DI264" i="70"/>
  <c r="DA262" i="70"/>
  <c r="CZ262" i="70"/>
  <c r="CU263" i="70"/>
  <c r="CW264" i="70"/>
  <c r="BZ263" i="70"/>
  <c r="BZ262" i="70" s="1"/>
  <c r="CB262" i="70" s="1"/>
  <c r="CR262" i="70"/>
  <c r="CS262" i="70" s="1"/>
  <c r="CS263" i="70"/>
  <c r="CS264" i="70"/>
  <c r="CG263" i="70"/>
  <c r="CF262" i="70"/>
  <c r="CG262" i="70" s="1"/>
  <c r="CG264" i="70"/>
  <c r="CM263" i="70"/>
  <c r="CI263" i="70"/>
  <c r="CA264" i="70"/>
  <c r="DG262" i="70" l="1"/>
  <c r="DI262" i="70" s="1"/>
  <c r="DI263" i="70"/>
  <c r="CB263" i="70"/>
  <c r="CA262" i="70"/>
  <c r="CA263" i="70"/>
  <c r="CU262" i="70"/>
  <c r="CW262" i="70" s="1"/>
  <c r="CW263" i="70"/>
  <c r="CK263" i="70"/>
  <c r="CI262" i="70"/>
  <c r="CK262" i="70" s="1"/>
  <c r="CM262" i="70"/>
  <c r="CO262" i="70" s="1"/>
  <c r="CO263" i="70"/>
  <c r="BZ475" i="70" l="1"/>
  <c r="BZ469" i="70" s="1"/>
  <c r="BZ468" i="70"/>
  <c r="CS465" i="70"/>
  <c r="CS126" i="70"/>
  <c r="CS125" i="70"/>
  <c r="CS123" i="70"/>
  <c r="CS122" i="70"/>
  <c r="CS121" i="70"/>
  <c r="CS120" i="70"/>
  <c r="CS119" i="70"/>
  <c r="CS118" i="70"/>
  <c r="CS116" i="70"/>
  <c r="CS115" i="70"/>
  <c r="CS114" i="70"/>
  <c r="CS111" i="70"/>
  <c r="CS110" i="70"/>
  <c r="CS109" i="70"/>
  <c r="CS107" i="70"/>
  <c r="CS105" i="70"/>
  <c r="CS104" i="70"/>
  <c r="CS97" i="70"/>
  <c r="CS95" i="70"/>
  <c r="CS92" i="70"/>
  <c r="CS90" i="70"/>
  <c r="CS88" i="70"/>
  <c r="CS87" i="70"/>
  <c r="CS84" i="70"/>
  <c r="BZ270" i="70" l="1"/>
  <c r="CE270" i="70"/>
  <c r="CI270" i="70"/>
  <c r="CM270" i="70"/>
  <c r="CQ270" i="70"/>
  <c r="CR270" i="70"/>
  <c r="CT246" i="70"/>
  <c r="CR247" i="70"/>
  <c r="CQ247" i="70"/>
  <c r="CN247" i="70"/>
  <c r="CM247" i="70"/>
  <c r="CJ247" i="70"/>
  <c r="CI247" i="70"/>
  <c r="CF247" i="70"/>
  <c r="CE247" i="70"/>
  <c r="CD247" i="70"/>
  <c r="CC247" i="70"/>
  <c r="BZ247" i="70"/>
  <c r="DG247" i="70"/>
  <c r="DI247" i="70" s="1"/>
  <c r="CU247" i="70"/>
  <c r="CW247" i="70" s="1"/>
  <c r="CT248" i="70"/>
  <c r="AY249" i="70"/>
  <c r="BI249" i="70"/>
  <c r="BL249" i="70"/>
  <c r="BR249" i="70"/>
  <c r="BU249" i="70"/>
  <c r="CA249" i="70"/>
  <c r="CA247" i="70" s="1"/>
  <c r="CB249" i="70"/>
  <c r="CB247" i="70" s="1"/>
  <c r="CG249" i="70"/>
  <c r="CG247" i="70" s="1"/>
  <c r="CH249" i="70"/>
  <c r="CH247" i="70" s="1"/>
  <c r="CK249" i="70"/>
  <c r="CK247" i="70" s="1"/>
  <c r="CL249" i="70"/>
  <c r="CL247" i="70" s="1"/>
  <c r="CO249" i="70"/>
  <c r="CO247" i="70" s="1"/>
  <c r="CP249" i="70"/>
  <c r="CP247" i="70" s="1"/>
  <c r="CT249" i="70"/>
  <c r="DG72" i="70"/>
  <c r="DI72" i="70" s="1"/>
  <c r="CU72" i="70"/>
  <c r="CW72" i="70" s="1"/>
  <c r="CR72" i="70"/>
  <c r="CQ72" i="70"/>
  <c r="CN72" i="70"/>
  <c r="CM72" i="70"/>
  <c r="CJ72" i="70"/>
  <c r="CI72" i="70"/>
  <c r="CF72" i="70"/>
  <c r="CE72" i="70"/>
  <c r="BZ72" i="70"/>
  <c r="CT400" i="70"/>
  <c r="CS400" i="70"/>
  <c r="CT398" i="70"/>
  <c r="CS398" i="70"/>
  <c r="CT395" i="70"/>
  <c r="CT394" i="70" s="1"/>
  <c r="CS395" i="70"/>
  <c r="CS394" i="70" s="1"/>
  <c r="CT393" i="70"/>
  <c r="CS393" i="70"/>
  <c r="CU488" i="70"/>
  <c r="CW488" i="70" s="1"/>
  <c r="CU484" i="70"/>
  <c r="CW484" i="70" s="1"/>
  <c r="CU479" i="70"/>
  <c r="CW479" i="70" s="1"/>
  <c r="CU477" i="70"/>
  <c r="CW477" i="70" s="1"/>
  <c r="CU475" i="70"/>
  <c r="CW475" i="70" s="1"/>
  <c r="CT457" i="70"/>
  <c r="CS457" i="70"/>
  <c r="CN389" i="70"/>
  <c r="CJ389" i="70"/>
  <c r="CU385" i="70"/>
  <c r="CU359" i="70"/>
  <c r="CW359" i="70" s="1"/>
  <c r="CU355" i="70"/>
  <c r="CW355" i="70" s="1"/>
  <c r="CU335" i="70"/>
  <c r="CW335" i="70" s="1"/>
  <c r="CT329" i="70"/>
  <c r="CS329" i="70"/>
  <c r="BZ333" i="70"/>
  <c r="CS336" i="70"/>
  <c r="CS334" i="70"/>
  <c r="CS332" i="70"/>
  <c r="CS330" i="70"/>
  <c r="CS327" i="70"/>
  <c r="DA328" i="70"/>
  <c r="CZ328" i="70"/>
  <c r="DG328" i="70"/>
  <c r="DI328" i="70" s="1"/>
  <c r="CU328" i="70"/>
  <c r="CW328" i="70" s="1"/>
  <c r="CR328" i="70"/>
  <c r="CQ328" i="70"/>
  <c r="CN328" i="70"/>
  <c r="CM328" i="70"/>
  <c r="CJ328" i="70"/>
  <c r="CI328" i="70"/>
  <c r="CF328" i="70"/>
  <c r="CE328" i="70"/>
  <c r="CD328" i="70"/>
  <c r="CC328" i="70"/>
  <c r="BZ328" i="70"/>
  <c r="CU326" i="70"/>
  <c r="CW326" i="70" s="1"/>
  <c r="CU322" i="70"/>
  <c r="CW322" i="70" s="1"/>
  <c r="CU304" i="70"/>
  <c r="CW304" i="70" s="1"/>
  <c r="CU300" i="70"/>
  <c r="CW300" i="70" s="1"/>
  <c r="CU297" i="70"/>
  <c r="CW297" i="70" s="1"/>
  <c r="CU292" i="70"/>
  <c r="CW292" i="70" s="1"/>
  <c r="CU234" i="70"/>
  <c r="CW234" i="70" s="1"/>
  <c r="CU242" i="70"/>
  <c r="CW242" i="70" s="1"/>
  <c r="CU245" i="70"/>
  <c r="CW245" i="70" s="1"/>
  <c r="CU280" i="70"/>
  <c r="CW280" i="70" s="1"/>
  <c r="CU278" i="70"/>
  <c r="CW278" i="70" s="1"/>
  <c r="CU274" i="70"/>
  <c r="CW274" i="70" s="1"/>
  <c r="CU272" i="70"/>
  <c r="CW272" i="70" s="1"/>
  <c r="CU224" i="70"/>
  <c r="CW224" i="70" s="1"/>
  <c r="CW215" i="70" s="1"/>
  <c r="CQ155" i="70"/>
  <c r="CN155" i="70"/>
  <c r="CN154" i="70" s="1"/>
  <c r="CM155" i="70"/>
  <c r="CJ155" i="70"/>
  <c r="CJ154" i="70" s="1"/>
  <c r="CI155" i="70"/>
  <c r="CF155" i="70"/>
  <c r="CE155" i="70"/>
  <c r="CD155" i="70"/>
  <c r="CC155" i="70"/>
  <c r="BZ155" i="70"/>
  <c r="CR155" i="70"/>
  <c r="CU155" i="70"/>
  <c r="CW155" i="70" s="1"/>
  <c r="CT168" i="70"/>
  <c r="CU157" i="70"/>
  <c r="CW157" i="70" s="1"/>
  <c r="CU147" i="70"/>
  <c r="CU143" i="70"/>
  <c r="CU124" i="70"/>
  <c r="CW124" i="70" s="1"/>
  <c r="CU117" i="70"/>
  <c r="CW117" i="70" s="1"/>
  <c r="CU113" i="70"/>
  <c r="CW113" i="70" s="1"/>
  <c r="CU108" i="70"/>
  <c r="CW108" i="70" s="1"/>
  <c r="CU106" i="70"/>
  <c r="CW106" i="70" s="1"/>
  <c r="DG58" i="70"/>
  <c r="DI58" i="70" s="1"/>
  <c r="CU58" i="70"/>
  <c r="CW58" i="70" s="1"/>
  <c r="CR58" i="70"/>
  <c r="CQ58" i="70"/>
  <c r="CN58" i="70"/>
  <c r="CM58" i="70"/>
  <c r="CJ58" i="70"/>
  <c r="CI58" i="70"/>
  <c r="CF58" i="70"/>
  <c r="CE58" i="70"/>
  <c r="CD58" i="70"/>
  <c r="CC58" i="70"/>
  <c r="BZ58" i="70"/>
  <c r="CT61" i="70"/>
  <c r="CS61" i="70"/>
  <c r="CO61" i="70"/>
  <c r="CK61" i="70"/>
  <c r="CU48" i="70"/>
  <c r="CU40" i="70"/>
  <c r="CW40" i="70" s="1"/>
  <c r="CU30" i="70"/>
  <c r="CW30" i="70" s="1"/>
  <c r="CU23" i="70"/>
  <c r="CW23" i="70" s="1"/>
  <c r="CU56" i="70"/>
  <c r="CW56" i="70" s="1"/>
  <c r="CT450" i="70"/>
  <c r="CT449" i="70" s="1"/>
  <c r="CT427" i="70" s="1"/>
  <c r="CT444" i="70"/>
  <c r="CT443" i="70" s="1"/>
  <c r="CT440" i="70"/>
  <c r="CT439" i="70" s="1"/>
  <c r="CT430" i="70" s="1"/>
  <c r="CT406" i="70"/>
  <c r="CS450" i="70"/>
  <c r="CS444" i="70"/>
  <c r="CS440" i="70"/>
  <c r="CR449" i="70"/>
  <c r="CR427" i="70" s="1"/>
  <c r="CR443" i="70"/>
  <c r="CR439" i="70"/>
  <c r="CR430" i="70" s="1"/>
  <c r="CT163" i="70"/>
  <c r="CS270" i="70" l="1"/>
  <c r="CU142" i="70"/>
  <c r="CW142" i="70" s="1"/>
  <c r="CW143" i="70"/>
  <c r="CU384" i="70"/>
  <c r="CU383" i="70" s="1"/>
  <c r="CW385" i="70"/>
  <c r="CU47" i="70"/>
  <c r="CW47" i="70" s="1"/>
  <c r="CW48" i="70"/>
  <c r="CU146" i="70"/>
  <c r="CW146" i="70" s="1"/>
  <c r="CW147" i="70"/>
  <c r="CS247" i="70"/>
  <c r="CT247" i="70"/>
  <c r="CS328" i="70"/>
  <c r="CU277" i="70"/>
  <c r="CR438" i="70"/>
  <c r="CR431" i="70" s="1"/>
  <c r="CS58" i="70"/>
  <c r="CU321" i="70"/>
  <c r="CW321" i="70" s="1"/>
  <c r="CR428" i="70"/>
  <c r="CU296" i="70"/>
  <c r="CW296" i="70" s="1"/>
  <c r="CT446" i="70"/>
  <c r="CT445" i="70" s="1"/>
  <c r="CT438" i="70"/>
  <c r="CT431" i="70" s="1"/>
  <c r="CR446" i="70"/>
  <c r="CT428" i="70"/>
  <c r="CW383" i="70" l="1"/>
  <c r="CU382" i="70"/>
  <c r="CW382" i="70" s="1"/>
  <c r="CU381" i="70"/>
  <c r="CW381" i="70" s="1"/>
  <c r="CW384" i="70"/>
  <c r="CU276" i="70"/>
  <c r="CW276" i="70" s="1"/>
  <c r="CW277" i="70"/>
  <c r="CT426" i="70"/>
  <c r="CR445" i="70"/>
  <c r="CX382" i="70" l="1"/>
  <c r="CR426" i="70"/>
  <c r="CS496" i="70" l="1"/>
  <c r="CS494" i="70"/>
  <c r="CS493" i="70"/>
  <c r="CS491" i="70"/>
  <c r="CS487" i="70"/>
  <c r="CS486" i="70"/>
  <c r="CS485" i="70"/>
  <c r="CS482" i="70"/>
  <c r="CS481" i="70"/>
  <c r="CS480" i="70"/>
  <c r="CS478" i="70"/>
  <c r="CS474" i="70"/>
  <c r="CS459" i="70"/>
  <c r="CS425" i="70"/>
  <c r="CS424" i="70"/>
  <c r="CS419" i="70"/>
  <c r="CS417" i="70"/>
  <c r="CS412" i="70"/>
  <c r="CS386" i="70"/>
  <c r="CS380" i="70"/>
  <c r="CS374" i="70"/>
  <c r="CS373" i="70"/>
  <c r="CS367" i="70"/>
  <c r="CS362" i="70"/>
  <c r="CS360" i="70"/>
  <c r="CS357" i="70"/>
  <c r="CS354" i="70"/>
  <c r="CS347" i="70"/>
  <c r="CS345" i="70"/>
  <c r="CS343" i="70"/>
  <c r="CS342" i="70"/>
  <c r="CS325" i="70"/>
  <c r="CS324" i="70"/>
  <c r="CS323" i="70"/>
  <c r="CS320" i="70"/>
  <c r="CS312" i="70"/>
  <c r="CS311" i="70"/>
  <c r="CS307" i="70"/>
  <c r="CS306" i="70"/>
  <c r="CS305" i="70"/>
  <c r="CS303" i="70"/>
  <c r="CS302" i="70"/>
  <c r="CS301" i="70"/>
  <c r="CS299" i="70"/>
  <c r="CS298" i="70"/>
  <c r="CS295" i="70"/>
  <c r="CS294" i="70"/>
  <c r="CS293" i="70"/>
  <c r="CS291" i="70"/>
  <c r="CS281" i="70"/>
  <c r="CS279" i="70"/>
  <c r="CS275" i="70"/>
  <c r="CS223" i="70"/>
  <c r="CS219" i="70"/>
  <c r="CS165" i="70"/>
  <c r="CS163" i="70"/>
  <c r="CS162" i="70"/>
  <c r="CS161" i="70"/>
  <c r="CS160" i="70"/>
  <c r="CS159" i="70"/>
  <c r="CS158" i="70"/>
  <c r="CS156" i="70"/>
  <c r="CS155" i="70"/>
  <c r="CS148" i="70"/>
  <c r="CS145" i="70"/>
  <c r="CS144" i="70"/>
  <c r="CS141" i="70"/>
  <c r="CS140" i="70"/>
  <c r="CS139" i="70"/>
  <c r="CS138" i="70"/>
  <c r="CS137" i="70"/>
  <c r="CS135" i="70"/>
  <c r="CS133" i="70"/>
  <c r="CS132" i="70"/>
  <c r="CS131" i="70"/>
  <c r="CS130" i="70"/>
  <c r="CS129" i="70"/>
  <c r="CS128" i="70"/>
  <c r="CS127" i="70"/>
  <c r="CS74" i="70"/>
  <c r="CS73" i="70"/>
  <c r="CS67" i="70"/>
  <c r="CS66" i="70"/>
  <c r="CS65" i="70"/>
  <c r="CS64" i="70"/>
  <c r="CS63" i="70"/>
  <c r="CS60" i="70"/>
  <c r="CS59" i="70"/>
  <c r="CS57" i="70"/>
  <c r="CS53" i="70"/>
  <c r="CS50" i="70"/>
  <c r="CS49" i="70"/>
  <c r="CS46" i="70"/>
  <c r="CS45" i="70"/>
  <c r="CS44" i="70"/>
  <c r="CS43" i="70"/>
  <c r="CS42" i="70"/>
  <c r="CS39" i="70"/>
  <c r="CS38" i="70"/>
  <c r="CS37" i="70"/>
  <c r="CS36" i="70"/>
  <c r="CS35" i="70"/>
  <c r="CS34" i="70"/>
  <c r="CS33" i="70"/>
  <c r="CS32" i="70"/>
  <c r="CS31" i="70"/>
  <c r="CS29" i="70"/>
  <c r="CS28" i="70"/>
  <c r="CS27" i="70"/>
  <c r="CS26" i="70"/>
  <c r="CS25" i="70"/>
  <c r="CS24" i="70"/>
  <c r="CS22" i="70"/>
  <c r="CS21" i="70"/>
  <c r="CS20" i="70"/>
  <c r="CS19" i="70"/>
  <c r="CS15" i="70"/>
  <c r="CX9" i="70" l="1"/>
  <c r="CT225" i="70" l="1"/>
  <c r="CT224" i="70" s="1"/>
  <c r="CT215" i="70" s="1"/>
  <c r="DA224" i="70"/>
  <c r="DA215" i="70" s="1"/>
  <c r="CZ224" i="70"/>
  <c r="CZ215" i="70" s="1"/>
  <c r="DG224" i="70"/>
  <c r="DI224" i="70" s="1"/>
  <c r="DI215" i="70" s="1"/>
  <c r="CU215" i="70"/>
  <c r="CR224" i="70"/>
  <c r="CQ224" i="70"/>
  <c r="CQ215" i="70" s="1"/>
  <c r="CP224" i="70"/>
  <c r="CP215" i="70" s="1"/>
  <c r="CM224" i="70"/>
  <c r="CO224" i="70" s="1"/>
  <c r="CO215" i="70" s="1"/>
  <c r="CL224" i="70"/>
  <c r="CL215" i="70" s="1"/>
  <c r="CI224" i="70"/>
  <c r="CK224" i="70" s="1"/>
  <c r="CK215" i="70" s="1"/>
  <c r="CH224" i="70"/>
  <c r="CH215" i="70" s="1"/>
  <c r="CF224" i="70"/>
  <c r="CE224" i="70"/>
  <c r="CE215" i="70" s="1"/>
  <c r="BZ224" i="70"/>
  <c r="BZ215" i="70" s="1"/>
  <c r="CT223" i="70"/>
  <c r="CT222" i="70" s="1"/>
  <c r="CP223" i="70"/>
  <c r="CP222" i="70" s="1"/>
  <c r="CP221" i="70" s="1"/>
  <c r="CP220" i="70" s="1"/>
  <c r="CO223" i="70"/>
  <c r="CL223" i="70"/>
  <c r="CL222" i="70" s="1"/>
  <c r="CL221" i="70" s="1"/>
  <c r="CL220" i="70" s="1"/>
  <c r="CK223" i="70"/>
  <c r="CH223" i="70"/>
  <c r="CH222" i="70" s="1"/>
  <c r="CH221" i="70" s="1"/>
  <c r="CH220" i="70" s="1"/>
  <c r="CG223" i="70"/>
  <c r="CB223" i="70"/>
  <c r="CA223" i="70"/>
  <c r="DA222" i="70"/>
  <c r="CZ222" i="70"/>
  <c r="DG222" i="70"/>
  <c r="DI222" i="70" s="1"/>
  <c r="CU222" i="70"/>
  <c r="CR222" i="70"/>
  <c r="CQ222" i="70"/>
  <c r="CM222" i="70"/>
  <c r="CO222" i="70" s="1"/>
  <c r="CI222" i="70"/>
  <c r="CF222" i="70"/>
  <c r="CF221" i="70" s="1"/>
  <c r="CE222" i="70"/>
  <c r="CD222" i="70"/>
  <c r="CD221" i="70" s="1"/>
  <c r="CD220" i="70" s="1"/>
  <c r="CC222" i="70"/>
  <c r="CC221" i="70" s="1"/>
  <c r="CC220" i="70" s="1"/>
  <c r="BZ222" i="70"/>
  <c r="BZ221" i="70" s="1"/>
  <c r="DA220" i="70"/>
  <c r="CZ220" i="70"/>
  <c r="CT219" i="70"/>
  <c r="CT218" i="70" s="1"/>
  <c r="CT217" i="70" s="1"/>
  <c r="CT216" i="70" s="1"/>
  <c r="CP219" i="70"/>
  <c r="CP218" i="70" s="1"/>
  <c r="CO219" i="70"/>
  <c r="CL219" i="70"/>
  <c r="CL218" i="70" s="1"/>
  <c r="CK219" i="70"/>
  <c r="CH219" i="70"/>
  <c r="CH218" i="70" s="1"/>
  <c r="CG219" i="70"/>
  <c r="CB219" i="70"/>
  <c r="CA219" i="70"/>
  <c r="DA218" i="70"/>
  <c r="DA217" i="70" s="1"/>
  <c r="CZ218" i="70"/>
  <c r="CZ217" i="70" s="1"/>
  <c r="DG218" i="70"/>
  <c r="DI218" i="70" s="1"/>
  <c r="DI214" i="70" s="1"/>
  <c r="CU218" i="70"/>
  <c r="CW218" i="70" s="1"/>
  <c r="CR218" i="70"/>
  <c r="CQ218" i="70"/>
  <c r="CM218" i="70"/>
  <c r="CI218" i="70"/>
  <c r="CF218" i="70"/>
  <c r="CF217" i="70" s="1"/>
  <c r="CE218" i="70"/>
  <c r="CE217" i="70" s="1"/>
  <c r="CE216" i="70" s="1"/>
  <c r="BZ218" i="70"/>
  <c r="BZ217" i="70" s="1"/>
  <c r="CD216" i="70"/>
  <c r="CC216" i="70"/>
  <c r="CN215" i="70"/>
  <c r="CJ215" i="70"/>
  <c r="CD215" i="70"/>
  <c r="CC215" i="70"/>
  <c r="CB215" i="70"/>
  <c r="CA215" i="70"/>
  <c r="CN214" i="70"/>
  <c r="CJ214" i="70"/>
  <c r="CN213" i="70"/>
  <c r="CJ213" i="70"/>
  <c r="BY222" i="70"/>
  <c r="BY221" i="70" s="1"/>
  <c r="BY220" i="70" s="1"/>
  <c r="BU222" i="70"/>
  <c r="BU221" i="70" s="1"/>
  <c r="BU220" i="70" s="1"/>
  <c r="BT222" i="70"/>
  <c r="BT221" i="70" s="1"/>
  <c r="BT220" i="70" s="1"/>
  <c r="BS222" i="70"/>
  <c r="BS221" i="70" s="1"/>
  <c r="BS220" i="70" s="1"/>
  <c r="BR222" i="70"/>
  <c r="BR221" i="70" s="1"/>
  <c r="BR220" i="70" s="1"/>
  <c r="BO222" i="70"/>
  <c r="BO221" i="70" s="1"/>
  <c r="BO220" i="70" s="1"/>
  <c r="BK222" i="70"/>
  <c r="BK221" i="70" s="1"/>
  <c r="BJ222" i="70"/>
  <c r="BJ221" i="70" s="1"/>
  <c r="BJ220" i="70" s="1"/>
  <c r="BI222" i="70"/>
  <c r="BI221" i="70" s="1"/>
  <c r="BI220" i="70" s="1"/>
  <c r="BH222" i="70"/>
  <c r="BH221" i="70" s="1"/>
  <c r="BH220" i="70" s="1"/>
  <c r="BG222" i="70"/>
  <c r="BG221" i="70" s="1"/>
  <c r="BG220" i="70" s="1"/>
  <c r="BW220" i="70"/>
  <c r="BW213" i="70" s="1"/>
  <c r="BV220" i="70"/>
  <c r="BU219" i="70"/>
  <c r="BU218" i="70" s="1"/>
  <c r="BU217" i="70" s="1"/>
  <c r="BU216" i="70" s="1"/>
  <c r="BR219" i="70"/>
  <c r="BR218" i="70" s="1"/>
  <c r="BR217" i="70" s="1"/>
  <c r="BR216" i="70" s="1"/>
  <c r="BL219" i="70"/>
  <c r="BI219" i="70"/>
  <c r="BI218" i="70" s="1"/>
  <c r="AY219" i="70"/>
  <c r="AY218" i="70" s="1"/>
  <c r="AY217" i="70" s="1"/>
  <c r="AY216" i="70" s="1"/>
  <c r="AY213" i="70" s="1"/>
  <c r="BY218" i="70"/>
  <c r="BY217" i="70" s="1"/>
  <c r="BY216" i="70" s="1"/>
  <c r="BV218" i="70"/>
  <c r="BV217" i="70" s="1"/>
  <c r="BV216" i="70" s="1"/>
  <c r="BT218" i="70"/>
  <c r="BT217" i="70" s="1"/>
  <c r="BT216" i="70" s="1"/>
  <c r="BS218" i="70"/>
  <c r="BS217" i="70" s="1"/>
  <c r="BS216" i="70" s="1"/>
  <c r="BO218" i="70"/>
  <c r="BO217" i="70" s="1"/>
  <c r="BO216" i="70" s="1"/>
  <c r="BO214" i="70" s="1"/>
  <c r="BK218" i="70"/>
  <c r="BJ218" i="70"/>
  <c r="BH218" i="70"/>
  <c r="BG218" i="70"/>
  <c r="BF218" i="70"/>
  <c r="BF217" i="70" s="1"/>
  <c r="BF216" i="70" s="1"/>
  <c r="BF213" i="70" s="1"/>
  <c r="BE218" i="70"/>
  <c r="BE217" i="70" s="1"/>
  <c r="BE216" i="70" s="1"/>
  <c r="BE213" i="70" s="1"/>
  <c r="BD218" i="70"/>
  <c r="BD217" i="70" s="1"/>
  <c r="BD216" i="70" s="1"/>
  <c r="BD213" i="70" s="1"/>
  <c r="BC218" i="70"/>
  <c r="BC217" i="70" s="1"/>
  <c r="BC216" i="70" s="1"/>
  <c r="BC213" i="70" s="1"/>
  <c r="BB218" i="70"/>
  <c r="BB217" i="70" s="1"/>
  <c r="BB216" i="70" s="1"/>
  <c r="BB213" i="70" s="1"/>
  <c r="AV218" i="70"/>
  <c r="AV217" i="70" s="1"/>
  <c r="AV216" i="70" s="1"/>
  <c r="AV213" i="70" s="1"/>
  <c r="AU218" i="70"/>
  <c r="AU217" i="70" s="1"/>
  <c r="AU216" i="70" s="1"/>
  <c r="AU213" i="70" s="1"/>
  <c r="AQ218" i="70"/>
  <c r="AQ217" i="70" s="1"/>
  <c r="AQ216" i="70" s="1"/>
  <c r="AQ213" i="70" s="1"/>
  <c r="AP218" i="70"/>
  <c r="AP217" i="70" s="1"/>
  <c r="AP216" i="70" s="1"/>
  <c r="AP213" i="70" s="1"/>
  <c r="AO218" i="70"/>
  <c r="AO217" i="70" s="1"/>
  <c r="AO216" i="70" s="1"/>
  <c r="AO213" i="70" s="1"/>
  <c r="AN218" i="70"/>
  <c r="AN217" i="70" s="1"/>
  <c r="AN216" i="70" s="1"/>
  <c r="AN213" i="70" s="1"/>
  <c r="AX217" i="70"/>
  <c r="AX216" i="70" s="1"/>
  <c r="AX213" i="70" s="1"/>
  <c r="AW217" i="70"/>
  <c r="AW216" i="70" s="1"/>
  <c r="AW213" i="70" s="1"/>
  <c r="BL214" i="70"/>
  <c r="BI214" i="70"/>
  <c r="AY214" i="70"/>
  <c r="BX213" i="70"/>
  <c r="BQ213" i="70"/>
  <c r="BP213" i="70"/>
  <c r="BN213" i="70"/>
  <c r="BM213" i="70"/>
  <c r="DA216" i="70" l="1"/>
  <c r="DA213" i="70" s="1"/>
  <c r="DA212" i="70" s="1"/>
  <c r="CZ216" i="70"/>
  <c r="CZ213" i="70" s="1"/>
  <c r="CZ212" i="70" s="1"/>
  <c r="CU221" i="70"/>
  <c r="CW222" i="70"/>
  <c r="CW214" i="70" s="1"/>
  <c r="CG222" i="70"/>
  <c r="CS224" i="70"/>
  <c r="CS215" i="70" s="1"/>
  <c r="CQ217" i="70"/>
  <c r="CS218" i="70"/>
  <c r="CS222" i="70"/>
  <c r="DG214" i="70"/>
  <c r="CJ212" i="70"/>
  <c r="CN212" i="70"/>
  <c r="CM214" i="70"/>
  <c r="CI214" i="70"/>
  <c r="CD213" i="70"/>
  <c r="CD212" i="70" s="1"/>
  <c r="DA214" i="70"/>
  <c r="CZ214" i="70"/>
  <c r="CD214" i="70"/>
  <c r="CI217" i="70"/>
  <c r="CI216" i="70" s="1"/>
  <c r="CK216" i="70" s="1"/>
  <c r="CU214" i="70"/>
  <c r="CI221" i="70"/>
  <c r="CK221" i="70" s="1"/>
  <c r="CQ214" i="70"/>
  <c r="BU213" i="70"/>
  <c r="CA222" i="70"/>
  <c r="DG221" i="70"/>
  <c r="CA221" i="70"/>
  <c r="CM221" i="70"/>
  <c r="CO221" i="70" s="1"/>
  <c r="CR221" i="70"/>
  <c r="CC213" i="70"/>
  <c r="CB222" i="70"/>
  <c r="CR217" i="70"/>
  <c r="CR216" i="70" s="1"/>
  <c r="CC214" i="70"/>
  <c r="CM215" i="70"/>
  <c r="CE214" i="70"/>
  <c r="CT221" i="70"/>
  <c r="CT220" i="70" s="1"/>
  <c r="CT213" i="70" s="1"/>
  <c r="CG224" i="70"/>
  <c r="CG215" i="70" s="1"/>
  <c r="CR214" i="70"/>
  <c r="CK218" i="70"/>
  <c r="CL214" i="70"/>
  <c r="CL217" i="70"/>
  <c r="CL216" i="70" s="1"/>
  <c r="CL213" i="70" s="1"/>
  <c r="CP217" i="70"/>
  <c r="CP216" i="70" s="1"/>
  <c r="CP213" i="70" s="1"/>
  <c r="CP214" i="70"/>
  <c r="CB217" i="70"/>
  <c r="BZ216" i="70"/>
  <c r="CF216" i="70"/>
  <c r="CG217" i="70"/>
  <c r="CH214" i="70"/>
  <c r="CG218" i="70"/>
  <c r="CF214" i="70"/>
  <c r="CU217" i="70"/>
  <c r="CB221" i="70"/>
  <c r="CF215" i="70"/>
  <c r="CR215" i="70"/>
  <c r="CH217" i="70"/>
  <c r="CH216" i="70" s="1"/>
  <c r="CH213" i="70" s="1"/>
  <c r="DG217" i="70"/>
  <c r="CQ221" i="70"/>
  <c r="CQ220" i="70" s="1"/>
  <c r="CT214" i="70"/>
  <c r="CO218" i="70"/>
  <c r="CO214" i="70" s="1"/>
  <c r="CE221" i="70"/>
  <c r="CE220" i="70" s="1"/>
  <c r="CE213" i="70" s="1"/>
  <c r="CI215" i="70"/>
  <c r="DG215" i="70"/>
  <c r="CM217" i="70"/>
  <c r="CA218" i="70"/>
  <c r="CF220" i="70"/>
  <c r="CK222" i="70"/>
  <c r="BZ214" i="70"/>
  <c r="CB218" i="70"/>
  <c r="BZ220" i="70"/>
  <c r="BO213" i="70"/>
  <c r="BV214" i="70"/>
  <c r="BV213" i="70"/>
  <c r="BY213" i="70"/>
  <c r="BY214" i="70"/>
  <c r="BL221" i="70"/>
  <c r="BK220" i="70"/>
  <c r="BL220" i="70" s="1"/>
  <c r="BR213" i="70"/>
  <c r="BS214" i="70"/>
  <c r="BR214" i="70" s="1"/>
  <c r="BS213" i="70"/>
  <c r="BT214" i="70"/>
  <c r="BT213" i="70"/>
  <c r="BL222" i="70"/>
  <c r="BG217" i="70"/>
  <c r="CA217" i="70" s="1"/>
  <c r="BL218" i="70"/>
  <c r="DG220" i="70" l="1"/>
  <c r="DI220" i="70" s="1"/>
  <c r="DI221" i="70"/>
  <c r="DG216" i="70"/>
  <c r="DI216" i="70" s="1"/>
  <c r="DI217" i="70"/>
  <c r="CU216" i="70"/>
  <c r="CW217" i="70"/>
  <c r="CU220" i="70"/>
  <c r="CW220" i="70" s="1"/>
  <c r="CW221" i="70"/>
  <c r="CG214" i="70"/>
  <c r="CK217" i="70"/>
  <c r="CQ216" i="70"/>
  <c r="CS216" i="70" s="1"/>
  <c r="CS217" i="70"/>
  <c r="CR220" i="70"/>
  <c r="CS220" i="70" s="1"/>
  <c r="CS221" i="70"/>
  <c r="CK214" i="70"/>
  <c r="CI220" i="70"/>
  <c r="CK220" i="70" s="1"/>
  <c r="CK213" i="70" s="1"/>
  <c r="CA214" i="70"/>
  <c r="CE212" i="70"/>
  <c r="CP212" i="70"/>
  <c r="CT212" i="70"/>
  <c r="CC212" i="70"/>
  <c r="CS214" i="70"/>
  <c r="CH212" i="70"/>
  <c r="CG221" i="70"/>
  <c r="CL212" i="70"/>
  <c r="CB214" i="70"/>
  <c r="CM220" i="70"/>
  <c r="CO220" i="70" s="1"/>
  <c r="CG220" i="70"/>
  <c r="CF213" i="70"/>
  <c r="CG216" i="70"/>
  <c r="BZ213" i="70"/>
  <c r="CB216" i="70"/>
  <c r="CB220" i="70"/>
  <c r="CA220" i="70"/>
  <c r="CO217" i="70"/>
  <c r="CM216" i="70"/>
  <c r="BU214" i="70"/>
  <c r="BG216" i="70"/>
  <c r="CA216" i="70" s="1"/>
  <c r="DI213" i="70" l="1"/>
  <c r="DI212" i="70" s="1"/>
  <c r="DG213" i="70"/>
  <c r="DG212" i="70" s="1"/>
  <c r="CU213" i="70"/>
  <c r="CW216" i="70"/>
  <c r="CW213" i="70" s="1"/>
  <c r="CQ213" i="70"/>
  <c r="CQ212" i="70" s="1"/>
  <c r="CI213" i="70"/>
  <c r="CI212" i="70" s="1"/>
  <c r="CR213" i="70"/>
  <c r="CR212" i="70" s="1"/>
  <c r="BZ212" i="70"/>
  <c r="CF212" i="70"/>
  <c r="CK212" i="70"/>
  <c r="CA213" i="70"/>
  <c r="CS213" i="70"/>
  <c r="CG213" i="70"/>
  <c r="CM213" i="70"/>
  <c r="CO216" i="70"/>
  <c r="CO213" i="70" s="1"/>
  <c r="CB213" i="70"/>
  <c r="BG214" i="70"/>
  <c r="BG213" i="70"/>
  <c r="CW212" i="70" l="1"/>
  <c r="CU212" i="70"/>
  <c r="CS212" i="70"/>
  <c r="CO212" i="70"/>
  <c r="CA212" i="70"/>
  <c r="CM212" i="70"/>
  <c r="CB212" i="70"/>
  <c r="CG212" i="70"/>
  <c r="BN99" i="64" l="1"/>
  <c r="BJ99" i="64"/>
  <c r="CA110" i="64"/>
  <c r="BZ110" i="64"/>
  <c r="CG110" i="64"/>
  <c r="CI110" i="64" s="1"/>
  <c r="BU110" i="64"/>
  <c r="BT110" i="64"/>
  <c r="BR110" i="64"/>
  <c r="BQ110" i="64"/>
  <c r="BW110" i="64" s="1"/>
  <c r="BP110" i="64"/>
  <c r="BM110" i="64"/>
  <c r="BO110" i="64" s="1"/>
  <c r="BL110" i="64"/>
  <c r="BI110" i="64"/>
  <c r="BK110" i="64" s="1"/>
  <c r="BH110" i="64"/>
  <c r="BF110" i="64"/>
  <c r="BE110" i="64"/>
  <c r="AZ110" i="64"/>
  <c r="BB110" i="64" s="1"/>
  <c r="CA108" i="64"/>
  <c r="BZ108" i="64"/>
  <c r="CG108" i="64"/>
  <c r="CI108" i="64" s="1"/>
  <c r="BU108" i="64"/>
  <c r="BT108" i="64"/>
  <c r="BR108" i="64"/>
  <c r="BQ108" i="64"/>
  <c r="BW108" i="64" s="1"/>
  <c r="BP108" i="64"/>
  <c r="BM108" i="64"/>
  <c r="BO108" i="64" s="1"/>
  <c r="BL108" i="64"/>
  <c r="BI108" i="64"/>
  <c r="BK108" i="64" s="1"/>
  <c r="BH108" i="64"/>
  <c r="BF108" i="64"/>
  <c r="BE108" i="64"/>
  <c r="AZ108" i="64"/>
  <c r="BA108" i="64" s="1"/>
  <c r="CA102" i="64"/>
  <c r="BZ102" i="64"/>
  <c r="CG102" i="64"/>
  <c r="CI102" i="64" s="1"/>
  <c r="BT102" i="64"/>
  <c r="BR102" i="64"/>
  <c r="BQ102" i="64"/>
  <c r="BP102" i="64"/>
  <c r="BM102" i="64"/>
  <c r="BL102" i="64"/>
  <c r="BI102" i="64"/>
  <c r="BH102" i="64"/>
  <c r="BF102" i="64"/>
  <c r="BE102" i="64"/>
  <c r="AZ102" i="64"/>
  <c r="CG12" i="64"/>
  <c r="CI12" i="64" s="1"/>
  <c r="BZ12" i="64"/>
  <c r="CA12" i="64"/>
  <c r="CG14" i="64"/>
  <c r="CI14" i="64" s="1"/>
  <c r="BZ14" i="64"/>
  <c r="CA14" i="64"/>
  <c r="CG16" i="64"/>
  <c r="BZ16" i="64"/>
  <c r="CA16" i="64"/>
  <c r="CG19" i="64"/>
  <c r="CI19" i="64" s="1"/>
  <c r="BZ19" i="64"/>
  <c r="CA19" i="64"/>
  <c r="CG24" i="64"/>
  <c r="CI24" i="64" s="1"/>
  <c r="BZ24" i="64"/>
  <c r="CA24" i="64"/>
  <c r="CG27" i="64"/>
  <c r="CI27" i="64" s="1"/>
  <c r="BZ27" i="64"/>
  <c r="CA27" i="64"/>
  <c r="CG29" i="64"/>
  <c r="CI29" i="64" s="1"/>
  <c r="BZ29" i="64"/>
  <c r="CA29" i="64"/>
  <c r="CG31" i="64"/>
  <c r="CI31" i="64" s="1"/>
  <c r="BZ31" i="64"/>
  <c r="CA31" i="64"/>
  <c r="CG34" i="64"/>
  <c r="CI34" i="64" s="1"/>
  <c r="BZ34" i="64"/>
  <c r="CA34" i="64"/>
  <c r="CG38" i="64"/>
  <c r="CI38" i="64" s="1"/>
  <c r="BZ38" i="64"/>
  <c r="CA38" i="64"/>
  <c r="CG42" i="64"/>
  <c r="CI42" i="64" s="1"/>
  <c r="BZ42" i="64"/>
  <c r="CA42" i="64"/>
  <c r="CG46" i="64"/>
  <c r="CI46" i="64" s="1"/>
  <c r="BZ46" i="64"/>
  <c r="CA46" i="64"/>
  <c r="CG51" i="64"/>
  <c r="CI51" i="64" s="1"/>
  <c r="BZ51" i="64"/>
  <c r="CA51" i="64"/>
  <c r="CG53" i="64"/>
  <c r="CI53" i="64" s="1"/>
  <c r="BZ53" i="64"/>
  <c r="CA53" i="64"/>
  <c r="CG56" i="64"/>
  <c r="CI56" i="64" s="1"/>
  <c r="BZ56" i="64"/>
  <c r="CA56" i="64"/>
  <c r="CG69" i="64"/>
  <c r="CI69" i="64" s="1"/>
  <c r="BZ69" i="64"/>
  <c r="CA69" i="64"/>
  <c r="CG73" i="64"/>
  <c r="CI73" i="64" s="1"/>
  <c r="BZ73" i="64"/>
  <c r="CA73" i="64"/>
  <c r="CG75" i="64"/>
  <c r="CI75" i="64" s="1"/>
  <c r="BZ75" i="64"/>
  <c r="CA75" i="64"/>
  <c r="CG78" i="64"/>
  <c r="CI78" i="64" s="1"/>
  <c r="BZ78" i="64"/>
  <c r="CA78" i="64"/>
  <c r="CG81" i="64"/>
  <c r="CI81" i="64" s="1"/>
  <c r="BZ81" i="64"/>
  <c r="CA81" i="64"/>
  <c r="CG84" i="64"/>
  <c r="CI84" i="64" s="1"/>
  <c r="BZ84" i="64"/>
  <c r="BZ83" i="64" s="1"/>
  <c r="CA84" i="64"/>
  <c r="CI16" i="64" l="1"/>
  <c r="BR99" i="64"/>
  <c r="BQ99" i="64"/>
  <c r="BW102" i="64"/>
  <c r="BW99" i="64" s="1"/>
  <c r="CA83" i="64"/>
  <c r="BO102" i="64"/>
  <c r="BK102" i="64"/>
  <c r="BA102" i="64"/>
  <c r="BU99" i="64"/>
  <c r="BU98" i="64" s="1"/>
  <c r="BT99" i="64"/>
  <c r="CA33" i="64"/>
  <c r="CA72" i="64"/>
  <c r="CG83" i="64"/>
  <c r="CI83" i="64" s="1"/>
  <c r="BZ33" i="64"/>
  <c r="BG110" i="64"/>
  <c r="BS108" i="64"/>
  <c r="BS102" i="64"/>
  <c r="BZ50" i="64"/>
  <c r="CG50" i="64"/>
  <c r="CI50" i="64" s="1"/>
  <c r="CG33" i="64"/>
  <c r="CI33" i="64" s="1"/>
  <c r="BZ72" i="64"/>
  <c r="CG72" i="64"/>
  <c r="CI72" i="64" s="1"/>
  <c r="BG102" i="64"/>
  <c r="BG108" i="64"/>
  <c r="BS110" i="64"/>
  <c r="BA110" i="64"/>
  <c r="BB108" i="64"/>
  <c r="BB102" i="64"/>
  <c r="CG55" i="64"/>
  <c r="CI55" i="64" s="1"/>
  <c r="CA55" i="64"/>
  <c r="BZ55" i="64"/>
  <c r="CA50" i="64"/>
  <c r="BZ280" i="70" l="1"/>
  <c r="BZ278" i="70"/>
  <c r="BZ274" i="70"/>
  <c r="BZ277" i="70" l="1"/>
  <c r="BZ276" i="70" s="1"/>
  <c r="DA72" i="70"/>
  <c r="CZ72" i="70"/>
  <c r="DG71" i="70"/>
  <c r="DA70" i="70"/>
  <c r="DA68" i="70" s="1"/>
  <c r="CZ70" i="70"/>
  <c r="CZ68" i="70" s="1"/>
  <c r="DG70" i="70" l="1"/>
  <c r="DI70" i="70" s="1"/>
  <c r="DI71" i="70"/>
  <c r="CZ69" i="70"/>
  <c r="DA69" i="70"/>
  <c r="DG68" i="70" l="1"/>
  <c r="DI68" i="70" s="1"/>
  <c r="DG69" i="70"/>
  <c r="DJ69" i="70" s="1"/>
  <c r="DI69" i="70" l="1"/>
  <c r="DA449" i="70" l="1"/>
  <c r="DA446" i="70" s="1"/>
  <c r="CZ449" i="70"/>
  <c r="CZ445" i="70" s="1"/>
  <c r="DG449" i="70"/>
  <c r="DG446" i="70" s="1"/>
  <c r="DA443" i="70"/>
  <c r="DA428" i="70" s="1"/>
  <c r="CZ443" i="70"/>
  <c r="CZ431" i="70" s="1"/>
  <c r="DG443" i="70"/>
  <c r="DA439" i="70"/>
  <c r="CZ439" i="70"/>
  <c r="CZ430" i="70" s="1"/>
  <c r="DG439" i="70"/>
  <c r="DI439" i="70" s="1"/>
  <c r="CQ449" i="70"/>
  <c r="CP449" i="70"/>
  <c r="CP446" i="70" s="1"/>
  <c r="CP445" i="70" s="1"/>
  <c r="CO449" i="70"/>
  <c r="CO446" i="70" s="1"/>
  <c r="CO445" i="70" s="1"/>
  <c r="CN449" i="70"/>
  <c r="CN446" i="70" s="1"/>
  <c r="CN445" i="70" s="1"/>
  <c r="CM449" i="70"/>
  <c r="CM446" i="70" s="1"/>
  <c r="CM445" i="70" s="1"/>
  <c r="CL449" i="70"/>
  <c r="CL427" i="70" s="1"/>
  <c r="CK449" i="70"/>
  <c r="CK427" i="70" s="1"/>
  <c r="CJ449" i="70"/>
  <c r="CJ446" i="70" s="1"/>
  <c r="CJ445" i="70" s="1"/>
  <c r="CI449" i="70"/>
  <c r="CI446" i="70" s="1"/>
  <c r="CI445" i="70" s="1"/>
  <c r="CH449" i="70"/>
  <c r="CH446" i="70" s="1"/>
  <c r="CH445" i="70" s="1"/>
  <c r="CG449" i="70"/>
  <c r="CG446" i="70" s="1"/>
  <c r="CG445" i="70" s="1"/>
  <c r="CF449" i="70"/>
  <c r="CF446" i="70" s="1"/>
  <c r="CF445" i="70" s="1"/>
  <c r="CE449" i="70"/>
  <c r="CE446" i="70" s="1"/>
  <c r="CE445" i="70" s="1"/>
  <c r="CD449" i="70"/>
  <c r="CD427" i="70" s="1"/>
  <c r="CC449" i="70"/>
  <c r="CC427" i="70" s="1"/>
  <c r="CB449" i="70"/>
  <c r="CB446" i="70" s="1"/>
  <c r="CB445" i="70" s="1"/>
  <c r="CA449" i="70"/>
  <c r="CA446" i="70" s="1"/>
  <c r="CA445" i="70" s="1"/>
  <c r="BZ449" i="70"/>
  <c r="BZ446" i="70" s="1"/>
  <c r="BZ445" i="70" s="1"/>
  <c r="CQ443" i="70"/>
  <c r="CP443" i="70"/>
  <c r="CP428" i="70" s="1"/>
  <c r="CO443" i="70"/>
  <c r="CO428" i="70" s="1"/>
  <c r="CN443" i="70"/>
  <c r="CN428" i="70" s="1"/>
  <c r="CM443" i="70"/>
  <c r="CM428" i="70" s="1"/>
  <c r="CL443" i="70"/>
  <c r="CL428" i="70" s="1"/>
  <c r="CK443" i="70"/>
  <c r="CJ443" i="70"/>
  <c r="CJ428" i="70" s="1"/>
  <c r="CI443" i="70"/>
  <c r="CI428" i="70" s="1"/>
  <c r="CH443" i="70"/>
  <c r="CH428" i="70" s="1"/>
  <c r="CG443" i="70"/>
  <c r="CG428" i="70" s="1"/>
  <c r="CF443" i="70"/>
  <c r="CF428" i="70" s="1"/>
  <c r="CE443" i="70"/>
  <c r="CE428" i="70" s="1"/>
  <c r="CD443" i="70"/>
  <c r="CD428" i="70" s="1"/>
  <c r="CC443" i="70"/>
  <c r="CC428" i="70" s="1"/>
  <c r="CB443" i="70"/>
  <c r="CB428" i="70" s="1"/>
  <c r="CA443" i="70"/>
  <c r="CA428" i="70" s="1"/>
  <c r="BZ443" i="70"/>
  <c r="BZ428" i="70" s="1"/>
  <c r="CQ439" i="70"/>
  <c r="CS439" i="70" s="1"/>
  <c r="CP439" i="70"/>
  <c r="CO439" i="70"/>
  <c r="CN439" i="70"/>
  <c r="CN430" i="70" s="1"/>
  <c r="CM439" i="70"/>
  <c r="CM430" i="70" s="1"/>
  <c r="CL439" i="70"/>
  <c r="CL430" i="70" s="1"/>
  <c r="CK439" i="70"/>
  <c r="CK430" i="70" s="1"/>
  <c r="CJ439" i="70"/>
  <c r="CJ430" i="70" s="1"/>
  <c r="CI439" i="70"/>
  <c r="CI430" i="70" s="1"/>
  <c r="CH439" i="70"/>
  <c r="CG439" i="70"/>
  <c r="CF439" i="70"/>
  <c r="CE439" i="70"/>
  <c r="CE430" i="70" s="1"/>
  <c r="CD439" i="70"/>
  <c r="CD430" i="70" s="1"/>
  <c r="CC439" i="70"/>
  <c r="CC430" i="70" s="1"/>
  <c r="CB439" i="70"/>
  <c r="CB430" i="70" s="1"/>
  <c r="CA439" i="70"/>
  <c r="CA430" i="70" s="1"/>
  <c r="BZ439" i="70"/>
  <c r="BZ430" i="70" s="1"/>
  <c r="CU449" i="70"/>
  <c r="CU443" i="70"/>
  <c r="CW443" i="70" s="1"/>
  <c r="CU439" i="70"/>
  <c r="DA492" i="70"/>
  <c r="CZ492" i="70"/>
  <c r="DG492" i="70"/>
  <c r="DI492" i="70" s="1"/>
  <c r="DA490" i="70"/>
  <c r="CZ490" i="70"/>
  <c r="DG490" i="70"/>
  <c r="DI490" i="70" s="1"/>
  <c r="DA488" i="70"/>
  <c r="CZ488" i="70"/>
  <c r="DG488" i="70"/>
  <c r="DI488" i="70" s="1"/>
  <c r="DA484" i="70"/>
  <c r="CZ484" i="70"/>
  <c r="DG484" i="70"/>
  <c r="DI484" i="70" s="1"/>
  <c r="DA479" i="70"/>
  <c r="CZ479" i="70"/>
  <c r="DG479" i="70"/>
  <c r="DI479" i="70" s="1"/>
  <c r="DA477" i="70"/>
  <c r="CZ477" i="70"/>
  <c r="DG477" i="70"/>
  <c r="DI477" i="70" s="1"/>
  <c r="DA475" i="70"/>
  <c r="CZ475" i="70"/>
  <c r="DG475" i="70"/>
  <c r="DI475" i="70" s="1"/>
  <c r="DA473" i="70"/>
  <c r="CZ473" i="70"/>
  <c r="DG473" i="70"/>
  <c r="DI473" i="70" s="1"/>
  <c r="DA471" i="70"/>
  <c r="CZ471" i="70"/>
  <c r="DA464" i="70"/>
  <c r="CZ464" i="70"/>
  <c r="DG464" i="70"/>
  <c r="DA462" i="70"/>
  <c r="DA461" i="70" s="1"/>
  <c r="DA460" i="70" s="1"/>
  <c r="CZ462" i="70"/>
  <c r="CZ461" i="70" s="1"/>
  <c r="DA456" i="70"/>
  <c r="CZ456" i="70"/>
  <c r="CZ454" i="70" s="1"/>
  <c r="DG456" i="70"/>
  <c r="CU456" i="70"/>
  <c r="CT456" i="70"/>
  <c r="CT452" i="70" s="1"/>
  <c r="CS456" i="70"/>
  <c r="CR456" i="70"/>
  <c r="CR452" i="70" s="1"/>
  <c r="CQ456" i="70"/>
  <c r="CQ452" i="70" s="1"/>
  <c r="CP456" i="70"/>
  <c r="CP452" i="70" s="1"/>
  <c r="CO456" i="70"/>
  <c r="CO452" i="70" s="1"/>
  <c r="CN456" i="70"/>
  <c r="CN452" i="70" s="1"/>
  <c r="CM456" i="70"/>
  <c r="CM452" i="70" s="1"/>
  <c r="CL456" i="70"/>
  <c r="CL452" i="70" s="1"/>
  <c r="CK456" i="70"/>
  <c r="CJ456" i="70"/>
  <c r="CJ455" i="70" s="1"/>
  <c r="CJ454" i="70" s="1"/>
  <c r="CI456" i="70"/>
  <c r="CH456" i="70"/>
  <c r="CG456" i="70"/>
  <c r="CF456" i="70"/>
  <c r="CF452" i="70" s="1"/>
  <c r="CE456" i="70"/>
  <c r="CE452" i="70" s="1"/>
  <c r="DA454" i="70"/>
  <c r="CN453" i="70"/>
  <c r="CJ453" i="70"/>
  <c r="CD456" i="70"/>
  <c r="CC456" i="70"/>
  <c r="BZ456" i="70"/>
  <c r="CB456" i="70" s="1"/>
  <c r="DA405" i="70"/>
  <c r="DA404" i="70" s="1"/>
  <c r="CZ405" i="70"/>
  <c r="CZ404" i="70" s="1"/>
  <c r="DG405" i="70"/>
  <c r="CU405" i="70"/>
  <c r="CT405" i="70"/>
  <c r="CT404" i="70" s="1"/>
  <c r="CT403" i="70" s="1"/>
  <c r="CT402" i="70" s="1"/>
  <c r="CT401" i="70" s="1"/>
  <c r="CR405" i="70"/>
  <c r="CQ405" i="70"/>
  <c r="CQ404" i="70" s="1"/>
  <c r="CQ403" i="70" s="1"/>
  <c r="CQ402" i="70" s="1"/>
  <c r="CQ401" i="70" s="1"/>
  <c r="CP405" i="70"/>
  <c r="CP404" i="70" s="1"/>
  <c r="CP403" i="70" s="1"/>
  <c r="CP402" i="70" s="1"/>
  <c r="CP401" i="70" s="1"/>
  <c r="CM405" i="70"/>
  <c r="CM404" i="70" s="1"/>
  <c r="CO404" i="70" s="1"/>
  <c r="CL405" i="70"/>
  <c r="CL404" i="70" s="1"/>
  <c r="CL403" i="70" s="1"/>
  <c r="CL402" i="70" s="1"/>
  <c r="CL401" i="70" s="1"/>
  <c r="CI405" i="70"/>
  <c r="CK405" i="70" s="1"/>
  <c r="CH405" i="70"/>
  <c r="CH404" i="70" s="1"/>
  <c r="CH403" i="70" s="1"/>
  <c r="CH402" i="70" s="1"/>
  <c r="CH401" i="70" s="1"/>
  <c r="CF405" i="70"/>
  <c r="CF404" i="70" s="1"/>
  <c r="CE405" i="70"/>
  <c r="CE404" i="70" s="1"/>
  <c r="CE403" i="70" s="1"/>
  <c r="CE402" i="70" s="1"/>
  <c r="CE401" i="70" s="1"/>
  <c r="BZ405" i="70"/>
  <c r="BZ404" i="70" s="1"/>
  <c r="BZ403" i="70" s="1"/>
  <c r="BZ402" i="70" s="1"/>
  <c r="BZ401" i="70" s="1"/>
  <c r="BZ464" i="70"/>
  <c r="BZ463" i="70" s="1"/>
  <c r="BZ462" i="70" s="1"/>
  <c r="BZ461" i="70" s="1"/>
  <c r="BZ460" i="70" s="1"/>
  <c r="CU397" i="70"/>
  <c r="CT397" i="70"/>
  <c r="CS397" i="70"/>
  <c r="CR397" i="70"/>
  <c r="CQ397" i="70"/>
  <c r="CP397" i="70"/>
  <c r="CO397" i="70"/>
  <c r="CN397" i="70"/>
  <c r="CM397" i="70"/>
  <c r="CL397" i="70"/>
  <c r="CK397" i="70"/>
  <c r="CJ397" i="70"/>
  <c r="CI397" i="70"/>
  <c r="CH397" i="70"/>
  <c r="CG397" i="70"/>
  <c r="CF397" i="70"/>
  <c r="CE397" i="70"/>
  <c r="CP394" i="70"/>
  <c r="CO394" i="70"/>
  <c r="CN394" i="70"/>
  <c r="CM394" i="70"/>
  <c r="CL394" i="70"/>
  <c r="CK394" i="70"/>
  <c r="CJ394" i="70"/>
  <c r="CI394" i="70"/>
  <c r="CH394" i="70"/>
  <c r="CG394" i="70"/>
  <c r="CF394" i="70"/>
  <c r="CE394" i="70"/>
  <c r="DA394" i="70"/>
  <c r="CZ394" i="70"/>
  <c r="CD394" i="70"/>
  <c r="CC394" i="70"/>
  <c r="BZ394" i="70"/>
  <c r="CB394" i="70" s="1"/>
  <c r="DA397" i="70"/>
  <c r="CZ397" i="70"/>
  <c r="DG397" i="70"/>
  <c r="CD397" i="70"/>
  <c r="CC397" i="70"/>
  <c r="BZ397" i="70"/>
  <c r="CA397" i="70" s="1"/>
  <c r="DA385" i="70"/>
  <c r="DA384" i="70" s="1"/>
  <c r="CZ385" i="70"/>
  <c r="CZ384" i="70" s="1"/>
  <c r="DG385" i="70"/>
  <c r="DA379" i="70"/>
  <c r="CZ379" i="70"/>
  <c r="DG379" i="70"/>
  <c r="DA377" i="70"/>
  <c r="DA376" i="70" s="1"/>
  <c r="CZ377" i="70"/>
  <c r="CZ376" i="70" s="1"/>
  <c r="DA372" i="70"/>
  <c r="DA371" i="70" s="1"/>
  <c r="CZ372" i="70"/>
  <c r="CZ371" i="70" s="1"/>
  <c r="DG372" i="70"/>
  <c r="DA366" i="70"/>
  <c r="DA365" i="70" s="1"/>
  <c r="CZ366" i="70"/>
  <c r="CZ365" i="70" s="1"/>
  <c r="DG366" i="70"/>
  <c r="DA359" i="70"/>
  <c r="CZ359" i="70"/>
  <c r="DG359" i="70"/>
  <c r="DI359" i="70" s="1"/>
  <c r="DA355" i="70"/>
  <c r="CZ355" i="70"/>
  <c r="DG355" i="70"/>
  <c r="DI355" i="70" s="1"/>
  <c r="DA353" i="70"/>
  <c r="CZ353" i="70"/>
  <c r="DG353" i="70"/>
  <c r="DI353" i="70" s="1"/>
  <c r="DA348" i="70"/>
  <c r="DA338" i="70" s="1"/>
  <c r="CZ348" i="70"/>
  <c r="CZ338" i="70" s="1"/>
  <c r="DA346" i="70"/>
  <c r="CZ346" i="70"/>
  <c r="DG346" i="70"/>
  <c r="DI346" i="70" s="1"/>
  <c r="DA344" i="70"/>
  <c r="CZ344" i="70"/>
  <c r="DG344" i="70"/>
  <c r="DI344" i="70" s="1"/>
  <c r="DA341" i="70"/>
  <c r="CZ341" i="70"/>
  <c r="DG341" i="70"/>
  <c r="DI341" i="70" s="1"/>
  <c r="DA335" i="70"/>
  <c r="CZ335" i="70"/>
  <c r="DG335" i="70"/>
  <c r="DI335" i="70" s="1"/>
  <c r="DA333" i="70"/>
  <c r="CZ333" i="70"/>
  <c r="DG333" i="70"/>
  <c r="DI333" i="70" s="1"/>
  <c r="DA326" i="70"/>
  <c r="CZ326" i="70"/>
  <c r="DG326" i="70"/>
  <c r="DI326" i="70" s="1"/>
  <c r="DA322" i="70"/>
  <c r="CZ322" i="70"/>
  <c r="DG322" i="70"/>
  <c r="DI322" i="70" s="1"/>
  <c r="DA319" i="70"/>
  <c r="CZ319" i="70"/>
  <c r="DG319" i="70"/>
  <c r="DG316" i="70" s="1"/>
  <c r="DA315" i="70"/>
  <c r="DA313" i="70" s="1"/>
  <c r="CZ315" i="70"/>
  <c r="CZ314" i="70" s="1"/>
  <c r="DA310" i="70"/>
  <c r="DA309" i="70" s="1"/>
  <c r="CZ310" i="70"/>
  <c r="CZ309" i="70" s="1"/>
  <c r="DG310" i="70"/>
  <c r="DA304" i="70"/>
  <c r="CZ304" i="70"/>
  <c r="DG304" i="70"/>
  <c r="DI304" i="70" s="1"/>
  <c r="DA300" i="70"/>
  <c r="CZ300" i="70"/>
  <c r="DG300" i="70"/>
  <c r="DI300" i="70" s="1"/>
  <c r="DA297" i="70"/>
  <c r="CZ297" i="70"/>
  <c r="DG297" i="70"/>
  <c r="DI297" i="70" s="1"/>
  <c r="DA292" i="70"/>
  <c r="CZ292" i="70"/>
  <c r="DG292" i="70"/>
  <c r="DI292" i="70" s="1"/>
  <c r="DA290" i="70"/>
  <c r="CZ290" i="70"/>
  <c r="DG290" i="70"/>
  <c r="DI290" i="70" s="1"/>
  <c r="DA280" i="70"/>
  <c r="CZ280" i="70"/>
  <c r="DG280" i="70"/>
  <c r="DI280" i="70" s="1"/>
  <c r="DA278" i="70"/>
  <c r="CZ278" i="70"/>
  <c r="DG278" i="70"/>
  <c r="DI278" i="70" s="1"/>
  <c r="DA276" i="70"/>
  <c r="CZ276" i="70"/>
  <c r="DA274" i="70"/>
  <c r="CZ274" i="70"/>
  <c r="DG274" i="70"/>
  <c r="DI274" i="70" s="1"/>
  <c r="DA272" i="70"/>
  <c r="CZ272" i="70"/>
  <c r="DG272" i="70"/>
  <c r="DI272" i="70" s="1"/>
  <c r="DA270" i="70"/>
  <c r="CZ270" i="70"/>
  <c r="DG270" i="70"/>
  <c r="DI270" i="70" s="1"/>
  <c r="DA245" i="70"/>
  <c r="CZ245" i="70"/>
  <c r="DG245" i="70"/>
  <c r="DI245" i="70" s="1"/>
  <c r="CT245" i="70"/>
  <c r="CR245" i="70"/>
  <c r="CQ245" i="70"/>
  <c r="CP245" i="70"/>
  <c r="CM245" i="70"/>
  <c r="CO245" i="70" s="1"/>
  <c r="CL245" i="70"/>
  <c r="CI245" i="70"/>
  <c r="CK245" i="70" s="1"/>
  <c r="CH245" i="70"/>
  <c r="CF245" i="70"/>
  <c r="CE245" i="70"/>
  <c r="CD245" i="70"/>
  <c r="CC245" i="70"/>
  <c r="BZ245" i="70"/>
  <c r="CB245" i="70" s="1"/>
  <c r="DA251" i="70"/>
  <c r="CZ251" i="70"/>
  <c r="DG251" i="70"/>
  <c r="DI251" i="70" s="1"/>
  <c r="DA247" i="70"/>
  <c r="CZ247" i="70"/>
  <c r="DA242" i="70"/>
  <c r="CZ242" i="70"/>
  <c r="DG242" i="70"/>
  <c r="DI242" i="70" s="1"/>
  <c r="DA240" i="70"/>
  <c r="CZ240" i="70"/>
  <c r="DG240" i="70"/>
  <c r="DI240" i="70" s="1"/>
  <c r="DA238" i="70"/>
  <c r="DA236" i="70" s="1"/>
  <c r="CZ238" i="70"/>
  <c r="CZ236" i="70" s="1"/>
  <c r="DA234" i="70"/>
  <c r="CZ234" i="70"/>
  <c r="DG234" i="70"/>
  <c r="DI234" i="70" s="1"/>
  <c r="DA232" i="70"/>
  <c r="CZ232" i="70"/>
  <c r="DG232" i="70"/>
  <c r="DA230" i="70"/>
  <c r="DA227" i="70" s="1"/>
  <c r="CZ230" i="70"/>
  <c r="CZ227" i="70" s="1"/>
  <c r="CN166" i="70"/>
  <c r="CN153" i="70" s="1"/>
  <c r="CJ166" i="70"/>
  <c r="CJ153" i="70" s="1"/>
  <c r="CP168" i="70"/>
  <c r="CP167" i="70" s="1"/>
  <c r="CP166" i="70" s="1"/>
  <c r="CO168" i="70"/>
  <c r="CL168" i="70"/>
  <c r="CL167" i="70" s="1"/>
  <c r="CL166" i="70" s="1"/>
  <c r="CK168" i="70"/>
  <c r="CH168" i="70"/>
  <c r="CH167" i="70" s="1"/>
  <c r="CH166" i="70" s="1"/>
  <c r="CG168" i="70"/>
  <c r="DA167" i="70"/>
  <c r="DA166" i="70" s="1"/>
  <c r="CZ167" i="70"/>
  <c r="CZ166" i="70" s="1"/>
  <c r="DG167" i="70"/>
  <c r="CU167" i="70"/>
  <c r="CT167" i="70"/>
  <c r="CT166" i="70" s="1"/>
  <c r="CR167" i="70"/>
  <c r="CQ167" i="70"/>
  <c r="CQ166" i="70" s="1"/>
  <c r="CM167" i="70"/>
  <c r="CO167" i="70" s="1"/>
  <c r="CO166" i="70" s="1"/>
  <c r="CI167" i="70"/>
  <c r="CK167" i="70" s="1"/>
  <c r="CK166" i="70" s="1"/>
  <c r="CF167" i="70"/>
  <c r="CF166" i="70" s="1"/>
  <c r="CE167" i="70"/>
  <c r="CE166" i="70" s="1"/>
  <c r="CD167" i="70"/>
  <c r="CC167" i="70"/>
  <c r="BZ167" i="70"/>
  <c r="CB167" i="70" s="1"/>
  <c r="DA157" i="70"/>
  <c r="CZ157" i="70"/>
  <c r="DG157" i="70"/>
  <c r="DI157" i="70" s="1"/>
  <c r="DA155" i="70"/>
  <c r="CZ155" i="70"/>
  <c r="DG155" i="70"/>
  <c r="DI155" i="70" s="1"/>
  <c r="DA153" i="70"/>
  <c r="CZ153" i="70"/>
  <c r="DA147" i="70"/>
  <c r="DA146" i="70" s="1"/>
  <c r="CZ147" i="70"/>
  <c r="CZ146" i="70" s="1"/>
  <c r="DG147" i="70"/>
  <c r="DA143" i="70"/>
  <c r="CZ143" i="70"/>
  <c r="DG143" i="70"/>
  <c r="DA136" i="70"/>
  <c r="CZ136" i="70"/>
  <c r="DG136" i="70"/>
  <c r="DI136" i="70" s="1"/>
  <c r="DA134" i="70"/>
  <c r="CZ134" i="70"/>
  <c r="DG134" i="70"/>
  <c r="DI134" i="70" s="1"/>
  <c r="DA124" i="70"/>
  <c r="CZ124" i="70"/>
  <c r="DG124" i="70"/>
  <c r="DI124" i="70" s="1"/>
  <c r="DA117" i="70"/>
  <c r="CZ117" i="70"/>
  <c r="DG117" i="70"/>
  <c r="DI117" i="70" s="1"/>
  <c r="DA113" i="70"/>
  <c r="CZ113" i="70"/>
  <c r="DG113" i="70"/>
  <c r="DI113" i="70" s="1"/>
  <c r="DA108" i="70"/>
  <c r="CZ108" i="70"/>
  <c r="DG108" i="70"/>
  <c r="DI108" i="70" s="1"/>
  <c r="DA106" i="70"/>
  <c r="CZ106" i="70"/>
  <c r="DG106" i="70"/>
  <c r="DI106" i="70" s="1"/>
  <c r="DA103" i="70"/>
  <c r="CZ103" i="70"/>
  <c r="DG103" i="70"/>
  <c r="DI103" i="70" s="1"/>
  <c r="DA96" i="70"/>
  <c r="CZ96" i="70"/>
  <c r="DG96" i="70"/>
  <c r="DI96" i="70" s="1"/>
  <c r="DA94" i="70"/>
  <c r="CZ94" i="70"/>
  <c r="DG94" i="70"/>
  <c r="DI94" i="70" s="1"/>
  <c r="DA91" i="70"/>
  <c r="CZ91" i="70"/>
  <c r="DG91" i="70"/>
  <c r="DI91" i="70" s="1"/>
  <c r="DA89" i="70"/>
  <c r="CZ89" i="70"/>
  <c r="DG89" i="70"/>
  <c r="DI89" i="70" s="1"/>
  <c r="DA86" i="70"/>
  <c r="CZ86" i="70"/>
  <c r="DG86" i="70"/>
  <c r="DI86" i="70" s="1"/>
  <c r="DA83" i="70"/>
  <c r="DA82" i="70" s="1"/>
  <c r="CZ83" i="70"/>
  <c r="CZ82" i="70" s="1"/>
  <c r="DG83" i="70"/>
  <c r="BZ18" i="70"/>
  <c r="DA62" i="70"/>
  <c r="CZ62" i="70"/>
  <c r="DG62" i="70"/>
  <c r="DI62" i="70" s="1"/>
  <c r="DA58" i="70"/>
  <c r="CZ58" i="70"/>
  <c r="DA56" i="70"/>
  <c r="CZ56" i="70"/>
  <c r="DG56" i="70"/>
  <c r="DI56" i="70" s="1"/>
  <c r="DA54" i="70"/>
  <c r="DA52" i="70" s="1"/>
  <c r="CZ54" i="70"/>
  <c r="CZ52" i="70" s="1"/>
  <c r="DA48" i="70"/>
  <c r="CZ48" i="70"/>
  <c r="DG48" i="70"/>
  <c r="DA40" i="70"/>
  <c r="CZ40" i="70"/>
  <c r="DG40" i="70"/>
  <c r="DI40" i="70" s="1"/>
  <c r="DA30" i="70"/>
  <c r="CZ30" i="70"/>
  <c r="DG30" i="70"/>
  <c r="DI30" i="70" s="1"/>
  <c r="DA23" i="70"/>
  <c r="CZ23" i="70"/>
  <c r="DG23" i="70"/>
  <c r="DI23" i="70" s="1"/>
  <c r="DA18" i="70"/>
  <c r="CZ18" i="70"/>
  <c r="DG18" i="70"/>
  <c r="DI18" i="70" s="1"/>
  <c r="DA16" i="70"/>
  <c r="DA14" i="70" s="1"/>
  <c r="CZ16" i="70"/>
  <c r="CZ13" i="70" s="1"/>
  <c r="CK446" i="70" l="1"/>
  <c r="CK445" i="70" s="1"/>
  <c r="DG438" i="70"/>
  <c r="DG431" i="70" s="1"/>
  <c r="DG146" i="70"/>
  <c r="DI146" i="70" s="1"/>
  <c r="DI147" i="70"/>
  <c r="DG463" i="70"/>
  <c r="DI464" i="70"/>
  <c r="DG428" i="70"/>
  <c r="DI443" i="70"/>
  <c r="DG47" i="70"/>
  <c r="DI47" i="70" s="1"/>
  <c r="DI48" i="70"/>
  <c r="DG142" i="70"/>
  <c r="DI142" i="70" s="1"/>
  <c r="DI143" i="70"/>
  <c r="DG371" i="70"/>
  <c r="DI372" i="70"/>
  <c r="DG384" i="70"/>
  <c r="DI385" i="70"/>
  <c r="DG404" i="70"/>
  <c r="DI405" i="70"/>
  <c r="DG166" i="70"/>
  <c r="DI167" i="70"/>
  <c r="DI166" i="70" s="1"/>
  <c r="DG309" i="70"/>
  <c r="DI310" i="70"/>
  <c r="DG365" i="70"/>
  <c r="DI366" i="70"/>
  <c r="DG378" i="70"/>
  <c r="DI379" i="70"/>
  <c r="DG82" i="70"/>
  <c r="DI82" i="70" s="1"/>
  <c r="DI83" i="70"/>
  <c r="DG228" i="70"/>
  <c r="DI232" i="70"/>
  <c r="DI316" i="70"/>
  <c r="DI319" i="70"/>
  <c r="DG427" i="70"/>
  <c r="DI449" i="70"/>
  <c r="DA403" i="70"/>
  <c r="DA402" i="70" s="1"/>
  <c r="DA401" i="70" s="1"/>
  <c r="DA308" i="70"/>
  <c r="DA383" i="70"/>
  <c r="DA381" i="70" s="1"/>
  <c r="DA364" i="70"/>
  <c r="DA363" i="70" s="1"/>
  <c r="DA445" i="70"/>
  <c r="DA101" i="70"/>
  <c r="DA99" i="70" s="1"/>
  <c r="DA98" i="70" s="1"/>
  <c r="DA370" i="70"/>
  <c r="DA369" i="70" s="1"/>
  <c r="CZ101" i="70"/>
  <c r="CZ100" i="70" s="1"/>
  <c r="CZ370" i="70"/>
  <c r="CZ368" i="70" s="1"/>
  <c r="CZ383" i="70"/>
  <c r="CZ382" i="70" s="1"/>
  <c r="CZ403" i="70"/>
  <c r="CZ402" i="70" s="1"/>
  <c r="CZ401" i="70" s="1"/>
  <c r="CZ308" i="70"/>
  <c r="CZ364" i="70"/>
  <c r="CZ361" i="70" s="1"/>
  <c r="CU166" i="70"/>
  <c r="CW167" i="70"/>
  <c r="CW166" i="70" s="1"/>
  <c r="CU446" i="70"/>
  <c r="CW449" i="70"/>
  <c r="CU404" i="70"/>
  <c r="CW405" i="70"/>
  <c r="CU430" i="70"/>
  <c r="CW430" i="70" s="1"/>
  <c r="CW439" i="70"/>
  <c r="CS245" i="70"/>
  <c r="CZ460" i="70"/>
  <c r="CS405" i="70"/>
  <c r="CQ428" i="70"/>
  <c r="CS428" i="70" s="1"/>
  <c r="CS443" i="70"/>
  <c r="CQ446" i="70"/>
  <c r="CS449" i="70"/>
  <c r="CR166" i="70"/>
  <c r="CS167" i="70"/>
  <c r="CS166" i="70" s="1"/>
  <c r="CQ438" i="70"/>
  <c r="CG438" i="70"/>
  <c r="CG431" i="70" s="1"/>
  <c r="CG426" i="70" s="1"/>
  <c r="CK438" i="70"/>
  <c r="CK431" i="70" s="1"/>
  <c r="CK426" i="70" s="1"/>
  <c r="CK428" i="70"/>
  <c r="CQ430" i="70"/>
  <c r="DA438" i="70"/>
  <c r="CJ438" i="70"/>
  <c r="CJ431" i="70" s="1"/>
  <c r="CJ426" i="70" s="1"/>
  <c r="CJ226" i="70" s="1"/>
  <c r="DG93" i="70"/>
  <c r="DI93" i="70" s="1"/>
  <c r="CH438" i="70"/>
  <c r="CH431" i="70" s="1"/>
  <c r="CH426" i="70" s="1"/>
  <c r="CE438" i="70"/>
  <c r="CE431" i="70" s="1"/>
  <c r="CE426" i="70" s="1"/>
  <c r="CI427" i="70"/>
  <c r="CB427" i="70"/>
  <c r="CI438" i="70"/>
  <c r="CI431" i="70" s="1"/>
  <c r="CI426" i="70" s="1"/>
  <c r="CU438" i="70"/>
  <c r="CO438" i="70"/>
  <c r="CO431" i="70" s="1"/>
  <c r="CO426" i="70" s="1"/>
  <c r="CP438" i="70"/>
  <c r="CP431" i="70" s="1"/>
  <c r="CP426" i="70" s="1"/>
  <c r="CB438" i="70"/>
  <c r="CB431" i="70" s="1"/>
  <c r="CB426" i="70" s="1"/>
  <c r="CF438" i="70"/>
  <c r="CF431" i="70" s="1"/>
  <c r="CF426" i="70" s="1"/>
  <c r="CN438" i="70"/>
  <c r="CN431" i="70" s="1"/>
  <c r="CN426" i="70" s="1"/>
  <c r="CN226" i="70" s="1"/>
  <c r="CJ427" i="70"/>
  <c r="CN427" i="70"/>
  <c r="CA427" i="70"/>
  <c r="BZ427" i="70"/>
  <c r="CL446" i="70"/>
  <c r="CL445" i="70" s="1"/>
  <c r="CM427" i="70"/>
  <c r="CP427" i="70"/>
  <c r="CU428" i="70"/>
  <c r="CW428" i="70" s="1"/>
  <c r="CL438" i="70"/>
  <c r="CL431" i="70" s="1"/>
  <c r="CM438" i="70"/>
  <c r="CM431" i="70" s="1"/>
  <c r="CM426" i="70" s="1"/>
  <c r="CI166" i="70"/>
  <c r="CQ427" i="70"/>
  <c r="CS427" i="70" s="1"/>
  <c r="BZ438" i="70"/>
  <c r="BZ431" i="70" s="1"/>
  <c r="BZ426" i="70" s="1"/>
  <c r="CA438" i="70"/>
  <c r="CA431" i="70" s="1"/>
  <c r="CA426" i="70" s="1"/>
  <c r="CE427" i="70"/>
  <c r="DA427" i="70"/>
  <c r="CZ426" i="70"/>
  <c r="DG430" i="70"/>
  <c r="DA430" i="70"/>
  <c r="CC438" i="70"/>
  <c r="CC431" i="70" s="1"/>
  <c r="CO427" i="70"/>
  <c r="CO430" i="70"/>
  <c r="CD446" i="70"/>
  <c r="CD445" i="70" s="1"/>
  <c r="CF427" i="70"/>
  <c r="CF430" i="70"/>
  <c r="CC446" i="70"/>
  <c r="CC445" i="70" s="1"/>
  <c r="CP430" i="70"/>
  <c r="CD438" i="70"/>
  <c r="CD431" i="70" s="1"/>
  <c r="CG427" i="70"/>
  <c r="CG430" i="70"/>
  <c r="CH427" i="70"/>
  <c r="CH430" i="70"/>
  <c r="CU427" i="70"/>
  <c r="CW427" i="70" s="1"/>
  <c r="DG472" i="70"/>
  <c r="DI472" i="70" s="1"/>
  <c r="CM166" i="70"/>
  <c r="CJ391" i="70"/>
  <c r="CN455" i="70"/>
  <c r="CN454" i="70" s="1"/>
  <c r="DG277" i="70"/>
  <c r="DG296" i="70"/>
  <c r="DI296" i="70" s="1"/>
  <c r="CZ296" i="70"/>
  <c r="CO405" i="70"/>
  <c r="DG102" i="70"/>
  <c r="DI102" i="70" s="1"/>
  <c r="BZ166" i="70"/>
  <c r="DG340" i="70"/>
  <c r="BZ452" i="70"/>
  <c r="DA314" i="70"/>
  <c r="DA375" i="70"/>
  <c r="CG452" i="70"/>
  <c r="CH452" i="70"/>
  <c r="CU452" i="70"/>
  <c r="CJ452" i="70"/>
  <c r="DG452" i="70"/>
  <c r="CI452" i="70"/>
  <c r="CK452" i="70"/>
  <c r="CS452" i="70"/>
  <c r="CA456" i="70"/>
  <c r="CI404" i="70"/>
  <c r="CK404" i="70" s="1"/>
  <c r="CR404" i="70"/>
  <c r="CS404" i="70" s="1"/>
  <c r="CG404" i="70"/>
  <c r="CF403" i="70"/>
  <c r="CG405" i="70"/>
  <c r="CM403" i="70"/>
  <c r="DG239" i="70"/>
  <c r="DG85" i="70"/>
  <c r="DI85" i="70" s="1"/>
  <c r="DG112" i="70"/>
  <c r="DI112" i="70" s="1"/>
  <c r="DG231" i="70"/>
  <c r="CZ313" i="70"/>
  <c r="DG55" i="70"/>
  <c r="DA296" i="70"/>
  <c r="CZ93" i="70"/>
  <c r="DG289" i="70"/>
  <c r="DI289" i="70" s="1"/>
  <c r="CZ340" i="70"/>
  <c r="DA93" i="70"/>
  <c r="DG269" i="70"/>
  <c r="DA340" i="70"/>
  <c r="DG352" i="70"/>
  <c r="CN391" i="70"/>
  <c r="CZ269" i="70"/>
  <c r="DA269" i="70"/>
  <c r="DG321" i="70"/>
  <c r="CZ375" i="70"/>
  <c r="CB397" i="70"/>
  <c r="CA394" i="70"/>
  <c r="CG245" i="70"/>
  <c r="CA245" i="70"/>
  <c r="DG229" i="70"/>
  <c r="CZ85" i="70"/>
  <c r="DA85" i="70"/>
  <c r="DG17" i="70"/>
  <c r="CG167" i="70"/>
  <c r="CG166" i="70" s="1"/>
  <c r="CA167" i="70"/>
  <c r="DA13" i="70"/>
  <c r="CZ51" i="70"/>
  <c r="CZ14" i="70"/>
  <c r="DA51" i="70"/>
  <c r="CZ369" i="70" l="1"/>
  <c r="DI427" i="70"/>
  <c r="DI428" i="70"/>
  <c r="DI430" i="70"/>
  <c r="CZ363" i="70"/>
  <c r="DA368" i="70"/>
  <c r="DA100" i="70"/>
  <c r="CZ99" i="70"/>
  <c r="CZ98" i="70" s="1"/>
  <c r="DA361" i="70"/>
  <c r="CZ381" i="70"/>
  <c r="DA382" i="70"/>
  <c r="DG315" i="70"/>
  <c r="DI315" i="70" s="1"/>
  <c r="DI321" i="70"/>
  <c r="DG348" i="70"/>
  <c r="DI352" i="70"/>
  <c r="DG54" i="70"/>
  <c r="DG51" i="70" s="1"/>
  <c r="DI51" i="70" s="1"/>
  <c r="DI55" i="70"/>
  <c r="DG276" i="70"/>
  <c r="DI276" i="70" s="1"/>
  <c r="DI277" i="70"/>
  <c r="DJ229" i="70"/>
  <c r="DI229" i="70"/>
  <c r="DG238" i="70"/>
  <c r="DI238" i="70" s="1"/>
  <c r="DI239" i="70"/>
  <c r="DI431" i="70"/>
  <c r="DI438" i="70"/>
  <c r="DG364" i="70"/>
  <c r="DI365" i="70"/>
  <c r="DG383" i="70"/>
  <c r="DI384" i="70"/>
  <c r="DG462" i="70"/>
  <c r="DI463" i="70"/>
  <c r="DG16" i="70"/>
  <c r="DG14" i="70" s="1"/>
  <c r="DI14" i="70" s="1"/>
  <c r="DI17" i="70"/>
  <c r="DG268" i="70"/>
  <c r="DI268" i="70" s="1"/>
  <c r="DI269" i="70"/>
  <c r="DG230" i="70"/>
  <c r="DI231" i="70"/>
  <c r="DG339" i="70"/>
  <c r="DI339" i="70" s="1"/>
  <c r="DI340" i="70"/>
  <c r="DG445" i="70"/>
  <c r="DI445" i="70" s="1"/>
  <c r="DI446" i="70"/>
  <c r="DJ228" i="70"/>
  <c r="DI228" i="70"/>
  <c r="DG377" i="70"/>
  <c r="DI378" i="70"/>
  <c r="DG308" i="70"/>
  <c r="DI308" i="70" s="1"/>
  <c r="DI309" i="70"/>
  <c r="DG403" i="70"/>
  <c r="DI404" i="70"/>
  <c r="DG370" i="70"/>
  <c r="DI371" i="70"/>
  <c r="DA339" i="70"/>
  <c r="DA337" i="70" s="1"/>
  <c r="DA431" i="70"/>
  <c r="DA426" i="70" s="1"/>
  <c r="DA288" i="70"/>
  <c r="DA268" i="70"/>
  <c r="CZ268" i="70"/>
  <c r="CZ288" i="70"/>
  <c r="CZ339" i="70"/>
  <c r="CZ337" i="70" s="1"/>
  <c r="CU403" i="70"/>
  <c r="CW404" i="70"/>
  <c r="CU431" i="70"/>
  <c r="CW438" i="70"/>
  <c r="CU445" i="70"/>
  <c r="CW445" i="70" s="1"/>
  <c r="CW446" i="70"/>
  <c r="CS430" i="70"/>
  <c r="CQ431" i="70"/>
  <c r="CS431" i="70" s="1"/>
  <c r="CS438" i="70"/>
  <c r="CQ445" i="70"/>
  <c r="CS445" i="70" s="1"/>
  <c r="CS446" i="70"/>
  <c r="DG81" i="70"/>
  <c r="DG101" i="70"/>
  <c r="DI101" i="70" s="1"/>
  <c r="CD426" i="70"/>
  <c r="CL426" i="70"/>
  <c r="CC426" i="70"/>
  <c r="DG288" i="70"/>
  <c r="DI288" i="70" s="1"/>
  <c r="CR403" i="70"/>
  <c r="CS403" i="70" s="1"/>
  <c r="CI403" i="70"/>
  <c r="CI402" i="70" s="1"/>
  <c r="CO403" i="70"/>
  <c r="CM402" i="70"/>
  <c r="CG403" i="70"/>
  <c r="CF402" i="70"/>
  <c r="DA81" i="70"/>
  <c r="DA80" i="70" s="1"/>
  <c r="CZ81" i="70"/>
  <c r="CZ79" i="70" s="1"/>
  <c r="CB166" i="70"/>
  <c r="CA166" i="70"/>
  <c r="DG426" i="70" l="1"/>
  <c r="DI426" i="70" s="1"/>
  <c r="DG313" i="70"/>
  <c r="DI313" i="70" s="1"/>
  <c r="DG314" i="70"/>
  <c r="DI314" i="70" s="1"/>
  <c r="DG337" i="70"/>
  <c r="DI337" i="70" s="1"/>
  <c r="DG237" i="70"/>
  <c r="DJ237" i="70" s="1"/>
  <c r="DG236" i="70"/>
  <c r="DI236" i="70" s="1"/>
  <c r="DI370" i="70"/>
  <c r="DG368" i="70"/>
  <c r="DI368" i="70" s="1"/>
  <c r="DG369" i="70"/>
  <c r="DG80" i="70"/>
  <c r="DI81" i="70"/>
  <c r="DG227" i="70"/>
  <c r="DI227" i="70" s="1"/>
  <c r="DI230" i="70"/>
  <c r="DG13" i="70"/>
  <c r="DI13" i="70" s="1"/>
  <c r="DI16" i="70"/>
  <c r="DI383" i="70"/>
  <c r="DG381" i="70"/>
  <c r="DI381" i="70" s="1"/>
  <c r="DG382" i="70"/>
  <c r="DG338" i="70"/>
  <c r="DI348" i="70"/>
  <c r="DG402" i="70"/>
  <c r="DI403" i="70"/>
  <c r="DI377" i="70"/>
  <c r="DG376" i="70"/>
  <c r="DG375" i="70"/>
  <c r="DI375" i="70" s="1"/>
  <c r="DG461" i="70"/>
  <c r="DI462" i="70"/>
  <c r="DI364" i="70"/>
  <c r="DG363" i="70"/>
  <c r="DG361" i="70"/>
  <c r="DI361" i="70" s="1"/>
  <c r="DG52" i="70"/>
  <c r="DI52" i="70" s="1"/>
  <c r="DI54" i="70"/>
  <c r="CU426" i="70"/>
  <c r="CW426" i="70" s="1"/>
  <c r="CW431" i="70"/>
  <c r="CU402" i="70"/>
  <c r="CW403" i="70"/>
  <c r="CQ426" i="70"/>
  <c r="CS426" i="70" s="1"/>
  <c r="DG79" i="70"/>
  <c r="DI79" i="70" s="1"/>
  <c r="CZ80" i="70"/>
  <c r="CR402" i="70"/>
  <c r="CI401" i="70"/>
  <c r="CK401" i="70" s="1"/>
  <c r="CK402" i="70"/>
  <c r="CK403" i="70"/>
  <c r="CG402" i="70"/>
  <c r="CF401" i="70"/>
  <c r="CG401" i="70" s="1"/>
  <c r="CO402" i="70"/>
  <c r="CM401" i="70"/>
  <c r="CO401" i="70" s="1"/>
  <c r="DA79" i="70"/>
  <c r="DJ9" i="70" l="1"/>
  <c r="DI237" i="70"/>
  <c r="DJ376" i="70"/>
  <c r="DI376" i="70"/>
  <c r="DJ382" i="70"/>
  <c r="DI382" i="70"/>
  <c r="DJ369" i="70"/>
  <c r="DI369" i="70"/>
  <c r="DI461" i="70"/>
  <c r="DG460" i="70"/>
  <c r="DI460" i="70" s="1"/>
  <c r="DJ80" i="70"/>
  <c r="DI80" i="70"/>
  <c r="DJ363" i="70"/>
  <c r="DI363" i="70"/>
  <c r="DI402" i="70"/>
  <c r="DG401" i="70"/>
  <c r="DI401" i="70" s="1"/>
  <c r="DJ338" i="70"/>
  <c r="DI338" i="70"/>
  <c r="CW402" i="70"/>
  <c r="CU401" i="70"/>
  <c r="CW401" i="70" s="1"/>
  <c r="CR401" i="70"/>
  <c r="CS401" i="70" s="1"/>
  <c r="CS402" i="70"/>
  <c r="CT496" i="70" l="1"/>
  <c r="CT494" i="70"/>
  <c r="CT493" i="70"/>
  <c r="CT491" i="70"/>
  <c r="CT489" i="70"/>
  <c r="CT487" i="70"/>
  <c r="CT486" i="70"/>
  <c r="CT485" i="70"/>
  <c r="CT482" i="70"/>
  <c r="CT481" i="70"/>
  <c r="CT480" i="70"/>
  <c r="CT478" i="70"/>
  <c r="CT476" i="70"/>
  <c r="CT474" i="70"/>
  <c r="CT465" i="70"/>
  <c r="CT459" i="70"/>
  <c r="CT425" i="70"/>
  <c r="CT424" i="70"/>
  <c r="CT417" i="70"/>
  <c r="CT386" i="70"/>
  <c r="CT380" i="70"/>
  <c r="CT374" i="70"/>
  <c r="CT373" i="70"/>
  <c r="CT367" i="70"/>
  <c r="CT360" i="70"/>
  <c r="CT357" i="70"/>
  <c r="CT354" i="70"/>
  <c r="CT347" i="70"/>
  <c r="CT345" i="70"/>
  <c r="CT343" i="70"/>
  <c r="CT342" i="70"/>
  <c r="CT336" i="70"/>
  <c r="CT334" i="70"/>
  <c r="CT332" i="70"/>
  <c r="CT330" i="70"/>
  <c r="CT327" i="70"/>
  <c r="CT324" i="70"/>
  <c r="CT323" i="70"/>
  <c r="CT320" i="70"/>
  <c r="CT312" i="70"/>
  <c r="CT307" i="70"/>
  <c r="CT305" i="70"/>
  <c r="CT303" i="70"/>
  <c r="CT302" i="70"/>
  <c r="CT301" i="70"/>
  <c r="CT299" i="70"/>
  <c r="CT298" i="70"/>
  <c r="CT295" i="70"/>
  <c r="CT294" i="70"/>
  <c r="CT293" i="70"/>
  <c r="CT291" i="70"/>
  <c r="CT281" i="70"/>
  <c r="CT279" i="70"/>
  <c r="CT275" i="70"/>
  <c r="CT273" i="70"/>
  <c r="CT271" i="70"/>
  <c r="CT253" i="70"/>
  <c r="CT244" i="70"/>
  <c r="CT243" i="70"/>
  <c r="CT241" i="70"/>
  <c r="CT235" i="70"/>
  <c r="CT233" i="70"/>
  <c r="CT165" i="70"/>
  <c r="CT162" i="70"/>
  <c r="CT161" i="70"/>
  <c r="CT160" i="70"/>
  <c r="CT159" i="70"/>
  <c r="CT158" i="70"/>
  <c r="CT156" i="70"/>
  <c r="CT155" i="70" s="1"/>
  <c r="CT148" i="70"/>
  <c r="CT145" i="70"/>
  <c r="CT144" i="70"/>
  <c r="CT141" i="70"/>
  <c r="CT140" i="70"/>
  <c r="CT139" i="70"/>
  <c r="CT138" i="70"/>
  <c r="CT137" i="70"/>
  <c r="CT135" i="70"/>
  <c r="CT133" i="70"/>
  <c r="CT132" i="70"/>
  <c r="CT131" i="70"/>
  <c r="CT130" i="70"/>
  <c r="CT129" i="70"/>
  <c r="CT128" i="70"/>
  <c r="CT127" i="70"/>
  <c r="CT126" i="70"/>
  <c r="CT125" i="70"/>
  <c r="CT123" i="70"/>
  <c r="CT122" i="70"/>
  <c r="CT121" i="70"/>
  <c r="CT120" i="70"/>
  <c r="CT119" i="70"/>
  <c r="CT118" i="70"/>
  <c r="CT116" i="70"/>
  <c r="CT115" i="70"/>
  <c r="CT114" i="70"/>
  <c r="CT111" i="70"/>
  <c r="CT110" i="70"/>
  <c r="CT109" i="70"/>
  <c r="CT107" i="70"/>
  <c r="CT105" i="70"/>
  <c r="CT104" i="70"/>
  <c r="CT97" i="70"/>
  <c r="CT95" i="70"/>
  <c r="CT92" i="70"/>
  <c r="CT90" i="70"/>
  <c r="CT88" i="70"/>
  <c r="CT87" i="70"/>
  <c r="CT84" i="70"/>
  <c r="CT74" i="70"/>
  <c r="CT73" i="70"/>
  <c r="CT67" i="70"/>
  <c r="CT66" i="70"/>
  <c r="CT65" i="70"/>
  <c r="CT64" i="70"/>
  <c r="CT63" i="70"/>
  <c r="CT60" i="70"/>
  <c r="CT59" i="70"/>
  <c r="CT57" i="70"/>
  <c r="CT50" i="70"/>
  <c r="CT49" i="70"/>
  <c r="CT46" i="70"/>
  <c r="CT45" i="70"/>
  <c r="CT44" i="70"/>
  <c r="CT43" i="70"/>
  <c r="CT42" i="70"/>
  <c r="CT39" i="70"/>
  <c r="CT38" i="70"/>
  <c r="CT37" i="70"/>
  <c r="CT36" i="70"/>
  <c r="CT35" i="70"/>
  <c r="CT34" i="70"/>
  <c r="CT33" i="70"/>
  <c r="CT32" i="70"/>
  <c r="CT31" i="70"/>
  <c r="CT29" i="70"/>
  <c r="CT28" i="70"/>
  <c r="CT27" i="70"/>
  <c r="CT26" i="70"/>
  <c r="CT25" i="70"/>
  <c r="CT24" i="70"/>
  <c r="CT22" i="70"/>
  <c r="CT21" i="70"/>
  <c r="CT20" i="70"/>
  <c r="CT19" i="70"/>
  <c r="CT72" i="70" l="1"/>
  <c r="CT58" i="70"/>
  <c r="CT328" i="70"/>
  <c r="BP101" i="64"/>
  <c r="BP100" i="64" s="1"/>
  <c r="BO101" i="64"/>
  <c r="BP97" i="64"/>
  <c r="BP96" i="64" s="1"/>
  <c r="BO97" i="64"/>
  <c r="BQ96" i="64"/>
  <c r="BW96" i="64" s="1"/>
  <c r="BO95" i="64"/>
  <c r="BQ94" i="64"/>
  <c r="BW94" i="64" s="1"/>
  <c r="BP94" i="64"/>
  <c r="BP93" i="64"/>
  <c r="BO93" i="64"/>
  <c r="BP92" i="64"/>
  <c r="BO92" i="64"/>
  <c r="BP91" i="64"/>
  <c r="BO91" i="64"/>
  <c r="BP90" i="64"/>
  <c r="BO90" i="64"/>
  <c r="BQ89" i="64"/>
  <c r="BO87" i="64"/>
  <c r="BP85" i="64"/>
  <c r="BP84" i="64" s="1"/>
  <c r="BP83" i="64" s="1"/>
  <c r="BO85" i="64"/>
  <c r="BQ84" i="64"/>
  <c r="BO82" i="64"/>
  <c r="BQ81" i="64"/>
  <c r="BW81" i="64" s="1"/>
  <c r="BP81" i="64"/>
  <c r="BO80" i="64"/>
  <c r="BO79" i="64"/>
  <c r="BQ78" i="64"/>
  <c r="BW78" i="64" s="1"/>
  <c r="BP78" i="64"/>
  <c r="BO77" i="64"/>
  <c r="BO76" i="64"/>
  <c r="BQ75" i="64"/>
  <c r="BW75" i="64" s="1"/>
  <c r="BP75" i="64"/>
  <c r="BO74" i="64"/>
  <c r="BQ73" i="64"/>
  <c r="BW73" i="64" s="1"/>
  <c r="BP73" i="64"/>
  <c r="BP71" i="64"/>
  <c r="BO71" i="64"/>
  <c r="BP70" i="64"/>
  <c r="BO70" i="64"/>
  <c r="BQ69" i="64"/>
  <c r="BW69" i="64" s="1"/>
  <c r="BO68" i="64"/>
  <c r="BO67" i="64"/>
  <c r="BO66" i="64"/>
  <c r="BO65" i="64"/>
  <c r="BO64" i="64"/>
  <c r="BO63" i="64"/>
  <c r="BO62" i="64"/>
  <c r="BO61" i="64"/>
  <c r="BO60" i="64"/>
  <c r="BO59" i="64"/>
  <c r="BP58" i="64"/>
  <c r="BO58" i="64"/>
  <c r="BP57" i="64"/>
  <c r="BO57" i="64"/>
  <c r="BQ56" i="64"/>
  <c r="BW56" i="64" s="1"/>
  <c r="BP54" i="64"/>
  <c r="BP53" i="64" s="1"/>
  <c r="BO54" i="64"/>
  <c r="BQ53" i="64"/>
  <c r="BW53" i="64" s="1"/>
  <c r="BP52" i="64"/>
  <c r="BP51" i="64" s="1"/>
  <c r="BO52" i="64"/>
  <c r="BQ51" i="64"/>
  <c r="BW51" i="64" s="1"/>
  <c r="BO49" i="64"/>
  <c r="BO48" i="64"/>
  <c r="BO47" i="64"/>
  <c r="BQ46" i="64"/>
  <c r="BW46" i="64" s="1"/>
  <c r="BP46" i="64"/>
  <c r="BO45" i="64"/>
  <c r="BO44" i="64"/>
  <c r="BO43" i="64"/>
  <c r="BQ42" i="64"/>
  <c r="BW42" i="64" s="1"/>
  <c r="BP42" i="64"/>
  <c r="BO41" i="64"/>
  <c r="BO40" i="64"/>
  <c r="BO39" i="64"/>
  <c r="BQ38" i="64"/>
  <c r="BW38" i="64" s="1"/>
  <c r="BP38" i="64"/>
  <c r="BO37" i="64"/>
  <c r="BO36" i="64"/>
  <c r="BO35" i="64"/>
  <c r="BQ34" i="64"/>
  <c r="BW34" i="64" s="1"/>
  <c r="BP34" i="64"/>
  <c r="BP32" i="64"/>
  <c r="BP31" i="64" s="1"/>
  <c r="BO32" i="64"/>
  <c r="BQ31" i="64"/>
  <c r="BW31" i="64" s="1"/>
  <c r="BP30" i="64"/>
  <c r="BP29" i="64" s="1"/>
  <c r="BO30" i="64"/>
  <c r="BQ29" i="64"/>
  <c r="BW29" i="64" s="1"/>
  <c r="BO28" i="64"/>
  <c r="BQ27" i="64"/>
  <c r="BW27" i="64" s="1"/>
  <c r="BP27" i="64"/>
  <c r="BP26" i="64"/>
  <c r="BO26" i="64"/>
  <c r="BP25" i="64"/>
  <c r="BO25" i="64"/>
  <c r="BQ24" i="64"/>
  <c r="BW24" i="64" s="1"/>
  <c r="BP21" i="64"/>
  <c r="BO21" i="64"/>
  <c r="BP20" i="64"/>
  <c r="BO20" i="64"/>
  <c r="BQ19" i="64"/>
  <c r="BW19" i="64" s="1"/>
  <c r="BP18" i="64"/>
  <c r="BO18" i="64"/>
  <c r="BP17" i="64"/>
  <c r="BO17" i="64"/>
  <c r="BQ16" i="64"/>
  <c r="BW16" i="64" s="1"/>
  <c r="BP15" i="64"/>
  <c r="BP14" i="64" s="1"/>
  <c r="BO15" i="64"/>
  <c r="BQ14" i="64"/>
  <c r="BW14" i="64" s="1"/>
  <c r="BP13" i="64"/>
  <c r="BP12" i="64" s="1"/>
  <c r="BO13" i="64"/>
  <c r="BQ12" i="64"/>
  <c r="BW12" i="64" s="1"/>
  <c r="BP11" i="64"/>
  <c r="BP10" i="64" s="1"/>
  <c r="BO11" i="64"/>
  <c r="BQ10" i="64"/>
  <c r="BW10" i="64" s="1"/>
  <c r="BT97" i="64"/>
  <c r="BT96" i="64" s="1"/>
  <c r="BS97" i="64"/>
  <c r="BR96" i="64"/>
  <c r="BS95" i="64"/>
  <c r="BT94" i="64"/>
  <c r="BR94" i="64"/>
  <c r="BT93" i="64"/>
  <c r="BS93" i="64"/>
  <c r="BT92" i="64"/>
  <c r="BS92" i="64"/>
  <c r="BT91" i="64"/>
  <c r="BS91" i="64"/>
  <c r="BT90" i="64"/>
  <c r="BS90" i="64"/>
  <c r="BU89" i="64"/>
  <c r="BR89" i="64"/>
  <c r="BS87" i="64"/>
  <c r="BT85" i="64"/>
  <c r="BT84" i="64" s="1"/>
  <c r="BT83" i="64" s="1"/>
  <c r="BS85" i="64"/>
  <c r="BR84" i="64"/>
  <c r="BR83" i="64" s="1"/>
  <c r="BS82" i="64"/>
  <c r="BT81" i="64"/>
  <c r="BR81" i="64"/>
  <c r="BS80" i="64"/>
  <c r="BS79" i="64"/>
  <c r="BT78" i="64"/>
  <c r="BR78" i="64"/>
  <c r="BS77" i="64"/>
  <c r="BS76" i="64"/>
  <c r="BT75" i="64"/>
  <c r="BR75" i="64"/>
  <c r="BS74" i="64"/>
  <c r="BT73" i="64"/>
  <c r="BR73" i="64"/>
  <c r="BT71" i="64"/>
  <c r="BS71" i="64"/>
  <c r="BT70" i="64"/>
  <c r="BS70" i="64"/>
  <c r="BR69" i="64"/>
  <c r="BS68" i="64"/>
  <c r="BS67" i="64"/>
  <c r="BS66" i="64"/>
  <c r="BS65" i="64"/>
  <c r="BS64" i="64"/>
  <c r="BS63" i="64"/>
  <c r="BS62" i="64"/>
  <c r="BS61" i="64"/>
  <c r="BS60" i="64"/>
  <c r="BS59" i="64"/>
  <c r="BT58" i="64"/>
  <c r="BS58" i="64"/>
  <c r="BT57" i="64"/>
  <c r="BS57" i="64"/>
  <c r="BR56" i="64"/>
  <c r="BT54" i="64"/>
  <c r="BT53" i="64" s="1"/>
  <c r="BS54" i="64"/>
  <c r="BR53" i="64"/>
  <c r="BT52" i="64"/>
  <c r="BT51" i="64" s="1"/>
  <c r="BS52" i="64"/>
  <c r="BR51" i="64"/>
  <c r="BS49" i="64"/>
  <c r="BS48" i="64"/>
  <c r="BS47" i="64"/>
  <c r="BT46" i="64"/>
  <c r="BR46" i="64"/>
  <c r="BS45" i="64"/>
  <c r="BS44" i="64"/>
  <c r="BS43" i="64"/>
  <c r="BT42" i="64"/>
  <c r="BR42" i="64"/>
  <c r="BS41" i="64"/>
  <c r="BS40" i="64"/>
  <c r="BS39" i="64"/>
  <c r="BT38" i="64"/>
  <c r="BR38" i="64"/>
  <c r="BS37" i="64"/>
  <c r="BS36" i="64"/>
  <c r="BS35" i="64"/>
  <c r="BT34" i="64"/>
  <c r="BR34" i="64"/>
  <c r="BT32" i="64"/>
  <c r="BT31" i="64" s="1"/>
  <c r="BS32" i="64"/>
  <c r="BR31" i="64"/>
  <c r="BT30" i="64"/>
  <c r="BT29" i="64" s="1"/>
  <c r="BS30" i="64"/>
  <c r="BR29" i="64"/>
  <c r="BS28" i="64"/>
  <c r="BT27" i="64"/>
  <c r="BR27" i="64"/>
  <c r="BT26" i="64"/>
  <c r="BS26" i="64"/>
  <c r="BT25" i="64"/>
  <c r="BS25" i="64"/>
  <c r="BR24" i="64"/>
  <c r="BT21" i="64"/>
  <c r="BS21" i="64"/>
  <c r="BT20" i="64"/>
  <c r="BS20" i="64"/>
  <c r="BR19" i="64"/>
  <c r="BT18" i="64"/>
  <c r="BS18" i="64"/>
  <c r="BT17" i="64"/>
  <c r="BS17" i="64"/>
  <c r="BR16" i="64"/>
  <c r="BT15" i="64"/>
  <c r="BT14" i="64" s="1"/>
  <c r="BS15" i="64"/>
  <c r="BR14" i="64"/>
  <c r="BT13" i="64"/>
  <c r="BT12" i="64" s="1"/>
  <c r="BS13" i="64"/>
  <c r="BR12" i="64"/>
  <c r="BT11" i="64"/>
  <c r="BT10" i="64" s="1"/>
  <c r="BS11" i="64"/>
  <c r="BU10" i="64"/>
  <c r="BR10" i="64"/>
  <c r="BQ88" i="64" l="1"/>
  <c r="BQ86" i="64" s="1"/>
  <c r="BW86" i="64" s="1"/>
  <c r="BW89" i="64"/>
  <c r="BQ83" i="64"/>
  <c r="BW83" i="64" s="1"/>
  <c r="BW84" i="64"/>
  <c r="BQ50" i="64"/>
  <c r="BW50" i="64" s="1"/>
  <c r="BT19" i="64"/>
  <c r="BP56" i="64"/>
  <c r="BQ98" i="64"/>
  <c r="BW98" i="64" s="1"/>
  <c r="BT98" i="64"/>
  <c r="BP99" i="64"/>
  <c r="BP98" i="64" s="1"/>
  <c r="BQ33" i="64"/>
  <c r="BW33" i="64" s="1"/>
  <c r="BP89" i="64"/>
  <c r="BP88" i="64" s="1"/>
  <c r="BP86" i="64" s="1"/>
  <c r="BR50" i="64"/>
  <c r="BU9" i="64"/>
  <c r="BT69" i="64"/>
  <c r="BP19" i="64"/>
  <c r="BQ55" i="64"/>
  <c r="BW55" i="64" s="1"/>
  <c r="BQ72" i="64"/>
  <c r="BW72" i="64" s="1"/>
  <c r="BR33" i="64"/>
  <c r="BR72" i="64"/>
  <c r="BT16" i="64"/>
  <c r="BT33" i="64"/>
  <c r="BU88" i="64"/>
  <c r="BU86" i="64" s="1"/>
  <c r="BQ9" i="64"/>
  <c r="BW9" i="64" s="1"/>
  <c r="BP33" i="64"/>
  <c r="BP50" i="64"/>
  <c r="BT24" i="64"/>
  <c r="BP16" i="64"/>
  <c r="BT89" i="64"/>
  <c r="BT88" i="64" s="1"/>
  <c r="BT86" i="64" s="1"/>
  <c r="BT50" i="64"/>
  <c r="BT56" i="64"/>
  <c r="BR88" i="64"/>
  <c r="BR86" i="64" s="1"/>
  <c r="BP24" i="64"/>
  <c r="BP69" i="64"/>
  <c r="BP55" i="64" s="1"/>
  <c r="BP72" i="64"/>
  <c r="BR9" i="64"/>
  <c r="BR55" i="64"/>
  <c r="BR98" i="64"/>
  <c r="BT72" i="64"/>
  <c r="BW88" i="64" l="1"/>
  <c r="BP9" i="64"/>
  <c r="BP8" i="64" s="1"/>
  <c r="BP7" i="64" s="1"/>
  <c r="BT55" i="64"/>
  <c r="BT9" i="64"/>
  <c r="BU8" i="64"/>
  <c r="BQ8" i="64"/>
  <c r="BR8" i="64"/>
  <c r="BT8" i="64" l="1"/>
  <c r="BT7" i="64" s="1"/>
  <c r="BQ7" i="64"/>
  <c r="BW7" i="64" s="1"/>
  <c r="BW8" i="64"/>
  <c r="BU7" i="64"/>
  <c r="BR7" i="64"/>
  <c r="CP496" i="70"/>
  <c r="CP495" i="70" s="1"/>
  <c r="CO496" i="70"/>
  <c r="CQ495" i="70"/>
  <c r="CP494" i="70"/>
  <c r="CO494" i="70"/>
  <c r="CP493" i="70"/>
  <c r="CO493" i="70"/>
  <c r="CQ492" i="70"/>
  <c r="CP491" i="70"/>
  <c r="CP490" i="70" s="1"/>
  <c r="CO491" i="70"/>
  <c r="CQ490" i="70"/>
  <c r="CP489" i="70"/>
  <c r="CP488" i="70" s="1"/>
  <c r="CP468" i="70" s="1"/>
  <c r="CQ488" i="70"/>
  <c r="CP487" i="70"/>
  <c r="CO487" i="70"/>
  <c r="CP486" i="70"/>
  <c r="CO486" i="70"/>
  <c r="CP485" i="70"/>
  <c r="CO485" i="70"/>
  <c r="CQ484" i="70"/>
  <c r="CP482" i="70"/>
  <c r="CO482" i="70"/>
  <c r="CP481" i="70"/>
  <c r="CO481" i="70"/>
  <c r="CP480" i="70"/>
  <c r="CO480" i="70"/>
  <c r="CQ479" i="70"/>
  <c r="CP478" i="70"/>
  <c r="CP477" i="70" s="1"/>
  <c r="CO478" i="70"/>
  <c r="CQ477" i="70"/>
  <c r="CP476" i="70"/>
  <c r="CP475" i="70" s="1"/>
  <c r="CP469" i="70" s="1"/>
  <c r="CQ475" i="70"/>
  <c r="CQ469" i="70" s="1"/>
  <c r="CP474" i="70"/>
  <c r="CP473" i="70" s="1"/>
  <c r="CO474" i="70"/>
  <c r="CQ473" i="70"/>
  <c r="CP465" i="70"/>
  <c r="CP464" i="70" s="1"/>
  <c r="CP463" i="70" s="1"/>
  <c r="CP462" i="70" s="1"/>
  <c r="CP461" i="70" s="1"/>
  <c r="CP460" i="70" s="1"/>
  <c r="CQ464" i="70"/>
  <c r="CQ463" i="70" s="1"/>
  <c r="CQ462" i="70" s="1"/>
  <c r="CQ461" i="70" s="1"/>
  <c r="CP459" i="70"/>
  <c r="CP458" i="70" s="1"/>
  <c r="CO459" i="70"/>
  <c r="CQ458" i="70"/>
  <c r="CP425" i="70"/>
  <c r="CO425" i="70"/>
  <c r="CP424" i="70"/>
  <c r="CO424" i="70"/>
  <c r="CQ423" i="70"/>
  <c r="CQ422" i="70" s="1"/>
  <c r="CQ421" i="70" s="1"/>
  <c r="CQ418" i="70" s="1"/>
  <c r="CO419" i="70"/>
  <c r="CP417" i="70"/>
  <c r="CP416" i="70" s="1"/>
  <c r="CP415" i="70" s="1"/>
  <c r="CP414" i="70" s="1"/>
  <c r="CO417" i="70"/>
  <c r="CQ416" i="70"/>
  <c r="CQ415" i="70" s="1"/>
  <c r="CQ414" i="70" s="1"/>
  <c r="CQ411" i="70" s="1"/>
  <c r="CO412" i="70"/>
  <c r="CP400" i="70"/>
  <c r="CP399" i="70" s="1"/>
  <c r="CO400" i="70"/>
  <c r="CQ399" i="70"/>
  <c r="CP393" i="70"/>
  <c r="CP392" i="70" s="1"/>
  <c r="CO393" i="70"/>
  <c r="CQ392" i="70"/>
  <c r="CP386" i="70"/>
  <c r="CO386" i="70"/>
  <c r="CQ385" i="70"/>
  <c r="CQ384" i="70" s="1"/>
  <c r="CQ383" i="70" s="1"/>
  <c r="CP380" i="70"/>
  <c r="CP379" i="70" s="1"/>
  <c r="CP378" i="70" s="1"/>
  <c r="CP377" i="70" s="1"/>
  <c r="CP375" i="70" s="1"/>
  <c r="CO380" i="70"/>
  <c r="CQ379" i="70"/>
  <c r="CQ378" i="70" s="1"/>
  <c r="CQ377" i="70" s="1"/>
  <c r="CP374" i="70"/>
  <c r="CO374" i="70"/>
  <c r="CP373" i="70"/>
  <c r="CO373" i="70"/>
  <c r="CQ372" i="70"/>
  <c r="CQ371" i="70" s="1"/>
  <c r="CQ370" i="70" s="1"/>
  <c r="CP367" i="70"/>
  <c r="CP366" i="70" s="1"/>
  <c r="CP365" i="70" s="1"/>
  <c r="CP364" i="70" s="1"/>
  <c r="CP361" i="70" s="1"/>
  <c r="CO367" i="70"/>
  <c r="CQ366" i="70"/>
  <c r="CO362" i="70"/>
  <c r="CP360" i="70"/>
  <c r="CP359" i="70" s="1"/>
  <c r="CO360" i="70"/>
  <c r="CQ359" i="70"/>
  <c r="CP357" i="70"/>
  <c r="CP355" i="70" s="1"/>
  <c r="CO357" i="70"/>
  <c r="CQ355" i="70"/>
  <c r="CP354" i="70"/>
  <c r="CP353" i="70" s="1"/>
  <c r="CO354" i="70"/>
  <c r="CQ353" i="70"/>
  <c r="CP347" i="70"/>
  <c r="CP346" i="70" s="1"/>
  <c r="CO347" i="70"/>
  <c r="CQ346" i="70"/>
  <c r="CP345" i="70"/>
  <c r="CP344" i="70" s="1"/>
  <c r="CO345" i="70"/>
  <c r="CQ344" i="70"/>
  <c r="CP343" i="70"/>
  <c r="CO343" i="70"/>
  <c r="CP342" i="70"/>
  <c r="CP341" i="70" s="1"/>
  <c r="CO342" i="70"/>
  <c r="CQ341" i="70"/>
  <c r="CP336" i="70"/>
  <c r="CP335" i="70" s="1"/>
  <c r="CO336" i="70"/>
  <c r="CQ335" i="70"/>
  <c r="CP334" i="70"/>
  <c r="CP333" i="70" s="1"/>
  <c r="CQ333" i="70"/>
  <c r="CP332" i="70"/>
  <c r="CO332" i="70"/>
  <c r="CP330" i="70"/>
  <c r="CO330" i="70"/>
  <c r="CP327" i="70"/>
  <c r="CP326" i="70" s="1"/>
  <c r="CO327" i="70"/>
  <c r="CQ326" i="70"/>
  <c r="CO325" i="70"/>
  <c r="CP324" i="70"/>
  <c r="CP322" i="70" s="1"/>
  <c r="CO324" i="70"/>
  <c r="CP323" i="70"/>
  <c r="CO323" i="70"/>
  <c r="CQ322" i="70"/>
  <c r="CP320" i="70"/>
  <c r="CP319" i="70" s="1"/>
  <c r="CP316" i="70" s="1"/>
  <c r="CO320" i="70"/>
  <c r="CQ319" i="70"/>
  <c r="CQ316" i="70" s="1"/>
  <c r="CP312" i="70"/>
  <c r="CP310" i="70" s="1"/>
  <c r="CP309" i="70" s="1"/>
  <c r="CP308" i="70" s="1"/>
  <c r="CO312" i="70"/>
  <c r="CO311" i="70"/>
  <c r="CQ310" i="70"/>
  <c r="CQ309" i="70" s="1"/>
  <c r="CQ308" i="70" s="1"/>
  <c r="CP307" i="70"/>
  <c r="CP304" i="70" s="1"/>
  <c r="CO307" i="70"/>
  <c r="CO306" i="70"/>
  <c r="CP305" i="70"/>
  <c r="CO305" i="70"/>
  <c r="CQ304" i="70"/>
  <c r="CP303" i="70"/>
  <c r="CO303" i="70"/>
  <c r="CP302" i="70"/>
  <c r="CO302" i="70"/>
  <c r="CP301" i="70"/>
  <c r="CO301" i="70"/>
  <c r="CQ300" i="70"/>
  <c r="CP299" i="70"/>
  <c r="CO299" i="70"/>
  <c r="CP298" i="70"/>
  <c r="CO298" i="70"/>
  <c r="CQ297" i="70"/>
  <c r="CP295" i="70"/>
  <c r="CO295" i="70"/>
  <c r="CP294" i="70"/>
  <c r="CO294" i="70"/>
  <c r="CP293" i="70"/>
  <c r="CO293" i="70"/>
  <c r="CQ292" i="70"/>
  <c r="CP291" i="70"/>
  <c r="CP290" i="70" s="1"/>
  <c r="CO291" i="70"/>
  <c r="CQ290" i="70"/>
  <c r="CP281" i="70"/>
  <c r="CP280" i="70" s="1"/>
  <c r="CO281" i="70"/>
  <c r="CQ280" i="70"/>
  <c r="CP279" i="70"/>
  <c r="CP278" i="70" s="1"/>
  <c r="CO279" i="70"/>
  <c r="CQ278" i="70"/>
  <c r="CP275" i="70"/>
  <c r="CP274" i="70" s="1"/>
  <c r="CO275" i="70"/>
  <c r="CQ274" i="70"/>
  <c r="CP273" i="70"/>
  <c r="CP272" i="70" s="1"/>
  <c r="CO273" i="70"/>
  <c r="CQ272" i="70"/>
  <c r="CP271" i="70"/>
  <c r="CP270" i="70" s="1"/>
  <c r="CO271" i="70"/>
  <c r="CP261" i="70"/>
  <c r="CP260" i="70" s="1"/>
  <c r="CO261" i="70"/>
  <c r="CQ260" i="70"/>
  <c r="CP259" i="70"/>
  <c r="CP258" i="70" s="1"/>
  <c r="CO259" i="70"/>
  <c r="CQ258" i="70"/>
  <c r="CP253" i="70"/>
  <c r="CP252" i="70" s="1"/>
  <c r="CP251" i="70" s="1"/>
  <c r="CO253" i="70"/>
  <c r="CQ252" i="70"/>
  <c r="CQ251" i="70" s="1"/>
  <c r="CP244" i="70"/>
  <c r="CO244" i="70"/>
  <c r="CP243" i="70"/>
  <c r="CO243" i="70"/>
  <c r="CQ242" i="70"/>
  <c r="CP241" i="70"/>
  <c r="CP240" i="70" s="1"/>
  <c r="CO241" i="70"/>
  <c r="CQ240" i="70"/>
  <c r="CP235" i="70"/>
  <c r="CP234" i="70" s="1"/>
  <c r="CO235" i="70"/>
  <c r="CQ234" i="70"/>
  <c r="CP233" i="70"/>
  <c r="CP232" i="70" s="1"/>
  <c r="CO233" i="70"/>
  <c r="CQ232" i="70"/>
  <c r="CQ228" i="70" s="1"/>
  <c r="CP165" i="70"/>
  <c r="CP164" i="70" s="1"/>
  <c r="CO165" i="70"/>
  <c r="CQ164" i="70"/>
  <c r="CP163" i="70"/>
  <c r="CO163" i="70"/>
  <c r="CP158" i="70"/>
  <c r="CO158" i="70"/>
  <c r="CQ157" i="70"/>
  <c r="CP156" i="70"/>
  <c r="CP155" i="70" s="1"/>
  <c r="CO156" i="70"/>
  <c r="CO155" i="70" s="1"/>
  <c r="CP148" i="70"/>
  <c r="CP147" i="70" s="1"/>
  <c r="CP146" i="70" s="1"/>
  <c r="CO148" i="70"/>
  <c r="CQ147" i="70"/>
  <c r="CQ146" i="70" s="1"/>
  <c r="CP145" i="70"/>
  <c r="CO145" i="70"/>
  <c r="CP144" i="70"/>
  <c r="CO144" i="70"/>
  <c r="CQ143" i="70"/>
  <c r="CQ142" i="70" s="1"/>
  <c r="CP141" i="70"/>
  <c r="CO141" i="70"/>
  <c r="CP140" i="70"/>
  <c r="CO140" i="70"/>
  <c r="CP139" i="70"/>
  <c r="CO139" i="70"/>
  <c r="CP138" i="70"/>
  <c r="CO138" i="70"/>
  <c r="CP137" i="70"/>
  <c r="CO137" i="70"/>
  <c r="CQ136" i="70"/>
  <c r="CP135" i="70"/>
  <c r="CP134" i="70" s="1"/>
  <c r="CO135" i="70"/>
  <c r="CQ134" i="70"/>
  <c r="CP133" i="70"/>
  <c r="CO133" i="70"/>
  <c r="CP132" i="70"/>
  <c r="CO132" i="70"/>
  <c r="CP131" i="70"/>
  <c r="CO131" i="70"/>
  <c r="CP130" i="70"/>
  <c r="CO130" i="70"/>
  <c r="CP129" i="70"/>
  <c r="CO129" i="70"/>
  <c r="CP128" i="70"/>
  <c r="CO128" i="70"/>
  <c r="CP127" i="70"/>
  <c r="CO127" i="70"/>
  <c r="CP126" i="70"/>
  <c r="CO126" i="70"/>
  <c r="CP125" i="70"/>
  <c r="CO125" i="70"/>
  <c r="CQ124" i="70"/>
  <c r="CP123" i="70"/>
  <c r="CO123" i="70"/>
  <c r="CP122" i="70"/>
  <c r="CO122" i="70"/>
  <c r="CP121" i="70"/>
  <c r="CO121" i="70"/>
  <c r="CP120" i="70"/>
  <c r="CO120" i="70"/>
  <c r="CP119" i="70"/>
  <c r="CO119" i="70"/>
  <c r="CP118" i="70"/>
  <c r="CO118" i="70"/>
  <c r="CQ117" i="70"/>
  <c r="CP116" i="70"/>
  <c r="CO116" i="70"/>
  <c r="CP115" i="70"/>
  <c r="CO115" i="70"/>
  <c r="CP114" i="70"/>
  <c r="CO114" i="70"/>
  <c r="CQ113" i="70"/>
  <c r="CP111" i="70"/>
  <c r="CO111" i="70"/>
  <c r="CP110" i="70"/>
  <c r="CO110" i="70"/>
  <c r="CP109" i="70"/>
  <c r="CO109" i="70"/>
  <c r="CQ108" i="70"/>
  <c r="CP107" i="70"/>
  <c r="CP106" i="70" s="1"/>
  <c r="CO107" i="70"/>
  <c r="CQ106" i="70"/>
  <c r="CP105" i="70"/>
  <c r="CO105" i="70"/>
  <c r="CP104" i="70"/>
  <c r="CO104" i="70"/>
  <c r="CQ103" i="70"/>
  <c r="CP97" i="70"/>
  <c r="CP96" i="70" s="1"/>
  <c r="CO97" i="70"/>
  <c r="CQ96" i="70"/>
  <c r="CP95" i="70"/>
  <c r="CP94" i="70" s="1"/>
  <c r="CO95" i="70"/>
  <c r="CQ94" i="70"/>
  <c r="CP92" i="70"/>
  <c r="CP91" i="70" s="1"/>
  <c r="CO92" i="70"/>
  <c r="CQ91" i="70"/>
  <c r="CP90" i="70"/>
  <c r="CP89" i="70" s="1"/>
  <c r="CO90" i="70"/>
  <c r="CQ89" i="70"/>
  <c r="CP88" i="70"/>
  <c r="CO88" i="70"/>
  <c r="CP87" i="70"/>
  <c r="CO87" i="70"/>
  <c r="CQ86" i="70"/>
  <c r="CP84" i="70"/>
  <c r="CP83" i="70" s="1"/>
  <c r="CP82" i="70" s="1"/>
  <c r="CO84" i="70"/>
  <c r="CQ83" i="70"/>
  <c r="CQ82" i="70" s="1"/>
  <c r="CP74" i="70"/>
  <c r="CO74" i="70"/>
  <c r="CP73" i="70"/>
  <c r="CO73" i="70"/>
  <c r="CQ71" i="70"/>
  <c r="CQ70" i="70" s="1"/>
  <c r="CP67" i="70"/>
  <c r="CO67" i="70"/>
  <c r="CP66" i="70"/>
  <c r="CO66" i="70"/>
  <c r="CP65" i="70"/>
  <c r="CO65" i="70"/>
  <c r="CP64" i="70"/>
  <c r="CO64" i="70"/>
  <c r="CP63" i="70"/>
  <c r="CO63" i="70"/>
  <c r="CQ62" i="70"/>
  <c r="CP60" i="70"/>
  <c r="CO60" i="70"/>
  <c r="CP59" i="70"/>
  <c r="CO59" i="70"/>
  <c r="CP57" i="70"/>
  <c r="CP56" i="70" s="1"/>
  <c r="CO57" i="70"/>
  <c r="CQ56" i="70"/>
  <c r="CO53" i="70"/>
  <c r="CP50" i="70"/>
  <c r="CO50" i="70"/>
  <c r="CP49" i="70"/>
  <c r="CO49" i="70"/>
  <c r="CQ48" i="70"/>
  <c r="CQ47" i="70" s="1"/>
  <c r="CP46" i="70"/>
  <c r="CO46" i="70"/>
  <c r="CP45" i="70"/>
  <c r="CO45" i="70"/>
  <c r="CP44" i="70"/>
  <c r="CO44" i="70"/>
  <c r="CP43" i="70"/>
  <c r="CO43" i="70"/>
  <c r="CP42" i="70"/>
  <c r="CO42" i="70"/>
  <c r="CQ40" i="70"/>
  <c r="CP39" i="70"/>
  <c r="CO39" i="70"/>
  <c r="CP38" i="70"/>
  <c r="CO38" i="70"/>
  <c r="CP37" i="70"/>
  <c r="CO37" i="70"/>
  <c r="CP36" i="70"/>
  <c r="CO36" i="70"/>
  <c r="CP35" i="70"/>
  <c r="CO35" i="70"/>
  <c r="CP34" i="70"/>
  <c r="CO34" i="70"/>
  <c r="CP33" i="70"/>
  <c r="CO33" i="70"/>
  <c r="CP32" i="70"/>
  <c r="CO32" i="70"/>
  <c r="CP31" i="70"/>
  <c r="CO31" i="70"/>
  <c r="CQ30" i="70"/>
  <c r="CP29" i="70"/>
  <c r="CO29" i="70"/>
  <c r="CP28" i="70"/>
  <c r="CO28" i="70"/>
  <c r="CP27" i="70"/>
  <c r="CO27" i="70"/>
  <c r="CP26" i="70"/>
  <c r="CO26" i="70"/>
  <c r="CP25" i="70"/>
  <c r="CO25" i="70"/>
  <c r="CP24" i="70"/>
  <c r="CO24" i="70"/>
  <c r="CQ23" i="70"/>
  <c r="CP22" i="70"/>
  <c r="CO22" i="70"/>
  <c r="CP21" i="70"/>
  <c r="CO21" i="70"/>
  <c r="CP20" i="70"/>
  <c r="CO20" i="70"/>
  <c r="CP19" i="70"/>
  <c r="CO19" i="70"/>
  <c r="CQ18" i="70"/>
  <c r="CO15" i="70"/>
  <c r="CU495" i="70"/>
  <c r="CW495" i="70" s="1"/>
  <c r="CT495" i="70"/>
  <c r="CR495" i="70"/>
  <c r="CT492" i="70"/>
  <c r="CU492" i="70"/>
  <c r="CW492" i="70" s="1"/>
  <c r="CR492" i="70"/>
  <c r="CT490" i="70"/>
  <c r="CU490" i="70"/>
  <c r="CW490" i="70" s="1"/>
  <c r="CR490" i="70"/>
  <c r="CT488" i="70"/>
  <c r="CT468" i="70" s="1"/>
  <c r="CU468" i="70"/>
  <c r="CR488" i="70"/>
  <c r="CR468" i="70" s="1"/>
  <c r="CR484" i="70"/>
  <c r="CR479" i="70"/>
  <c r="CT477" i="70"/>
  <c r="CR477" i="70"/>
  <c r="CT475" i="70"/>
  <c r="CT469" i="70" s="1"/>
  <c r="CU469" i="70"/>
  <c r="CW469" i="70" s="1"/>
  <c r="CR475" i="70"/>
  <c r="CT473" i="70"/>
  <c r="CU473" i="70"/>
  <c r="CW473" i="70" s="1"/>
  <c r="CR473" i="70"/>
  <c r="CT464" i="70"/>
  <c r="CT463" i="70" s="1"/>
  <c r="CT462" i="70" s="1"/>
  <c r="CT461" i="70" s="1"/>
  <c r="CU464" i="70"/>
  <c r="CR464" i="70"/>
  <c r="CT458" i="70"/>
  <c r="CU458" i="70"/>
  <c r="CW458" i="70" s="1"/>
  <c r="CR458" i="70"/>
  <c r="CT423" i="70"/>
  <c r="CT422" i="70" s="1"/>
  <c r="CT421" i="70" s="1"/>
  <c r="CU423" i="70"/>
  <c r="CR423" i="70"/>
  <c r="CU416" i="70"/>
  <c r="CT416" i="70"/>
  <c r="CT415" i="70" s="1"/>
  <c r="CT414" i="70" s="1"/>
  <c r="CR416" i="70"/>
  <c r="CT399" i="70"/>
  <c r="CU399" i="70"/>
  <c r="CW399" i="70" s="1"/>
  <c r="CR399" i="70"/>
  <c r="CT392" i="70"/>
  <c r="CU392" i="70"/>
  <c r="CW392" i="70" s="1"/>
  <c r="CR392" i="70"/>
  <c r="CR385" i="70"/>
  <c r="CT379" i="70"/>
  <c r="CT378" i="70" s="1"/>
  <c r="CT377" i="70" s="1"/>
  <c r="CT375" i="70" s="1"/>
  <c r="CU379" i="70"/>
  <c r="CR379" i="70"/>
  <c r="CT372" i="70"/>
  <c r="CT371" i="70" s="1"/>
  <c r="CT370" i="70" s="1"/>
  <c r="CU372" i="70"/>
  <c r="CR372" i="70"/>
  <c r="CT366" i="70"/>
  <c r="CT365" i="70" s="1"/>
  <c r="CT364" i="70" s="1"/>
  <c r="CT361" i="70" s="1"/>
  <c r="CU366" i="70"/>
  <c r="CR366" i="70"/>
  <c r="CT359" i="70"/>
  <c r="CR359" i="70"/>
  <c r="CT355" i="70"/>
  <c r="CR355" i="70"/>
  <c r="CT353" i="70"/>
  <c r="CU353" i="70"/>
  <c r="CW353" i="70" s="1"/>
  <c r="CR353" i="70"/>
  <c r="CT346" i="70"/>
  <c r="CU346" i="70"/>
  <c r="CW346" i="70" s="1"/>
  <c r="CR346" i="70"/>
  <c r="CU344" i="70"/>
  <c r="CW344" i="70" s="1"/>
  <c r="CT344" i="70"/>
  <c r="CR344" i="70"/>
  <c r="CT341" i="70"/>
  <c r="CU341" i="70"/>
  <c r="CW341" i="70" s="1"/>
  <c r="CR341" i="70"/>
  <c r="CT335" i="70"/>
  <c r="CR335" i="70"/>
  <c r="CT333" i="70"/>
  <c r="CU333" i="70"/>
  <c r="CW333" i="70" s="1"/>
  <c r="CR333" i="70"/>
  <c r="CT326" i="70"/>
  <c r="CR326" i="70"/>
  <c r="CT322" i="70"/>
  <c r="CR322" i="70"/>
  <c r="CT319" i="70"/>
  <c r="CT316" i="70" s="1"/>
  <c r="CU319" i="70"/>
  <c r="CR319" i="70"/>
  <c r="CT310" i="70"/>
  <c r="CT309" i="70" s="1"/>
  <c r="CT308" i="70" s="1"/>
  <c r="CU310" i="70"/>
  <c r="CR310" i="70"/>
  <c r="CT304" i="70"/>
  <c r="CR304" i="70"/>
  <c r="CT300" i="70"/>
  <c r="CR300" i="70"/>
  <c r="CT297" i="70"/>
  <c r="CR297" i="70"/>
  <c r="CT292" i="70"/>
  <c r="CR292" i="70"/>
  <c r="CT290" i="70"/>
  <c r="CU290" i="70"/>
  <c r="CW290" i="70" s="1"/>
  <c r="CR290" i="70"/>
  <c r="CT280" i="70"/>
  <c r="CR280" i="70"/>
  <c r="CT278" i="70"/>
  <c r="CR278" i="70"/>
  <c r="CT274" i="70"/>
  <c r="CR274" i="70"/>
  <c r="CT272" i="70"/>
  <c r="CR272" i="70"/>
  <c r="CT270" i="70"/>
  <c r="CU270" i="70"/>
  <c r="CW270" i="70" s="1"/>
  <c r="CU260" i="70"/>
  <c r="CW260" i="70" s="1"/>
  <c r="CT260" i="70"/>
  <c r="CR260" i="70"/>
  <c r="CT258" i="70"/>
  <c r="CU258" i="70"/>
  <c r="CW258" i="70" s="1"/>
  <c r="CR258" i="70"/>
  <c r="CT252" i="70"/>
  <c r="CT251" i="70" s="1"/>
  <c r="CU252" i="70"/>
  <c r="CR252" i="70"/>
  <c r="CT242" i="70"/>
  <c r="CR242" i="70"/>
  <c r="CS242" i="70" s="1"/>
  <c r="CT240" i="70"/>
  <c r="CU240" i="70"/>
  <c r="CW240" i="70" s="1"/>
  <c r="CR240" i="70"/>
  <c r="CT234" i="70"/>
  <c r="CR234" i="70"/>
  <c r="CT232" i="70"/>
  <c r="CU232" i="70"/>
  <c r="CR232" i="70"/>
  <c r="CU164" i="70"/>
  <c r="CT164" i="70"/>
  <c r="CR164" i="70"/>
  <c r="CT157" i="70"/>
  <c r="CR157" i="70"/>
  <c r="CT147" i="70"/>
  <c r="CT146" i="70" s="1"/>
  <c r="CT143" i="70"/>
  <c r="CT142" i="70" s="1"/>
  <c r="CR143" i="70"/>
  <c r="CU136" i="70"/>
  <c r="CW136" i="70" s="1"/>
  <c r="CR136" i="70"/>
  <c r="CT134" i="70"/>
  <c r="CU134" i="70"/>
  <c r="CW134" i="70" s="1"/>
  <c r="CR134" i="70"/>
  <c r="CR124" i="70"/>
  <c r="CT117" i="70"/>
  <c r="CR117" i="70"/>
  <c r="CT113" i="70"/>
  <c r="CR113" i="70"/>
  <c r="CR108" i="70"/>
  <c r="CT106" i="70"/>
  <c r="CR106" i="70"/>
  <c r="CU103" i="70"/>
  <c r="CW103" i="70" s="1"/>
  <c r="CR103" i="70"/>
  <c r="CT96" i="70"/>
  <c r="CU96" i="70"/>
  <c r="CW96" i="70" s="1"/>
  <c r="CR96" i="70"/>
  <c r="CT94" i="70"/>
  <c r="CU94" i="70"/>
  <c r="CW94" i="70" s="1"/>
  <c r="CR94" i="70"/>
  <c r="CT91" i="70"/>
  <c r="CU91" i="70"/>
  <c r="CW91" i="70" s="1"/>
  <c r="CR91" i="70"/>
  <c r="CT89" i="70"/>
  <c r="CU89" i="70"/>
  <c r="CW89" i="70" s="1"/>
  <c r="CR89" i="70"/>
  <c r="CT86" i="70"/>
  <c r="CU86" i="70"/>
  <c r="CW86" i="70" s="1"/>
  <c r="CR86" i="70"/>
  <c r="CT83" i="70"/>
  <c r="CT82" i="70" s="1"/>
  <c r="CU83" i="70"/>
  <c r="CR83" i="70"/>
  <c r="CU71" i="70"/>
  <c r="CS72" i="70"/>
  <c r="CT62" i="70"/>
  <c r="CU62" i="70"/>
  <c r="CR62" i="70"/>
  <c r="CT56" i="70"/>
  <c r="CR56" i="70"/>
  <c r="CR48" i="70"/>
  <c r="CT40" i="70"/>
  <c r="CR40" i="70"/>
  <c r="CR30" i="70"/>
  <c r="CT23" i="70"/>
  <c r="CR23" i="70"/>
  <c r="CT18" i="70"/>
  <c r="CU18" i="70"/>
  <c r="CW18" i="70" s="1"/>
  <c r="CR18" i="70"/>
  <c r="CS56" i="70" l="1"/>
  <c r="CS106" i="70"/>
  <c r="CS234" i="70"/>
  <c r="CS30" i="70"/>
  <c r="CS94" i="70"/>
  <c r="CS274" i="70"/>
  <c r="CS355" i="70"/>
  <c r="CS335" i="70"/>
  <c r="CS477" i="70"/>
  <c r="CS297" i="70"/>
  <c r="CS344" i="70"/>
  <c r="CS278" i="70"/>
  <c r="CS62" i="70"/>
  <c r="CS495" i="70"/>
  <c r="CS18" i="70"/>
  <c r="CS492" i="70"/>
  <c r="CQ154" i="70"/>
  <c r="CQ153" i="70" s="1"/>
  <c r="CS164" i="70"/>
  <c r="CS258" i="70"/>
  <c r="CS86" i="70"/>
  <c r="CS124" i="70"/>
  <c r="CP58" i="70"/>
  <c r="CS252" i="70"/>
  <c r="CS333" i="70"/>
  <c r="CS91" i="70"/>
  <c r="CS290" i="70"/>
  <c r="CS113" i="70"/>
  <c r="CS272" i="70"/>
  <c r="CW391" i="70"/>
  <c r="CU228" i="70"/>
  <c r="CT228" i="70" s="1"/>
  <c r="CW232" i="70"/>
  <c r="CU309" i="70"/>
  <c r="CW310" i="70"/>
  <c r="CU415" i="70"/>
  <c r="CU414" i="70" s="1"/>
  <c r="CU413" i="70" s="1"/>
  <c r="CW413" i="70" s="1"/>
  <c r="CW416" i="70"/>
  <c r="CU378" i="70"/>
  <c r="CU377" i="70" s="1"/>
  <c r="CW379" i="70"/>
  <c r="CW453" i="70"/>
  <c r="CW455" i="70"/>
  <c r="CW454" i="70" s="1"/>
  <c r="CU55" i="70"/>
  <c r="CU54" i="70" s="1"/>
  <c r="CW54" i="70" s="1"/>
  <c r="CW62" i="70"/>
  <c r="CU154" i="70"/>
  <c r="CW154" i="70" s="1"/>
  <c r="CW164" i="70"/>
  <c r="CU371" i="70"/>
  <c r="CW371" i="70" s="1"/>
  <c r="CW372" i="70"/>
  <c r="CU422" i="70"/>
  <c r="CU421" i="70" s="1"/>
  <c r="CW423" i="70"/>
  <c r="CU251" i="70"/>
  <c r="CW251" i="70" s="1"/>
  <c r="CW252" i="70"/>
  <c r="CU82" i="70"/>
  <c r="CW82" i="70" s="1"/>
  <c r="CW83" i="70"/>
  <c r="CU316" i="70"/>
  <c r="CW316" i="70" s="1"/>
  <c r="CW319" i="70"/>
  <c r="CU463" i="70"/>
  <c r="CW464" i="70"/>
  <c r="CU70" i="70"/>
  <c r="CW70" i="70" s="1"/>
  <c r="CW71" i="70"/>
  <c r="CU365" i="70"/>
  <c r="CW366" i="70"/>
  <c r="CS40" i="70"/>
  <c r="CS89" i="70"/>
  <c r="CS103" i="70"/>
  <c r="CS83" i="70"/>
  <c r="CS280" i="70"/>
  <c r="CS479" i="70"/>
  <c r="CS117" i="70"/>
  <c r="CS232" i="70"/>
  <c r="CS260" i="70"/>
  <c r="CS300" i="70"/>
  <c r="CS399" i="70"/>
  <c r="CQ269" i="70"/>
  <c r="CQ268" i="70" s="1"/>
  <c r="CS108" i="70"/>
  <c r="CS240" i="70"/>
  <c r="CS341" i="70"/>
  <c r="CS353" i="70"/>
  <c r="CS96" i="70"/>
  <c r="CS392" i="70"/>
  <c r="CO72" i="70"/>
  <c r="CS136" i="70"/>
  <c r="CS326" i="70"/>
  <c r="CS484" i="70"/>
  <c r="CR470" i="70"/>
  <c r="CQ470" i="70"/>
  <c r="CS475" i="70"/>
  <c r="CR469" i="70"/>
  <c r="CQ468" i="70"/>
  <c r="CO58" i="70"/>
  <c r="CS304" i="70"/>
  <c r="CP72" i="70"/>
  <c r="CP71" i="70" s="1"/>
  <c r="CP70" i="70" s="1"/>
  <c r="CP68" i="70" s="1"/>
  <c r="CO328" i="70"/>
  <c r="CR269" i="70"/>
  <c r="CS359" i="70"/>
  <c r="CS319" i="70"/>
  <c r="CS458" i="70"/>
  <c r="CS322" i="70"/>
  <c r="CP328" i="70"/>
  <c r="CP321" i="70" s="1"/>
  <c r="CP315" i="70" s="1"/>
  <c r="CS23" i="70"/>
  <c r="CT154" i="70"/>
  <c r="CT153" i="70" s="1"/>
  <c r="CS423" i="70"/>
  <c r="CS292" i="70"/>
  <c r="CS473" i="70"/>
  <c r="CU483" i="70"/>
  <c r="CW483" i="70" s="1"/>
  <c r="CR309" i="70"/>
  <c r="CS309" i="70" s="1"/>
  <c r="CS310" i="70"/>
  <c r="CS490" i="70"/>
  <c r="CR378" i="70"/>
  <c r="CR377" i="70" s="1"/>
  <c r="CS379" i="70"/>
  <c r="CR47" i="70"/>
  <c r="CS47" i="70" s="1"/>
  <c r="CS48" i="70"/>
  <c r="CS134" i="70"/>
  <c r="CS385" i="70"/>
  <c r="CR154" i="70"/>
  <c r="CS157" i="70"/>
  <c r="CR415" i="70"/>
  <c r="CS415" i="70" s="1"/>
  <c r="CS416" i="70"/>
  <c r="CR142" i="70"/>
  <c r="CS142" i="70" s="1"/>
  <c r="CS143" i="70"/>
  <c r="CS346" i="70"/>
  <c r="CS488" i="70"/>
  <c r="CR371" i="70"/>
  <c r="CR370" i="70" s="1"/>
  <c r="CS372" i="70"/>
  <c r="CQ365" i="70"/>
  <c r="CQ364" i="70" s="1"/>
  <c r="CS366" i="70"/>
  <c r="CR463" i="70"/>
  <c r="CS464" i="70"/>
  <c r="CR251" i="70"/>
  <c r="CS251" i="70" s="1"/>
  <c r="CR146" i="70"/>
  <c r="CS146" i="70" s="1"/>
  <c r="CS147" i="70"/>
  <c r="CR82" i="70"/>
  <c r="CS82" i="70" s="1"/>
  <c r="CU112" i="70"/>
  <c r="CW112" i="70" s="1"/>
  <c r="CP297" i="70"/>
  <c r="CP391" i="70"/>
  <c r="CP390" i="70" s="1"/>
  <c r="CQ391" i="70"/>
  <c r="CQ390" i="70" s="1"/>
  <c r="CQ389" i="70" s="1"/>
  <c r="CQ277" i="70"/>
  <c r="CQ276" i="70" s="1"/>
  <c r="CU239" i="70"/>
  <c r="CQ296" i="70"/>
  <c r="CU93" i="70"/>
  <c r="CW93" i="70" s="1"/>
  <c r="CT391" i="70"/>
  <c r="CT390" i="70" s="1"/>
  <c r="CQ17" i="70"/>
  <c r="CQ16" i="70" s="1"/>
  <c r="CP40" i="70"/>
  <c r="CQ289" i="70"/>
  <c r="CP48" i="70"/>
  <c r="CP47" i="70" s="1"/>
  <c r="CP455" i="70"/>
  <c r="CP454" i="70" s="1"/>
  <c r="CP451" i="70" s="1"/>
  <c r="CP453" i="70"/>
  <c r="CU391" i="70"/>
  <c r="CU390" i="70" s="1"/>
  <c r="CQ455" i="70"/>
  <c r="CQ454" i="70" s="1"/>
  <c r="CQ451" i="70" s="1"/>
  <c r="CQ453" i="70"/>
  <c r="CR455" i="70"/>
  <c r="CR454" i="70" s="1"/>
  <c r="CR453" i="70"/>
  <c r="CU453" i="70"/>
  <c r="CU455" i="70"/>
  <c r="CU454" i="70" s="1"/>
  <c r="CU451" i="70" s="1"/>
  <c r="CW451" i="70" s="1"/>
  <c r="CT453" i="70"/>
  <c r="CT455" i="70"/>
  <c r="CT454" i="70" s="1"/>
  <c r="CT451" i="70" s="1"/>
  <c r="CR391" i="70"/>
  <c r="CR390" i="70" s="1"/>
  <c r="CR340" i="70"/>
  <c r="CQ239" i="70"/>
  <c r="CQ238" i="70" s="1"/>
  <c r="CU85" i="70"/>
  <c r="CW85" i="70" s="1"/>
  <c r="CU102" i="70"/>
  <c r="CW102" i="70" s="1"/>
  <c r="CP124" i="70"/>
  <c r="CT93" i="70"/>
  <c r="CP23" i="70"/>
  <c r="CP479" i="70"/>
  <c r="CP472" i="70" s="1"/>
  <c r="CU269" i="70"/>
  <c r="CP30" i="70"/>
  <c r="CR55" i="70"/>
  <c r="CP300" i="70"/>
  <c r="CP372" i="70"/>
  <c r="CP371" i="70" s="1"/>
  <c r="CP370" i="70" s="1"/>
  <c r="CP292" i="70"/>
  <c r="CP289" i="70" s="1"/>
  <c r="CR239" i="70"/>
  <c r="CU340" i="70"/>
  <c r="CQ102" i="70"/>
  <c r="CQ69" i="70"/>
  <c r="CQ68" i="70"/>
  <c r="CP18" i="70"/>
  <c r="CQ352" i="70"/>
  <c r="CQ348" i="70" s="1"/>
  <c r="CQ338" i="70" s="1"/>
  <c r="CP93" i="70"/>
  <c r="CQ257" i="70"/>
  <c r="CQ256" i="70" s="1"/>
  <c r="CP423" i="70"/>
  <c r="CP422" i="70" s="1"/>
  <c r="CP421" i="70" s="1"/>
  <c r="CP420" i="70" s="1"/>
  <c r="CP86" i="70"/>
  <c r="CP85" i="70" s="1"/>
  <c r="CP157" i="70"/>
  <c r="CP154" i="70" s="1"/>
  <c r="CP153" i="70" s="1"/>
  <c r="CP385" i="70"/>
  <c r="CP384" i="70" s="1"/>
  <c r="CP383" i="70" s="1"/>
  <c r="CP381" i="70" s="1"/>
  <c r="CR277" i="70"/>
  <c r="CR289" i="70"/>
  <c r="CT136" i="70"/>
  <c r="CU231" i="70"/>
  <c r="CT103" i="70"/>
  <c r="CT321" i="70"/>
  <c r="CT315" i="70" s="1"/>
  <c r="CT314" i="70" s="1"/>
  <c r="CT55" i="70"/>
  <c r="CT54" i="70" s="1"/>
  <c r="CT51" i="70" s="1"/>
  <c r="CT85" i="70"/>
  <c r="CT368" i="70"/>
  <c r="CR17" i="70"/>
  <c r="CU17" i="70"/>
  <c r="CR229" i="70"/>
  <c r="CT231" i="70"/>
  <c r="CT230" i="70" s="1"/>
  <c r="CT227" i="70" s="1"/>
  <c r="CT269" i="70"/>
  <c r="CT268" i="70" s="1"/>
  <c r="CT277" i="70"/>
  <c r="CT276" i="70" s="1"/>
  <c r="CU289" i="70"/>
  <c r="CW289" i="70" s="1"/>
  <c r="CR296" i="70"/>
  <c r="CT352" i="70"/>
  <c r="CT348" i="70" s="1"/>
  <c r="CT71" i="70"/>
  <c r="CT70" i="70" s="1"/>
  <c r="CT68" i="70" s="1"/>
  <c r="CT108" i="70"/>
  <c r="CT340" i="70"/>
  <c r="CT339" i="70" s="1"/>
  <c r="CU352" i="70"/>
  <c r="CR384" i="70"/>
  <c r="CT484" i="70"/>
  <c r="CT483" i="70" s="1"/>
  <c r="CQ382" i="70"/>
  <c r="CQ381" i="70"/>
  <c r="CT30" i="70"/>
  <c r="CT17" i="70" s="1"/>
  <c r="CT48" i="70"/>
  <c r="CT47" i="70" s="1"/>
  <c r="CT124" i="70"/>
  <c r="CU257" i="70"/>
  <c r="CT289" i="70"/>
  <c r="CR352" i="70"/>
  <c r="CT385" i="70"/>
  <c r="CT384" i="70" s="1"/>
  <c r="CT383" i="70" s="1"/>
  <c r="CT381" i="70" s="1"/>
  <c r="CT479" i="70"/>
  <c r="CP108" i="70"/>
  <c r="CP117" i="70"/>
  <c r="CP231" i="70"/>
  <c r="CP230" i="70" s="1"/>
  <c r="CP227" i="70" s="1"/>
  <c r="CP242" i="70"/>
  <c r="CP239" i="70" s="1"/>
  <c r="CP238" i="70" s="1"/>
  <c r="CP236" i="70" s="1"/>
  <c r="CP269" i="70"/>
  <c r="CP268" i="70" s="1"/>
  <c r="CP103" i="70"/>
  <c r="CP143" i="70"/>
  <c r="CP142" i="70" s="1"/>
  <c r="CP277" i="70"/>
  <c r="CP276" i="70" s="1"/>
  <c r="CQ340" i="70"/>
  <c r="CQ339" i="70" s="1"/>
  <c r="CQ85" i="70"/>
  <c r="CP257" i="70"/>
  <c r="CP256" i="70" s="1"/>
  <c r="CP62" i="70"/>
  <c r="CQ93" i="70"/>
  <c r="CQ112" i="70"/>
  <c r="CP113" i="70"/>
  <c r="CP136" i="70"/>
  <c r="CP484" i="70"/>
  <c r="CP492" i="70"/>
  <c r="CR316" i="70"/>
  <c r="CS316" i="70" s="1"/>
  <c r="CQ413" i="70"/>
  <c r="CQ420" i="70"/>
  <c r="CQ460" i="70"/>
  <c r="CQ369" i="70"/>
  <c r="CQ368" i="70"/>
  <c r="CQ376" i="70"/>
  <c r="CQ375" i="70"/>
  <c r="CQ231" i="70"/>
  <c r="CQ230" i="70" s="1"/>
  <c r="CQ227" i="70" s="1"/>
  <c r="CQ229" i="70"/>
  <c r="CQ55" i="70"/>
  <c r="CQ54" i="70" s="1"/>
  <c r="CQ321" i="70"/>
  <c r="CQ315" i="70" s="1"/>
  <c r="CQ483" i="70"/>
  <c r="CT411" i="70"/>
  <c r="CT413" i="70"/>
  <c r="CP411" i="70"/>
  <c r="CP413" i="70"/>
  <c r="CQ472" i="70"/>
  <c r="CP340" i="70"/>
  <c r="CP339" i="70" s="1"/>
  <c r="CP352" i="70"/>
  <c r="CP348" i="70" s="1"/>
  <c r="CT460" i="70"/>
  <c r="CU472" i="70"/>
  <c r="CW472" i="70" s="1"/>
  <c r="CU470" i="70"/>
  <c r="CW470" i="70" s="1"/>
  <c r="CT239" i="70"/>
  <c r="CT238" i="70" s="1"/>
  <c r="CT236" i="70" s="1"/>
  <c r="CR71" i="70"/>
  <c r="CS71" i="70" s="1"/>
  <c r="CR257" i="70"/>
  <c r="CT257" i="70"/>
  <c r="CT256" i="70" s="1"/>
  <c r="CT296" i="70"/>
  <c r="CR483" i="70"/>
  <c r="CT420" i="70"/>
  <c r="CT418" i="70"/>
  <c r="CR85" i="70"/>
  <c r="CR93" i="70"/>
  <c r="CR102" i="70"/>
  <c r="CR112" i="70"/>
  <c r="CR228" i="70"/>
  <c r="CS228" i="70" s="1"/>
  <c r="CR231" i="70"/>
  <c r="CR321" i="70"/>
  <c r="CR365" i="70"/>
  <c r="CR422" i="70"/>
  <c r="CS422" i="70" s="1"/>
  <c r="CR472" i="70"/>
  <c r="CU229" i="70"/>
  <c r="CS102" i="70" l="1"/>
  <c r="CW55" i="70"/>
  <c r="CS93" i="70"/>
  <c r="CU68" i="70"/>
  <c r="CW68" i="70" s="1"/>
  <c r="CU69" i="70"/>
  <c r="CW69" i="70" s="1"/>
  <c r="CS231" i="70"/>
  <c r="CU51" i="70"/>
  <c r="CW51" i="70" s="1"/>
  <c r="CU52" i="70"/>
  <c r="CW52" i="70" s="1"/>
  <c r="CU153" i="70"/>
  <c r="CW153" i="70" s="1"/>
  <c r="CU315" i="70"/>
  <c r="CW315" i="70" s="1"/>
  <c r="CW377" i="70"/>
  <c r="CU375" i="70"/>
  <c r="CW375" i="70" s="1"/>
  <c r="CU376" i="70"/>
  <c r="CX376" i="70" s="1"/>
  <c r="CS257" i="70"/>
  <c r="CW378" i="70"/>
  <c r="CW415" i="70"/>
  <c r="CW421" i="70"/>
  <c r="CU418" i="70"/>
  <c r="CW418" i="70" s="1"/>
  <c r="CU420" i="70"/>
  <c r="CW420" i="70" s="1"/>
  <c r="CW422" i="70"/>
  <c r="CU370" i="70"/>
  <c r="CS239" i="70"/>
  <c r="CW229" i="70"/>
  <c r="CX229" i="70"/>
  <c r="CU16" i="70"/>
  <c r="CU13" i="70" s="1"/>
  <c r="CW13" i="70" s="1"/>
  <c r="CW17" i="70"/>
  <c r="CU238" i="70"/>
  <c r="CU237" i="70" s="1"/>
  <c r="CW239" i="70"/>
  <c r="CU308" i="70"/>
  <c r="CW308" i="70" s="1"/>
  <c r="CW309" i="70"/>
  <c r="CU339" i="70"/>
  <c r="CW339" i="70" s="1"/>
  <c r="CW340" i="70"/>
  <c r="CU268" i="70"/>
  <c r="CW268" i="70" s="1"/>
  <c r="CW269" i="70"/>
  <c r="CU256" i="70"/>
  <c r="CW256" i="70" s="1"/>
  <c r="CW257" i="70"/>
  <c r="CU348" i="70"/>
  <c r="CW352" i="70"/>
  <c r="CU230" i="70"/>
  <c r="CW231" i="70"/>
  <c r="CX228" i="70"/>
  <c r="CW228" i="70"/>
  <c r="CU462" i="70"/>
  <c r="CW463" i="70"/>
  <c r="CU388" i="70"/>
  <c r="CW388" i="70" s="1"/>
  <c r="CW390" i="70"/>
  <c r="CU364" i="70"/>
  <c r="CW365" i="70"/>
  <c r="CU411" i="70"/>
  <c r="CW411" i="70" s="1"/>
  <c r="CW414" i="70"/>
  <c r="CT470" i="70"/>
  <c r="CS85" i="70"/>
  <c r="CS112" i="70"/>
  <c r="CR268" i="70"/>
  <c r="CS268" i="70" s="1"/>
  <c r="CS269" i="70"/>
  <c r="CP255" i="70"/>
  <c r="CP254" i="70"/>
  <c r="CQ254" i="70"/>
  <c r="CQ255" i="70"/>
  <c r="CT255" i="70"/>
  <c r="CT254" i="70"/>
  <c r="CS472" i="70"/>
  <c r="CS469" i="70"/>
  <c r="CS483" i="70"/>
  <c r="CR414" i="70"/>
  <c r="CS414" i="70" s="1"/>
  <c r="CS390" i="70"/>
  <c r="CS321" i="70"/>
  <c r="CS470" i="70"/>
  <c r="CS296" i="70"/>
  <c r="CS378" i="70"/>
  <c r="CQ288" i="70"/>
  <c r="CQ287" i="70" s="1"/>
  <c r="CS370" i="70"/>
  <c r="CR368" i="70"/>
  <c r="CS368" i="70" s="1"/>
  <c r="CR369" i="70"/>
  <c r="CS369" i="70" s="1"/>
  <c r="CS371" i="70"/>
  <c r="CS377" i="70"/>
  <c r="CR375" i="70"/>
  <c r="CS375" i="70" s="1"/>
  <c r="CR376" i="70"/>
  <c r="CS376" i="70" s="1"/>
  <c r="CS289" i="70"/>
  <c r="CR308" i="70"/>
  <c r="CS308" i="70" s="1"/>
  <c r="CS17" i="70"/>
  <c r="CR238" i="70"/>
  <c r="CS238" i="70" s="1"/>
  <c r="CP388" i="70"/>
  <c r="CP389" i="70"/>
  <c r="CR348" i="70"/>
  <c r="CS348" i="70" s="1"/>
  <c r="CS352" i="70"/>
  <c r="CS365" i="70"/>
  <c r="CS229" i="70"/>
  <c r="CR276" i="70"/>
  <c r="CS277" i="70"/>
  <c r="CR339" i="70"/>
  <c r="CS339" i="70" s="1"/>
  <c r="CS340" i="70"/>
  <c r="CR153" i="70"/>
  <c r="CS153" i="70" s="1"/>
  <c r="CS154" i="70"/>
  <c r="CR383" i="70"/>
  <c r="CS383" i="70" s="1"/>
  <c r="CS384" i="70"/>
  <c r="CR462" i="70"/>
  <c r="CS463" i="70"/>
  <c r="CT388" i="70"/>
  <c r="CT389" i="70"/>
  <c r="CR54" i="70"/>
  <c r="CS54" i="70" s="1"/>
  <c r="CS55" i="70"/>
  <c r="CP296" i="70"/>
  <c r="CP288" i="70" s="1"/>
  <c r="CP286" i="70" s="1"/>
  <c r="CT81" i="70"/>
  <c r="CT79" i="70" s="1"/>
  <c r="CT52" i="70"/>
  <c r="CP55" i="70"/>
  <c r="CP54" i="70" s="1"/>
  <c r="CP52" i="70" s="1"/>
  <c r="CQ237" i="70"/>
  <c r="CQ236" i="70"/>
  <c r="CQ337" i="70"/>
  <c r="CQ266" i="70"/>
  <c r="CT267" i="70"/>
  <c r="CU471" i="70"/>
  <c r="CQ101" i="70"/>
  <c r="CQ99" i="70" s="1"/>
  <c r="CU101" i="70"/>
  <c r="CR288" i="70"/>
  <c r="CP267" i="70"/>
  <c r="CP266" i="70"/>
  <c r="CP102" i="70"/>
  <c r="CT229" i="70"/>
  <c r="CP470" i="70"/>
  <c r="CU81" i="70"/>
  <c r="CP17" i="70"/>
  <c r="CP16" i="70" s="1"/>
  <c r="CP13" i="70" s="1"/>
  <c r="CU288" i="70"/>
  <c r="CP112" i="70"/>
  <c r="CP368" i="70"/>
  <c r="CQ388" i="70"/>
  <c r="CP81" i="70"/>
  <c r="CP79" i="70" s="1"/>
  <c r="CQ267" i="70"/>
  <c r="CQ81" i="70"/>
  <c r="CQ79" i="70" s="1"/>
  <c r="CT112" i="70"/>
  <c r="CP483" i="70"/>
  <c r="CP471" i="70" s="1"/>
  <c r="CP467" i="70" s="1"/>
  <c r="CP418" i="70"/>
  <c r="CT382" i="70"/>
  <c r="CT102" i="70"/>
  <c r="CT313" i="70"/>
  <c r="CT288" i="70"/>
  <c r="CT286" i="70" s="1"/>
  <c r="CT337" i="70"/>
  <c r="CT266" i="70"/>
  <c r="CU389" i="70"/>
  <c r="CW389" i="70" s="1"/>
  <c r="CP337" i="70"/>
  <c r="CT16" i="70"/>
  <c r="CR16" i="70"/>
  <c r="CS16" i="70" s="1"/>
  <c r="CT472" i="70"/>
  <c r="CT471" i="70" s="1"/>
  <c r="CT467" i="70" s="1"/>
  <c r="CQ14" i="70"/>
  <c r="CQ13" i="70"/>
  <c r="CQ363" i="70"/>
  <c r="CQ361" i="70"/>
  <c r="CQ471" i="70"/>
  <c r="CQ467" i="70" s="1"/>
  <c r="CQ52" i="70"/>
  <c r="CQ51" i="70"/>
  <c r="CP314" i="70"/>
  <c r="CP313" i="70"/>
  <c r="CQ314" i="70"/>
  <c r="CQ313" i="70"/>
  <c r="CR101" i="70"/>
  <c r="CR70" i="70"/>
  <c r="CS70" i="70" s="1"/>
  <c r="CR451" i="70"/>
  <c r="CS451" i="70" s="1"/>
  <c r="CR364" i="70"/>
  <c r="CS364" i="70" s="1"/>
  <c r="CR256" i="70"/>
  <c r="CR315" i="70"/>
  <c r="CS315" i="70" s="1"/>
  <c r="CR388" i="70"/>
  <c r="CR389" i="70"/>
  <c r="CS389" i="70" s="1"/>
  <c r="CR230" i="70"/>
  <c r="CS230" i="70" s="1"/>
  <c r="CR471" i="70"/>
  <c r="CR421" i="70"/>
  <c r="CS421" i="70" s="1"/>
  <c r="CR81" i="70"/>
  <c r="CT69" i="70" l="1"/>
  <c r="CX69" i="70"/>
  <c r="CU255" i="70"/>
  <c r="CW255" i="70" s="1"/>
  <c r="CU314" i="70"/>
  <c r="CW314" i="70" s="1"/>
  <c r="CU313" i="70"/>
  <c r="CW313" i="70" s="1"/>
  <c r="CU337" i="70"/>
  <c r="CW337" i="70" s="1"/>
  <c r="CU236" i="70"/>
  <c r="CW236" i="70" s="1"/>
  <c r="CT376" i="70"/>
  <c r="CW376" i="70"/>
  <c r="CU267" i="70"/>
  <c r="CW267" i="70" s="1"/>
  <c r="CR338" i="70"/>
  <c r="CS338" i="70" s="1"/>
  <c r="CU266" i="70"/>
  <c r="CW266" i="70" s="1"/>
  <c r="CS101" i="70"/>
  <c r="CU254" i="70"/>
  <c r="CR52" i="70"/>
  <c r="CW370" i="70"/>
  <c r="CU368" i="70"/>
  <c r="CW368" i="70" s="1"/>
  <c r="CU369" i="70"/>
  <c r="CW238" i="70"/>
  <c r="CT237" i="70"/>
  <c r="CU14" i="70"/>
  <c r="CW14" i="70" s="1"/>
  <c r="CW16" i="70"/>
  <c r="CU338" i="70"/>
  <c r="CW348" i="70"/>
  <c r="CU287" i="70"/>
  <c r="CT287" i="70" s="1"/>
  <c r="CW288" i="70"/>
  <c r="CQ286" i="70"/>
  <c r="CQ226" i="70" s="1"/>
  <c r="CU467" i="70"/>
  <c r="CW467" i="70" s="1"/>
  <c r="CW471" i="70"/>
  <c r="CU100" i="70"/>
  <c r="CW100" i="70" s="1"/>
  <c r="CW101" i="70"/>
  <c r="CU227" i="70"/>
  <c r="CW230" i="70"/>
  <c r="CU80" i="70"/>
  <c r="CW81" i="70"/>
  <c r="CX237" i="70"/>
  <c r="CW237" i="70"/>
  <c r="CW364" i="70"/>
  <c r="CU361" i="70"/>
  <c r="CW361" i="70" s="1"/>
  <c r="CU363" i="70"/>
  <c r="CT363" i="70" s="1"/>
  <c r="CU461" i="70"/>
  <c r="CW462" i="70"/>
  <c r="CS388" i="70"/>
  <c r="CR51" i="70"/>
  <c r="CS51" i="70" s="1"/>
  <c r="CS81" i="70"/>
  <c r="CP51" i="70"/>
  <c r="CP12" i="70" s="1"/>
  <c r="CR266" i="70"/>
  <c r="CS266" i="70" s="1"/>
  <c r="CR411" i="70"/>
  <c r="CS411" i="70" s="1"/>
  <c r="CT226" i="70"/>
  <c r="CR254" i="70"/>
  <c r="CS256" i="70"/>
  <c r="CR255" i="70"/>
  <c r="CS471" i="70"/>
  <c r="CT466" i="70"/>
  <c r="CP466" i="70"/>
  <c r="CR413" i="70"/>
  <c r="CS413" i="70" s="1"/>
  <c r="CR337" i="70"/>
  <c r="CS337" i="70" s="1"/>
  <c r="CR237" i="70"/>
  <c r="CS237" i="70" s="1"/>
  <c r="CR236" i="70"/>
  <c r="CP226" i="70"/>
  <c r="CR382" i="70"/>
  <c r="CR381" i="70"/>
  <c r="CR267" i="70"/>
  <c r="CS267" i="70" s="1"/>
  <c r="CS276" i="70"/>
  <c r="CR286" i="70"/>
  <c r="CS288" i="70"/>
  <c r="CR461" i="70"/>
  <c r="CS462" i="70"/>
  <c r="CU286" i="70"/>
  <c r="CW286" i="70" s="1"/>
  <c r="CU79" i="70"/>
  <c r="CQ80" i="70"/>
  <c r="CQ100" i="70"/>
  <c r="CU99" i="70"/>
  <c r="CR287" i="70"/>
  <c r="CS287" i="70" s="1"/>
  <c r="CP101" i="70"/>
  <c r="CP99" i="70" s="1"/>
  <c r="CP98" i="70" s="1"/>
  <c r="CT101" i="70"/>
  <c r="CT99" i="70" s="1"/>
  <c r="CT98" i="70" s="1"/>
  <c r="CP14" i="70"/>
  <c r="CT13" i="70"/>
  <c r="CT12" i="70" s="1"/>
  <c r="CT14" i="70"/>
  <c r="CR14" i="70"/>
  <c r="CS14" i="70" s="1"/>
  <c r="CR13" i="70"/>
  <c r="CS13" i="70" s="1"/>
  <c r="CQ12" i="70"/>
  <c r="CQ466" i="70"/>
  <c r="CQ98" i="70"/>
  <c r="CR227" i="70"/>
  <c r="CS227" i="70" s="1"/>
  <c r="CR314" i="70"/>
  <c r="CR313" i="70"/>
  <c r="CR418" i="70"/>
  <c r="CS418" i="70" s="1"/>
  <c r="CR420" i="70"/>
  <c r="CS420" i="70" s="1"/>
  <c r="CR80" i="70"/>
  <c r="CR79" i="70"/>
  <c r="CS79" i="70" s="1"/>
  <c r="CR467" i="70"/>
  <c r="CR69" i="70"/>
  <c r="CS69" i="70" s="1"/>
  <c r="CR68" i="70"/>
  <c r="CS68" i="70" s="1"/>
  <c r="CR361" i="70"/>
  <c r="CS361" i="70" s="1"/>
  <c r="CR363" i="70"/>
  <c r="CS363" i="70" s="1"/>
  <c r="CR100" i="70"/>
  <c r="CR99" i="70"/>
  <c r="CS99" i="70" s="1"/>
  <c r="CU466" i="70" l="1"/>
  <c r="CW466" i="70" s="1"/>
  <c r="CS100" i="70"/>
  <c r="CT80" i="70"/>
  <c r="CW254" i="70"/>
  <c r="CS286" i="70"/>
  <c r="CS52" i="70"/>
  <c r="CT369" i="70"/>
  <c r="CX369" i="70"/>
  <c r="CW369" i="70"/>
  <c r="CX287" i="70"/>
  <c r="CW287" i="70"/>
  <c r="CW227" i="70"/>
  <c r="CX338" i="70"/>
  <c r="CW338" i="70"/>
  <c r="CT338" i="70"/>
  <c r="CU12" i="70"/>
  <c r="CW12" i="70" s="1"/>
  <c r="CW79" i="70"/>
  <c r="CX80" i="70"/>
  <c r="CW80" i="70"/>
  <c r="CX363" i="70"/>
  <c r="CW363" i="70"/>
  <c r="CU98" i="70"/>
  <c r="CW98" i="70" s="1"/>
  <c r="CW99" i="70"/>
  <c r="CW461" i="70"/>
  <c r="CU460" i="70"/>
  <c r="CU226" i="70" s="1"/>
  <c r="CS236" i="70"/>
  <c r="CS254" i="70"/>
  <c r="CS255" i="70"/>
  <c r="CS467" i="70"/>
  <c r="CS313" i="70"/>
  <c r="CS314" i="70"/>
  <c r="CS381" i="70"/>
  <c r="CS382" i="70"/>
  <c r="CS80" i="70"/>
  <c r="CR460" i="70"/>
  <c r="CS460" i="70" s="1"/>
  <c r="CS461" i="70"/>
  <c r="CT11" i="70"/>
  <c r="CQ11" i="70"/>
  <c r="CP100" i="70"/>
  <c r="CT100" i="70"/>
  <c r="CP11" i="70"/>
  <c r="CR98" i="70"/>
  <c r="CS98" i="70" s="1"/>
  <c r="CR12" i="70"/>
  <c r="CS12" i="70" s="1"/>
  <c r="CR466" i="70"/>
  <c r="CA100" i="64"/>
  <c r="BZ100" i="64"/>
  <c r="CG100" i="64"/>
  <c r="CA96" i="64"/>
  <c r="BZ96" i="64"/>
  <c r="CG96" i="64"/>
  <c r="CI96" i="64" s="1"/>
  <c r="CA94" i="64"/>
  <c r="BZ94" i="64"/>
  <c r="CG94" i="64"/>
  <c r="CI94" i="64" s="1"/>
  <c r="CA89" i="64"/>
  <c r="BZ89" i="64"/>
  <c r="CG89" i="64"/>
  <c r="CI89" i="64" s="1"/>
  <c r="CA10" i="64"/>
  <c r="CA9" i="64" s="1"/>
  <c r="BZ10" i="64"/>
  <c r="BZ9" i="64" s="1"/>
  <c r="CG10" i="64"/>
  <c r="BL101" i="64"/>
  <c r="BL100" i="64" s="1"/>
  <c r="BK101" i="64"/>
  <c r="BM100" i="64"/>
  <c r="BM99" i="64" s="1"/>
  <c r="BL97" i="64"/>
  <c r="BL96" i="64" s="1"/>
  <c r="BK97" i="64"/>
  <c r="BM96" i="64"/>
  <c r="BK95" i="64"/>
  <c r="BM94" i="64"/>
  <c r="BL94" i="64"/>
  <c r="BL93" i="64"/>
  <c r="BK93" i="64"/>
  <c r="BL92" i="64"/>
  <c r="BK92" i="64"/>
  <c r="BL91" i="64"/>
  <c r="BK91" i="64"/>
  <c r="BL90" i="64"/>
  <c r="BK90" i="64"/>
  <c r="BM89" i="64"/>
  <c r="BO89" i="64" s="1"/>
  <c r="BK87" i="64"/>
  <c r="BL85" i="64"/>
  <c r="BL84" i="64" s="1"/>
  <c r="BL83" i="64" s="1"/>
  <c r="BK85" i="64"/>
  <c r="BM84" i="64"/>
  <c r="BM83" i="64" s="1"/>
  <c r="BK82" i="64"/>
  <c r="BM81" i="64"/>
  <c r="BL81" i="64"/>
  <c r="BK80" i="64"/>
  <c r="BK79" i="64"/>
  <c r="BM78" i="64"/>
  <c r="BL78" i="64"/>
  <c r="BK77" i="64"/>
  <c r="BK76" i="64"/>
  <c r="BM75" i="64"/>
  <c r="BO75" i="64" s="1"/>
  <c r="BL75" i="64"/>
  <c r="BK74" i="64"/>
  <c r="BM73" i="64"/>
  <c r="BL73" i="64"/>
  <c r="BL71" i="64"/>
  <c r="BK71" i="64"/>
  <c r="BL70" i="64"/>
  <c r="BK70" i="64"/>
  <c r="BM69" i="64"/>
  <c r="BK68" i="64"/>
  <c r="BK67" i="64"/>
  <c r="BK66" i="64"/>
  <c r="BK65" i="64"/>
  <c r="BK64" i="64"/>
  <c r="BK63" i="64"/>
  <c r="BK62" i="64"/>
  <c r="BK61" i="64"/>
  <c r="BK60" i="64"/>
  <c r="BK59" i="64"/>
  <c r="BL58" i="64"/>
  <c r="BK58" i="64"/>
  <c r="BL57" i="64"/>
  <c r="BK57" i="64"/>
  <c r="BM56" i="64"/>
  <c r="BL54" i="64"/>
  <c r="BL53" i="64" s="1"/>
  <c r="BK54" i="64"/>
  <c r="BM53" i="64"/>
  <c r="BL52" i="64"/>
  <c r="BL51" i="64" s="1"/>
  <c r="BK52" i="64"/>
  <c r="BM51" i="64"/>
  <c r="BO51" i="64" s="1"/>
  <c r="BK49" i="64"/>
  <c r="BK48" i="64"/>
  <c r="BK47" i="64"/>
  <c r="BM46" i="64"/>
  <c r="BL46" i="64"/>
  <c r="BK45" i="64"/>
  <c r="BK44" i="64"/>
  <c r="BK43" i="64"/>
  <c r="BM42" i="64"/>
  <c r="BO42" i="64" s="1"/>
  <c r="BL42" i="64"/>
  <c r="BK41" i="64"/>
  <c r="BK40" i="64"/>
  <c r="BK39" i="64"/>
  <c r="BM38" i="64"/>
  <c r="BL38" i="64"/>
  <c r="BK37" i="64"/>
  <c r="BK36" i="64"/>
  <c r="BK35" i="64"/>
  <c r="BM34" i="64"/>
  <c r="BL34" i="64"/>
  <c r="BL32" i="64"/>
  <c r="BL31" i="64" s="1"/>
  <c r="BK32" i="64"/>
  <c r="BM31" i="64"/>
  <c r="BL30" i="64"/>
  <c r="BL29" i="64" s="1"/>
  <c r="BK30" i="64"/>
  <c r="BM29" i="64"/>
  <c r="BK28" i="64"/>
  <c r="BM27" i="64"/>
  <c r="BL27" i="64"/>
  <c r="BL26" i="64"/>
  <c r="BK26" i="64"/>
  <c r="BL25" i="64"/>
  <c r="BK25" i="64"/>
  <c r="BM24" i="64"/>
  <c r="BL21" i="64"/>
  <c r="BK21" i="64"/>
  <c r="BL20" i="64"/>
  <c r="BK20" i="64"/>
  <c r="BM19" i="64"/>
  <c r="BL18" i="64"/>
  <c r="BK18" i="64"/>
  <c r="BL17" i="64"/>
  <c r="BK17" i="64"/>
  <c r="BM16" i="64"/>
  <c r="BL15" i="64"/>
  <c r="BL14" i="64" s="1"/>
  <c r="BK15" i="64"/>
  <c r="BM14" i="64"/>
  <c r="BL13" i="64"/>
  <c r="BL12" i="64" s="1"/>
  <c r="BK13" i="64"/>
  <c r="BM12" i="64"/>
  <c r="BL11" i="64"/>
  <c r="BL10" i="64" s="1"/>
  <c r="BK11" i="64"/>
  <c r="BM10" i="64"/>
  <c r="DA495" i="70"/>
  <c r="CZ495" i="70"/>
  <c r="DG495" i="70"/>
  <c r="DA468" i="70"/>
  <c r="CZ468" i="70"/>
  <c r="DG468" i="70"/>
  <c r="DA469" i="70"/>
  <c r="CZ469" i="70"/>
  <c r="DG469" i="70"/>
  <c r="DI469" i="70" s="1"/>
  <c r="DA458" i="70"/>
  <c r="CZ458" i="70"/>
  <c r="DG458" i="70"/>
  <c r="DI458" i="70" s="1"/>
  <c r="DA423" i="70"/>
  <c r="DA422" i="70" s="1"/>
  <c r="CZ423" i="70"/>
  <c r="CZ422" i="70" s="1"/>
  <c r="DG423" i="70"/>
  <c r="DA416" i="70"/>
  <c r="DA415" i="70" s="1"/>
  <c r="CZ416" i="70"/>
  <c r="CZ415" i="70" s="1"/>
  <c r="DG416" i="70"/>
  <c r="DA399" i="70"/>
  <c r="CZ399" i="70"/>
  <c r="DG399" i="70"/>
  <c r="DI399" i="70" s="1"/>
  <c r="DA392" i="70"/>
  <c r="CZ392" i="70"/>
  <c r="DG392" i="70"/>
  <c r="DI392" i="70" s="1"/>
  <c r="DA260" i="70"/>
  <c r="CZ260" i="70"/>
  <c r="DG260" i="70"/>
  <c r="DI260" i="70" s="1"/>
  <c r="DA258" i="70"/>
  <c r="CZ258" i="70"/>
  <c r="DG258" i="70"/>
  <c r="DI258" i="70" s="1"/>
  <c r="DA164" i="70"/>
  <c r="CZ164" i="70"/>
  <c r="DG164" i="70"/>
  <c r="CL496" i="70"/>
  <c r="CL495" i="70" s="1"/>
  <c r="CK496" i="70"/>
  <c r="CM495" i="70"/>
  <c r="CL494" i="70"/>
  <c r="CK494" i="70"/>
  <c r="CL493" i="70"/>
  <c r="CK493" i="70"/>
  <c r="CM492" i="70"/>
  <c r="CL491" i="70"/>
  <c r="CL490" i="70" s="1"/>
  <c r="CK491" i="70"/>
  <c r="CM490" i="70"/>
  <c r="CL489" i="70"/>
  <c r="CL488" i="70" s="1"/>
  <c r="CL468" i="70" s="1"/>
  <c r="CM488" i="70"/>
  <c r="CM468" i="70" s="1"/>
  <c r="CL487" i="70"/>
  <c r="CK487" i="70"/>
  <c r="CL486" i="70"/>
  <c r="CK486" i="70"/>
  <c r="CL485" i="70"/>
  <c r="CK485" i="70"/>
  <c r="CM484" i="70"/>
  <c r="CL482" i="70"/>
  <c r="CK482" i="70"/>
  <c r="CL481" i="70"/>
  <c r="CK481" i="70"/>
  <c r="CL480" i="70"/>
  <c r="CK480" i="70"/>
  <c r="CM479" i="70"/>
  <c r="CL478" i="70"/>
  <c r="CL477" i="70" s="1"/>
  <c r="CK478" i="70"/>
  <c r="CM477" i="70"/>
  <c r="CL476" i="70"/>
  <c r="CL475" i="70" s="1"/>
  <c r="CL469" i="70" s="1"/>
  <c r="CM475" i="70"/>
  <c r="CM469" i="70" s="1"/>
  <c r="CL474" i="70"/>
  <c r="CL473" i="70" s="1"/>
  <c r="CK474" i="70"/>
  <c r="CM473" i="70"/>
  <c r="CL465" i="70"/>
  <c r="CL464" i="70" s="1"/>
  <c r="CL463" i="70" s="1"/>
  <c r="CL462" i="70" s="1"/>
  <c r="CL461" i="70" s="1"/>
  <c r="CL460" i="70" s="1"/>
  <c r="CM464" i="70"/>
  <c r="CO464" i="70" s="1"/>
  <c r="CL459" i="70"/>
  <c r="CL458" i="70" s="1"/>
  <c r="CK459" i="70"/>
  <c r="CM458" i="70"/>
  <c r="CL425" i="70"/>
  <c r="CK425" i="70"/>
  <c r="CL424" i="70"/>
  <c r="CK424" i="70"/>
  <c r="CM423" i="70"/>
  <c r="CK419" i="70"/>
  <c r="CL417" i="70"/>
  <c r="CL416" i="70" s="1"/>
  <c r="CL415" i="70" s="1"/>
  <c r="CL414" i="70" s="1"/>
  <c r="CK417" i="70"/>
  <c r="CM416" i="70"/>
  <c r="CK412" i="70"/>
  <c r="CL400" i="70"/>
  <c r="CL399" i="70" s="1"/>
  <c r="CK400" i="70"/>
  <c r="CM399" i="70"/>
  <c r="CL393" i="70"/>
  <c r="CL392" i="70" s="1"/>
  <c r="CK393" i="70"/>
  <c r="CM392" i="70"/>
  <c r="CL386" i="70"/>
  <c r="CK386" i="70"/>
  <c r="CM385" i="70"/>
  <c r="CL380" i="70"/>
  <c r="CL379" i="70" s="1"/>
  <c r="CL378" i="70" s="1"/>
  <c r="CL377" i="70" s="1"/>
  <c r="CL375" i="70" s="1"/>
  <c r="CK380" i="70"/>
  <c r="CM379" i="70"/>
  <c r="CM378" i="70" s="1"/>
  <c r="CL374" i="70"/>
  <c r="CK374" i="70"/>
  <c r="CL373" i="70"/>
  <c r="CK373" i="70"/>
  <c r="CM372" i="70"/>
  <c r="CL367" i="70"/>
  <c r="CL366" i="70" s="1"/>
  <c r="CL365" i="70" s="1"/>
  <c r="CL364" i="70" s="1"/>
  <c r="CL361" i="70" s="1"/>
  <c r="CK367" i="70"/>
  <c r="CM366" i="70"/>
  <c r="CO366" i="70" s="1"/>
  <c r="CK362" i="70"/>
  <c r="CL360" i="70"/>
  <c r="CL359" i="70" s="1"/>
  <c r="CK360" i="70"/>
  <c r="CM359" i="70"/>
  <c r="CL357" i="70"/>
  <c r="CL355" i="70" s="1"/>
  <c r="CK357" i="70"/>
  <c r="CM355" i="70"/>
  <c r="CL354" i="70"/>
  <c r="CL353" i="70" s="1"/>
  <c r="CK354" i="70"/>
  <c r="CM353" i="70"/>
  <c r="CL347" i="70"/>
  <c r="CL346" i="70" s="1"/>
  <c r="CK347" i="70"/>
  <c r="CM346" i="70"/>
  <c r="CL345" i="70"/>
  <c r="CL344" i="70" s="1"/>
  <c r="CK345" i="70"/>
  <c r="CM344" i="70"/>
  <c r="CL343" i="70"/>
  <c r="CK343" i="70"/>
  <c r="CL342" i="70"/>
  <c r="CL341" i="70" s="1"/>
  <c r="CK342" i="70"/>
  <c r="CM341" i="70"/>
  <c r="CL336" i="70"/>
  <c r="CL335" i="70" s="1"/>
  <c r="CK336" i="70"/>
  <c r="CM335" i="70"/>
  <c r="CL334" i="70"/>
  <c r="CL333" i="70" s="1"/>
  <c r="CM333" i="70"/>
  <c r="CL332" i="70"/>
  <c r="CK332" i="70"/>
  <c r="CL330" i="70"/>
  <c r="CK330" i="70"/>
  <c r="CL327" i="70"/>
  <c r="CL326" i="70" s="1"/>
  <c r="CK327" i="70"/>
  <c r="CM326" i="70"/>
  <c r="CK325" i="70"/>
  <c r="CL324" i="70"/>
  <c r="CL322" i="70" s="1"/>
  <c r="CK324" i="70"/>
  <c r="CL323" i="70"/>
  <c r="CK323" i="70"/>
  <c r="CM322" i="70"/>
  <c r="CL320" i="70"/>
  <c r="CL319" i="70" s="1"/>
  <c r="CL316" i="70" s="1"/>
  <c r="CK320" i="70"/>
  <c r="CM319" i="70"/>
  <c r="CL312" i="70"/>
  <c r="CL310" i="70" s="1"/>
  <c r="CL309" i="70" s="1"/>
  <c r="CL308" i="70" s="1"/>
  <c r="CK312" i="70"/>
  <c r="CK311" i="70"/>
  <c r="CM310" i="70"/>
  <c r="CL307" i="70"/>
  <c r="CL304" i="70" s="1"/>
  <c r="CK307" i="70"/>
  <c r="CK306" i="70"/>
  <c r="CL305" i="70"/>
  <c r="CK305" i="70"/>
  <c r="CM304" i="70"/>
  <c r="CL303" i="70"/>
  <c r="CK303" i="70"/>
  <c r="CL302" i="70"/>
  <c r="CK302" i="70"/>
  <c r="CL301" i="70"/>
  <c r="CK301" i="70"/>
  <c r="CM300" i="70"/>
  <c r="CL299" i="70"/>
  <c r="CK299" i="70"/>
  <c r="CL298" i="70"/>
  <c r="CK298" i="70"/>
  <c r="CM297" i="70"/>
  <c r="CL295" i="70"/>
  <c r="CK295" i="70"/>
  <c r="CL294" i="70"/>
  <c r="CK294" i="70"/>
  <c r="CL293" i="70"/>
  <c r="CK293" i="70"/>
  <c r="CM292" i="70"/>
  <c r="CL291" i="70"/>
  <c r="CL290" i="70" s="1"/>
  <c r="CK291" i="70"/>
  <c r="CM290" i="70"/>
  <c r="CL281" i="70"/>
  <c r="CL280" i="70" s="1"/>
  <c r="CK281" i="70"/>
  <c r="CM280" i="70"/>
  <c r="CL279" i="70"/>
  <c r="CL278" i="70" s="1"/>
  <c r="CK279" i="70"/>
  <c r="CM278" i="70"/>
  <c r="CL275" i="70"/>
  <c r="CL274" i="70" s="1"/>
  <c r="CK275" i="70"/>
  <c r="CM274" i="70"/>
  <c r="CL273" i="70"/>
  <c r="CL272" i="70" s="1"/>
  <c r="CK273" i="70"/>
  <c r="CM272" i="70"/>
  <c r="CL271" i="70"/>
  <c r="CL270" i="70" s="1"/>
  <c r="CK271" i="70"/>
  <c r="CL261" i="70"/>
  <c r="CL260" i="70" s="1"/>
  <c r="CK261" i="70"/>
  <c r="CM260" i="70"/>
  <c r="CL259" i="70"/>
  <c r="CL258" i="70" s="1"/>
  <c r="CK259" i="70"/>
  <c r="CM258" i="70"/>
  <c r="CL253" i="70"/>
  <c r="CL252" i="70" s="1"/>
  <c r="CL251" i="70" s="1"/>
  <c r="CK253" i="70"/>
  <c r="CM252" i="70"/>
  <c r="CL244" i="70"/>
  <c r="CK244" i="70"/>
  <c r="CL243" i="70"/>
  <c r="CK243" i="70"/>
  <c r="CM242" i="70"/>
  <c r="CL241" i="70"/>
  <c r="CL240" i="70" s="1"/>
  <c r="CK241" i="70"/>
  <c r="CM240" i="70"/>
  <c r="CL235" i="70"/>
  <c r="CL234" i="70" s="1"/>
  <c r="CK235" i="70"/>
  <c r="CM234" i="70"/>
  <c r="CL233" i="70"/>
  <c r="CL232" i="70" s="1"/>
  <c r="CK233" i="70"/>
  <c r="CM232" i="70"/>
  <c r="CL165" i="70"/>
  <c r="CL164" i="70" s="1"/>
  <c r="CK165" i="70"/>
  <c r="CM164" i="70"/>
  <c r="CL163" i="70"/>
  <c r="CK163" i="70"/>
  <c r="CL158" i="70"/>
  <c r="CK158" i="70"/>
  <c r="CM157" i="70"/>
  <c r="CL156" i="70"/>
  <c r="CL155" i="70" s="1"/>
  <c r="CK156" i="70"/>
  <c r="CK155" i="70" s="1"/>
  <c r="CL148" i="70"/>
  <c r="CL147" i="70" s="1"/>
  <c r="CL146" i="70" s="1"/>
  <c r="CK148" i="70"/>
  <c r="CM147" i="70"/>
  <c r="CL145" i="70"/>
  <c r="CK145" i="70"/>
  <c r="CL144" i="70"/>
  <c r="CK144" i="70"/>
  <c r="CM143" i="70"/>
  <c r="CL141" i="70"/>
  <c r="CK141" i="70"/>
  <c r="CL140" i="70"/>
  <c r="CK140" i="70"/>
  <c r="CL139" i="70"/>
  <c r="CK139" i="70"/>
  <c r="CL138" i="70"/>
  <c r="CK138" i="70"/>
  <c r="CL137" i="70"/>
  <c r="CK137" i="70"/>
  <c r="CM136" i="70"/>
  <c r="CL135" i="70"/>
  <c r="CL134" i="70" s="1"/>
  <c r="CK135" i="70"/>
  <c r="CM134" i="70"/>
  <c r="CL133" i="70"/>
  <c r="CK133" i="70"/>
  <c r="CL132" i="70"/>
  <c r="CK132" i="70"/>
  <c r="CL131" i="70"/>
  <c r="CK131" i="70"/>
  <c r="CL130" i="70"/>
  <c r="CK130" i="70"/>
  <c r="CL129" i="70"/>
  <c r="CK129" i="70"/>
  <c r="CL128" i="70"/>
  <c r="CK128" i="70"/>
  <c r="CL127" i="70"/>
  <c r="CK127" i="70"/>
  <c r="CL126" i="70"/>
  <c r="CK126" i="70"/>
  <c r="CL125" i="70"/>
  <c r="CK125" i="70"/>
  <c r="CM124" i="70"/>
  <c r="CL123" i="70"/>
  <c r="CK123" i="70"/>
  <c r="CL122" i="70"/>
  <c r="CK122" i="70"/>
  <c r="CL121" i="70"/>
  <c r="CK121" i="70"/>
  <c r="CL120" i="70"/>
  <c r="CK120" i="70"/>
  <c r="CL119" i="70"/>
  <c r="CK119" i="70"/>
  <c r="CL118" i="70"/>
  <c r="CK118" i="70"/>
  <c r="CM117" i="70"/>
  <c r="CL116" i="70"/>
  <c r="CK116" i="70"/>
  <c r="CL115" i="70"/>
  <c r="CK115" i="70"/>
  <c r="CL114" i="70"/>
  <c r="CK114" i="70"/>
  <c r="CM113" i="70"/>
  <c r="CL111" i="70"/>
  <c r="CK111" i="70"/>
  <c r="CL110" i="70"/>
  <c r="CK110" i="70"/>
  <c r="CL109" i="70"/>
  <c r="CK109" i="70"/>
  <c r="CM108" i="70"/>
  <c r="CL107" i="70"/>
  <c r="CL106" i="70" s="1"/>
  <c r="CK107" i="70"/>
  <c r="CM106" i="70"/>
  <c r="CL105" i="70"/>
  <c r="CK105" i="70"/>
  <c r="CL104" i="70"/>
  <c r="CK104" i="70"/>
  <c r="CM103" i="70"/>
  <c r="CL97" i="70"/>
  <c r="CL96" i="70" s="1"/>
  <c r="CK97" i="70"/>
  <c r="CM96" i="70"/>
  <c r="CL95" i="70"/>
  <c r="CL94" i="70" s="1"/>
  <c r="CK95" i="70"/>
  <c r="CM94" i="70"/>
  <c r="CL92" i="70"/>
  <c r="CL91" i="70" s="1"/>
  <c r="CK92" i="70"/>
  <c r="CM91" i="70"/>
  <c r="CL90" i="70"/>
  <c r="CL89" i="70" s="1"/>
  <c r="CK90" i="70"/>
  <c r="CM89" i="70"/>
  <c r="CL88" i="70"/>
  <c r="CK88" i="70"/>
  <c r="CL87" i="70"/>
  <c r="CK87" i="70"/>
  <c r="CM86" i="70"/>
  <c r="CL84" i="70"/>
  <c r="CL83" i="70" s="1"/>
  <c r="CL82" i="70" s="1"/>
  <c r="CK84" i="70"/>
  <c r="CM83" i="70"/>
  <c r="CL74" i="70"/>
  <c r="CK74" i="70"/>
  <c r="CL73" i="70"/>
  <c r="CK73" i="70"/>
  <c r="CL67" i="70"/>
  <c r="CK67" i="70"/>
  <c r="CL66" i="70"/>
  <c r="CK66" i="70"/>
  <c r="CL65" i="70"/>
  <c r="CK65" i="70"/>
  <c r="CL64" i="70"/>
  <c r="CK64" i="70"/>
  <c r="CL63" i="70"/>
  <c r="CK63" i="70"/>
  <c r="CM62" i="70"/>
  <c r="CL60" i="70"/>
  <c r="CK60" i="70"/>
  <c r="CL59" i="70"/>
  <c r="CK59" i="70"/>
  <c r="CL57" i="70"/>
  <c r="CL56" i="70" s="1"/>
  <c r="CK57" i="70"/>
  <c r="CM56" i="70"/>
  <c r="CK53" i="70"/>
  <c r="CL50" i="70"/>
  <c r="CK50" i="70"/>
  <c r="CL49" i="70"/>
  <c r="CK49" i="70"/>
  <c r="CM48" i="70"/>
  <c r="CL46" i="70"/>
  <c r="CK46" i="70"/>
  <c r="CL45" i="70"/>
  <c r="CK45" i="70"/>
  <c r="CL44" i="70"/>
  <c r="CK44" i="70"/>
  <c r="CL43" i="70"/>
  <c r="CK43" i="70"/>
  <c r="CL42" i="70"/>
  <c r="CK42" i="70"/>
  <c r="CM40" i="70"/>
  <c r="CL39" i="70"/>
  <c r="CK39" i="70"/>
  <c r="CL38" i="70"/>
  <c r="CK38" i="70"/>
  <c r="CL37" i="70"/>
  <c r="CK37" i="70"/>
  <c r="CL36" i="70"/>
  <c r="CK36" i="70"/>
  <c r="CL35" i="70"/>
  <c r="CK35" i="70"/>
  <c r="CL34" i="70"/>
  <c r="CK34" i="70"/>
  <c r="CL33" i="70"/>
  <c r="CK33" i="70"/>
  <c r="CL32" i="70"/>
  <c r="CK32" i="70"/>
  <c r="CL31" i="70"/>
  <c r="CK31" i="70"/>
  <c r="CM30" i="70"/>
  <c r="CL29" i="70"/>
  <c r="CK29" i="70"/>
  <c r="CL28" i="70"/>
  <c r="CK28" i="70"/>
  <c r="CL27" i="70"/>
  <c r="CK27" i="70"/>
  <c r="CL26" i="70"/>
  <c r="CK26" i="70"/>
  <c r="CL25" i="70"/>
  <c r="CK25" i="70"/>
  <c r="CL24" i="70"/>
  <c r="CK24" i="70"/>
  <c r="CM23" i="70"/>
  <c r="CL22" i="70"/>
  <c r="CK22" i="70"/>
  <c r="CL21" i="70"/>
  <c r="CK21" i="70"/>
  <c r="CL20" i="70"/>
  <c r="CK20" i="70"/>
  <c r="CL19" i="70"/>
  <c r="CK19" i="70"/>
  <c r="CM18" i="70"/>
  <c r="CK15" i="70"/>
  <c r="CI10" i="64" l="1"/>
  <c r="CI9" i="64" s="1"/>
  <c r="CG9" i="64"/>
  <c r="CG99" i="64"/>
  <c r="CI99" i="64" s="1"/>
  <c r="CI100" i="64"/>
  <c r="CL328" i="70"/>
  <c r="CL321" i="70" s="1"/>
  <c r="CL315" i="70" s="1"/>
  <c r="DI391" i="70"/>
  <c r="DG422" i="70"/>
  <c r="DI423" i="70"/>
  <c r="DG483" i="70"/>
  <c r="DI495" i="70"/>
  <c r="DG415" i="70"/>
  <c r="DI416" i="70"/>
  <c r="DG154" i="70"/>
  <c r="DI164" i="70"/>
  <c r="DI453" i="70"/>
  <c r="DI455" i="70"/>
  <c r="DI454" i="70" s="1"/>
  <c r="DA414" i="70"/>
  <c r="DA411" i="70" s="1"/>
  <c r="CM269" i="70"/>
  <c r="CM268" i="70" s="1"/>
  <c r="DA421" i="70"/>
  <c r="DA418" i="70" s="1"/>
  <c r="CZ414" i="70"/>
  <c r="CZ413" i="70" s="1"/>
  <c r="CZ421" i="70"/>
  <c r="CZ420" i="70" s="1"/>
  <c r="CU11" i="70"/>
  <c r="BL69" i="64"/>
  <c r="CW460" i="70"/>
  <c r="CW226" i="70" s="1"/>
  <c r="CM470" i="70"/>
  <c r="CR226" i="70"/>
  <c r="CR11" i="70" s="1"/>
  <c r="CL72" i="70"/>
  <c r="CL71" i="70" s="1"/>
  <c r="CL70" i="70" s="1"/>
  <c r="CL68" i="70" s="1"/>
  <c r="CL58" i="70"/>
  <c r="CK72" i="70"/>
  <c r="CS466" i="70"/>
  <c r="CK328" i="70"/>
  <c r="CK58" i="70"/>
  <c r="CM154" i="70"/>
  <c r="CM153" i="70" s="1"/>
  <c r="BL89" i="64"/>
  <c r="BL88" i="64" s="1"/>
  <c r="BL86" i="64" s="1"/>
  <c r="BO100" i="64"/>
  <c r="BO99" i="64" s="1"/>
  <c r="BL99" i="64"/>
  <c r="BL98" i="64" s="1"/>
  <c r="BL24" i="64"/>
  <c r="BZ99" i="64"/>
  <c r="BZ98" i="64" s="1"/>
  <c r="CA99" i="64"/>
  <c r="CA98" i="64" s="1"/>
  <c r="BL16" i="64"/>
  <c r="DA391" i="70"/>
  <c r="CM391" i="70"/>
  <c r="DG257" i="70"/>
  <c r="CM239" i="70"/>
  <c r="CM455" i="70"/>
  <c r="CM454" i="70" s="1"/>
  <c r="CM453" i="70"/>
  <c r="CL453" i="70"/>
  <c r="CL455" i="70"/>
  <c r="CL454" i="70" s="1"/>
  <c r="CL451" i="70" s="1"/>
  <c r="DG453" i="70"/>
  <c r="DG455" i="70"/>
  <c r="DG454" i="70" s="1"/>
  <c r="DG451" i="70" s="1"/>
  <c r="DI451" i="70" s="1"/>
  <c r="CL113" i="70"/>
  <c r="CL391" i="70"/>
  <c r="CL390" i="70" s="1"/>
  <c r="DG391" i="70"/>
  <c r="DG390" i="70" s="1"/>
  <c r="DI390" i="70" s="1"/>
  <c r="BM55" i="64"/>
  <c r="BS55" i="64" s="1"/>
  <c r="CL297" i="70"/>
  <c r="CL479" i="70"/>
  <c r="CL472" i="70" s="1"/>
  <c r="CA88" i="64"/>
  <c r="CA86" i="64" s="1"/>
  <c r="BL19" i="64"/>
  <c r="BO19" i="64"/>
  <c r="BS19" i="64"/>
  <c r="BO31" i="64"/>
  <c r="BS31" i="64"/>
  <c r="BM9" i="64"/>
  <c r="BO9" i="64" s="1"/>
  <c r="BS10" i="64"/>
  <c r="BO10" i="64"/>
  <c r="BO24" i="64"/>
  <c r="BS24" i="64"/>
  <c r="BO16" i="64"/>
  <c r="BS16" i="64"/>
  <c r="BO56" i="64"/>
  <c r="BS56" i="64"/>
  <c r="BS29" i="64"/>
  <c r="BO29" i="64"/>
  <c r="BO69" i="64"/>
  <c r="BS69" i="64"/>
  <c r="BS14" i="64"/>
  <c r="BO14" i="64"/>
  <c r="BS34" i="64"/>
  <c r="BO34" i="64"/>
  <c r="BS53" i="64"/>
  <c r="BO53" i="64"/>
  <c r="BS73" i="64"/>
  <c r="BO73" i="64"/>
  <c r="BS84" i="64"/>
  <c r="BO84" i="64"/>
  <c r="BS27" i="64"/>
  <c r="BO27" i="64"/>
  <c r="BS78" i="64"/>
  <c r="BO78" i="64"/>
  <c r="BS83" i="64"/>
  <c r="BO83" i="64"/>
  <c r="BS94" i="64"/>
  <c r="BO94" i="64"/>
  <c r="BS96" i="64"/>
  <c r="BO96" i="64"/>
  <c r="BS12" i="64"/>
  <c r="BO12" i="64"/>
  <c r="BS38" i="64"/>
  <c r="BO38" i="64"/>
  <c r="BS46" i="64"/>
  <c r="BO46" i="64"/>
  <c r="BS81" i="64"/>
  <c r="BO81" i="64"/>
  <c r="BL33" i="64"/>
  <c r="BM33" i="64"/>
  <c r="BS42" i="64"/>
  <c r="BS51" i="64"/>
  <c r="BM50" i="64"/>
  <c r="BS100" i="64"/>
  <c r="BS99" i="64" s="1"/>
  <c r="BS89" i="64"/>
  <c r="BM88" i="64"/>
  <c r="BO88" i="64" s="1"/>
  <c r="CG88" i="64"/>
  <c r="CI88" i="64" s="1"/>
  <c r="BM72" i="64"/>
  <c r="BS75" i="64"/>
  <c r="BL72" i="64"/>
  <c r="CO23" i="70"/>
  <c r="CL40" i="70"/>
  <c r="CO62" i="70"/>
  <c r="CM71" i="70"/>
  <c r="CL86" i="70"/>
  <c r="CL85" i="70" s="1"/>
  <c r="CO113" i="70"/>
  <c r="CO117" i="70"/>
  <c r="CL143" i="70"/>
  <c r="CL142" i="70" s="1"/>
  <c r="CM146" i="70"/>
  <c r="CO147" i="70"/>
  <c r="CO157" i="70"/>
  <c r="CL242" i="70"/>
  <c r="CL239" i="70" s="1"/>
  <c r="CL238" i="70" s="1"/>
  <c r="CL236" i="70" s="1"/>
  <c r="CM251" i="70"/>
  <c r="CO252" i="70"/>
  <c r="CO258" i="70"/>
  <c r="CO260" i="70"/>
  <c r="CO270" i="70"/>
  <c r="CO272" i="70"/>
  <c r="CO274" i="70"/>
  <c r="CO278" i="70"/>
  <c r="CM277" i="70"/>
  <c r="CO280" i="70"/>
  <c r="CO290" i="70"/>
  <c r="CM289" i="70"/>
  <c r="CO292" i="70"/>
  <c r="CL292" i="70"/>
  <c r="CL289" i="70" s="1"/>
  <c r="CM309" i="70"/>
  <c r="CO310" i="70"/>
  <c r="CO326" i="70"/>
  <c r="CL372" i="70"/>
  <c r="CL371" i="70" s="1"/>
  <c r="CL370" i="70" s="1"/>
  <c r="CL368" i="70" s="1"/>
  <c r="CM377" i="70"/>
  <c r="CM375" i="70" s="1"/>
  <c r="CO378" i="70"/>
  <c r="CO477" i="70"/>
  <c r="CO490" i="70"/>
  <c r="CO492" i="70"/>
  <c r="CO18" i="70"/>
  <c r="CM47" i="70"/>
  <c r="CO48" i="70"/>
  <c r="CM82" i="70"/>
  <c r="CO83" i="70"/>
  <c r="CO124" i="70"/>
  <c r="CO134" i="70"/>
  <c r="CM142" i="70"/>
  <c r="CO143" i="70"/>
  <c r="CM228" i="70"/>
  <c r="CO232" i="70"/>
  <c r="CO240" i="70"/>
  <c r="CO335" i="70"/>
  <c r="CM371" i="70"/>
  <c r="CO372" i="70"/>
  <c r="CM415" i="70"/>
  <c r="CO415" i="70" s="1"/>
  <c r="CO416" i="70"/>
  <c r="CO495" i="70"/>
  <c r="CO56" i="70"/>
  <c r="CO89" i="70"/>
  <c r="CO91" i="70"/>
  <c r="CM93" i="70"/>
  <c r="CO94" i="70"/>
  <c r="CO96" i="70"/>
  <c r="CO103" i="70"/>
  <c r="CM257" i="70"/>
  <c r="CO297" i="70"/>
  <c r="CM316" i="70"/>
  <c r="CO319" i="70"/>
  <c r="CO322" i="70"/>
  <c r="CO344" i="70"/>
  <c r="CO346" i="70"/>
  <c r="CO353" i="70"/>
  <c r="CO355" i="70"/>
  <c r="CM352" i="70"/>
  <c r="CO359" i="70"/>
  <c r="CO392" i="70"/>
  <c r="CO399" i="70"/>
  <c r="CO458" i="70"/>
  <c r="CM472" i="70"/>
  <c r="CO473" i="70"/>
  <c r="CO475" i="70"/>
  <c r="CO479" i="70"/>
  <c r="CO484" i="70"/>
  <c r="CO488" i="70"/>
  <c r="CO30" i="70"/>
  <c r="CO40" i="70"/>
  <c r="CO86" i="70"/>
  <c r="CO136" i="70"/>
  <c r="CO164" i="70"/>
  <c r="CO234" i="70"/>
  <c r="CO242" i="70"/>
  <c r="CO106" i="70"/>
  <c r="CO108" i="70"/>
  <c r="CO300" i="70"/>
  <c r="CO304" i="70"/>
  <c r="CO333" i="70"/>
  <c r="CO341" i="70"/>
  <c r="CO379" i="70"/>
  <c r="CM384" i="70"/>
  <c r="CO385" i="70"/>
  <c r="CM422" i="70"/>
  <c r="CO422" i="70" s="1"/>
  <c r="CO423" i="70"/>
  <c r="CM365" i="70"/>
  <c r="CO365" i="70" s="1"/>
  <c r="CM463" i="70"/>
  <c r="CO463" i="70" s="1"/>
  <c r="BZ88" i="64"/>
  <c r="BZ86" i="64" s="1"/>
  <c r="BL56" i="64"/>
  <c r="BL50" i="64"/>
  <c r="CL108" i="70"/>
  <c r="CL423" i="70"/>
  <c r="CL422" i="70" s="1"/>
  <c r="CL421" i="70" s="1"/>
  <c r="CL420" i="70" s="1"/>
  <c r="CL48" i="70"/>
  <c r="CL47" i="70" s="1"/>
  <c r="CL62" i="70"/>
  <c r="CL300" i="70"/>
  <c r="CL117" i="70"/>
  <c r="CL30" i="70"/>
  <c r="CL23" i="70"/>
  <c r="CL136" i="70"/>
  <c r="CL157" i="70"/>
  <c r="CL154" i="70" s="1"/>
  <c r="CL153" i="70" s="1"/>
  <c r="CL277" i="70"/>
  <c r="CL276" i="70" s="1"/>
  <c r="CM321" i="70"/>
  <c r="CL385" i="70"/>
  <c r="CL384" i="70" s="1"/>
  <c r="CL383" i="70" s="1"/>
  <c r="CL381" i="70" s="1"/>
  <c r="CL18" i="70"/>
  <c r="CM17" i="70"/>
  <c r="CM102" i="70"/>
  <c r="CL103" i="70"/>
  <c r="CM112" i="70"/>
  <c r="CL492" i="70"/>
  <c r="CM85" i="70"/>
  <c r="CL93" i="70"/>
  <c r="CM296" i="70"/>
  <c r="CM340" i="70"/>
  <c r="CL484" i="70"/>
  <c r="CZ257" i="70"/>
  <c r="DA257" i="70"/>
  <c r="CL124" i="70"/>
  <c r="CZ451" i="70"/>
  <c r="DA451" i="70"/>
  <c r="CZ390" i="70"/>
  <c r="CZ388" i="70" s="1"/>
  <c r="DA467" i="70"/>
  <c r="DG470" i="70"/>
  <c r="DI470" i="70" s="1"/>
  <c r="CM231" i="70"/>
  <c r="CM229" i="70"/>
  <c r="CL411" i="70"/>
  <c r="CL413" i="70"/>
  <c r="CL269" i="70"/>
  <c r="CL268" i="70" s="1"/>
  <c r="CM483" i="70"/>
  <c r="CM55" i="70"/>
  <c r="CL231" i="70"/>
  <c r="CL230" i="70" s="1"/>
  <c r="CL227" i="70" s="1"/>
  <c r="CL257" i="70"/>
  <c r="CL256" i="70" s="1"/>
  <c r="CL340" i="70"/>
  <c r="CL339" i="70" s="1"/>
  <c r="CL352" i="70"/>
  <c r="CL348" i="70" s="1"/>
  <c r="DA413" i="70" l="1"/>
  <c r="CZ411" i="70"/>
  <c r="BL55" i="64"/>
  <c r="DA420" i="70"/>
  <c r="CZ418" i="70"/>
  <c r="DG414" i="70"/>
  <c r="DI415" i="70"/>
  <c r="DG471" i="70"/>
  <c r="DI483" i="70"/>
  <c r="DG256" i="70"/>
  <c r="DI256" i="70" s="1"/>
  <c r="DI257" i="70"/>
  <c r="DG153" i="70"/>
  <c r="DI154" i="70"/>
  <c r="DG421" i="70"/>
  <c r="DI422" i="70"/>
  <c r="DA390" i="70"/>
  <c r="DA388" i="70" s="1"/>
  <c r="DA256" i="70"/>
  <c r="DA254" i="70" s="1"/>
  <c r="BS9" i="64"/>
  <c r="CZ256" i="70"/>
  <c r="CZ254" i="70" s="1"/>
  <c r="CG98" i="64"/>
  <c r="CI98" i="64" s="1"/>
  <c r="CG86" i="64"/>
  <c r="CI86" i="64" s="1"/>
  <c r="CW11" i="70"/>
  <c r="BO55" i="64"/>
  <c r="CL254" i="70"/>
  <c r="CL255" i="70"/>
  <c r="CL388" i="70"/>
  <c r="CL389" i="70"/>
  <c r="DG389" i="70"/>
  <c r="DI389" i="70" s="1"/>
  <c r="CO154" i="70"/>
  <c r="CO153" i="70" s="1"/>
  <c r="CS11" i="70"/>
  <c r="BL9" i="64"/>
  <c r="CG8" i="64"/>
  <c r="CI8" i="64" s="1"/>
  <c r="CL296" i="70"/>
  <c r="CL288" i="70" s="1"/>
  <c r="CL286" i="70" s="1"/>
  <c r="CL55" i="70"/>
  <c r="CL54" i="70" s="1"/>
  <c r="CL51" i="70" s="1"/>
  <c r="CL81" i="70"/>
  <c r="CL79" i="70" s="1"/>
  <c r="CO391" i="70"/>
  <c r="CL470" i="70"/>
  <c r="CM414" i="70"/>
  <c r="CL483" i="70"/>
  <c r="CL471" i="70" s="1"/>
  <c r="CL467" i="70" s="1"/>
  <c r="CL102" i="70"/>
  <c r="DG388" i="70"/>
  <c r="DI388" i="70" s="1"/>
  <c r="CM421" i="70"/>
  <c r="CM420" i="70" s="1"/>
  <c r="CO420" i="70" s="1"/>
  <c r="CM81" i="70"/>
  <c r="CO81" i="70" s="1"/>
  <c r="CS453" i="70"/>
  <c r="CS455" i="70"/>
  <c r="CS454" i="70" s="1"/>
  <c r="CO453" i="70"/>
  <c r="CO455" i="70"/>
  <c r="CO454" i="70" s="1"/>
  <c r="CS391" i="70"/>
  <c r="BS72" i="64"/>
  <c r="BO72" i="64"/>
  <c r="BS33" i="64"/>
  <c r="BO33" i="64"/>
  <c r="BS50" i="64"/>
  <c r="BO50" i="64"/>
  <c r="BM98" i="64"/>
  <c r="BM8" i="64"/>
  <c r="BO8" i="64" s="1"/>
  <c r="CA8" i="64"/>
  <c r="BM86" i="64"/>
  <c r="BS88" i="64"/>
  <c r="CO375" i="70"/>
  <c r="CM54" i="70"/>
  <c r="CM52" i="70" s="1"/>
  <c r="CO55" i="70"/>
  <c r="CM370" i="70"/>
  <c r="CO371" i="70"/>
  <c r="CZ389" i="70"/>
  <c r="CM288" i="70"/>
  <c r="CO296" i="70"/>
  <c r="CO239" i="70"/>
  <c r="CM383" i="70"/>
  <c r="CO384" i="70"/>
  <c r="CO469" i="70"/>
  <c r="CO93" i="70"/>
  <c r="CO142" i="70"/>
  <c r="CO47" i="70"/>
  <c r="CM390" i="70"/>
  <c r="CM389" i="70" s="1"/>
  <c r="CM16" i="70"/>
  <c r="CO17" i="70"/>
  <c r="CO470" i="70"/>
  <c r="CO316" i="70"/>
  <c r="CO377" i="70"/>
  <c r="CO289" i="70"/>
  <c r="CM70" i="70"/>
  <c r="CO71" i="70"/>
  <c r="CO269" i="70"/>
  <c r="CO229" i="70"/>
  <c r="CP229" i="70"/>
  <c r="CM471" i="70"/>
  <c r="CO483" i="70"/>
  <c r="CM230" i="70"/>
  <c r="CO231" i="70"/>
  <c r="DA267" i="70"/>
  <c r="CO102" i="70"/>
  <c r="CO321" i="70"/>
  <c r="CM348" i="70"/>
  <c r="CO352" i="70"/>
  <c r="CM256" i="70"/>
  <c r="CO257" i="70"/>
  <c r="CP228" i="70"/>
  <c r="CO228" i="70"/>
  <c r="CO146" i="70"/>
  <c r="CM308" i="70"/>
  <c r="CO309" i="70"/>
  <c r="CO251" i="70"/>
  <c r="CM238" i="70"/>
  <c r="CM237" i="70" s="1"/>
  <c r="CM315" i="70"/>
  <c r="CM314" i="70" s="1"/>
  <c r="CM339" i="70"/>
  <c r="CO340" i="70"/>
  <c r="CO85" i="70"/>
  <c r="CO112" i="70"/>
  <c r="CM376" i="70"/>
  <c r="CO472" i="70"/>
  <c r="CO82" i="70"/>
  <c r="CM276" i="70"/>
  <c r="CO277" i="70"/>
  <c r="CL418" i="70"/>
  <c r="CM364" i="70"/>
  <c r="CO364" i="70" s="1"/>
  <c r="CM462" i="70"/>
  <c r="CO462" i="70" s="1"/>
  <c r="CM451" i="70"/>
  <c r="BZ8" i="64"/>
  <c r="BZ7" i="64" s="1"/>
  <c r="CL112" i="70"/>
  <c r="CZ266" i="70"/>
  <c r="CL337" i="70"/>
  <c r="CL17" i="70"/>
  <c r="CL16" i="70" s="1"/>
  <c r="CL13" i="70" s="1"/>
  <c r="DG12" i="70"/>
  <c r="DI12" i="70" s="1"/>
  <c r="DG286" i="70"/>
  <c r="DI286" i="70" s="1"/>
  <c r="DG287" i="70"/>
  <c r="CM101" i="70"/>
  <c r="CZ267" i="70"/>
  <c r="DA266" i="70"/>
  <c r="DA287" i="70"/>
  <c r="DA286" i="70"/>
  <c r="DG266" i="70"/>
  <c r="DI266" i="70" s="1"/>
  <c r="DG267" i="70"/>
  <c r="DI267" i="70" s="1"/>
  <c r="DA12" i="70"/>
  <c r="CZ467" i="70"/>
  <c r="DA466" i="70"/>
  <c r="CL314" i="70"/>
  <c r="CL313" i="70"/>
  <c r="CL267" i="70"/>
  <c r="CL266" i="70"/>
  <c r="BL8" i="64" l="1"/>
  <c r="BL7" i="64" s="1"/>
  <c r="DA389" i="70"/>
  <c r="DG254" i="70"/>
  <c r="DG255" i="70"/>
  <c r="DA255" i="70"/>
  <c r="DJ287" i="70"/>
  <c r="DI287" i="70"/>
  <c r="DI421" i="70"/>
  <c r="DG418" i="70"/>
  <c r="DI418" i="70" s="1"/>
  <c r="DG420" i="70"/>
  <c r="DI420" i="70" s="1"/>
  <c r="DI471" i="70"/>
  <c r="DG467" i="70"/>
  <c r="DG413" i="70"/>
  <c r="DI413" i="70" s="1"/>
  <c r="DI414" i="70"/>
  <c r="DG411" i="70"/>
  <c r="DI411" i="70" s="1"/>
  <c r="DI226" i="70"/>
  <c r="DI153" i="70"/>
  <c r="DG100" i="70"/>
  <c r="DI100" i="70" s="1"/>
  <c r="DG99" i="70"/>
  <c r="CZ255" i="70"/>
  <c r="CA7" i="64"/>
  <c r="DA226" i="70"/>
  <c r="DA11" i="70" s="1"/>
  <c r="CM255" i="70"/>
  <c r="CM254" i="70"/>
  <c r="CL466" i="70"/>
  <c r="CL52" i="70"/>
  <c r="CL226" i="70"/>
  <c r="CQ9" i="70"/>
  <c r="CG7" i="64"/>
  <c r="CL101" i="70"/>
  <c r="CL99" i="70" s="1"/>
  <c r="CL98" i="70" s="1"/>
  <c r="CM79" i="70"/>
  <c r="CO79" i="70" s="1"/>
  <c r="CM80" i="70"/>
  <c r="CO80" i="70" s="1"/>
  <c r="CM411" i="70"/>
  <c r="CM286" i="70"/>
  <c r="CO286" i="70" s="1"/>
  <c r="CM236" i="70"/>
  <c r="CO236" i="70" s="1"/>
  <c r="CM266" i="70"/>
  <c r="CM418" i="70"/>
  <c r="CM51" i="70"/>
  <c r="CO421" i="70"/>
  <c r="CO414" i="70"/>
  <c r="CM413" i="70"/>
  <c r="CM267" i="70"/>
  <c r="CL14" i="70"/>
  <c r="BS86" i="64"/>
  <c r="BO86" i="64"/>
  <c r="BS98" i="64"/>
  <c r="BO98" i="64"/>
  <c r="BM7" i="64"/>
  <c r="BS8" i="64"/>
  <c r="CP237" i="70"/>
  <c r="CO237" i="70"/>
  <c r="CL12" i="70"/>
  <c r="CO276" i="70"/>
  <c r="CO308" i="70"/>
  <c r="CO256" i="70"/>
  <c r="CO268" i="70"/>
  <c r="CO70" i="70"/>
  <c r="CM69" i="70"/>
  <c r="CM68" i="70"/>
  <c r="CO314" i="70"/>
  <c r="CO52" i="70"/>
  <c r="CM337" i="70"/>
  <c r="CO339" i="70"/>
  <c r="CO315" i="70"/>
  <c r="CM227" i="70"/>
  <c r="CO230" i="70"/>
  <c r="CM14" i="70"/>
  <c r="CO16" i="70"/>
  <c r="CM13" i="70"/>
  <c r="CO383" i="70"/>
  <c r="CM382" i="70"/>
  <c r="CM381" i="70"/>
  <c r="CO288" i="70"/>
  <c r="CO370" i="70"/>
  <c r="CM369" i="70"/>
  <c r="CM368" i="70"/>
  <c r="CM99" i="70"/>
  <c r="CO101" i="70"/>
  <c r="CM287" i="70"/>
  <c r="CO238" i="70"/>
  <c r="CM467" i="70"/>
  <c r="CO471" i="70"/>
  <c r="CO54" i="70"/>
  <c r="CM388" i="70"/>
  <c r="CO390" i="70"/>
  <c r="CO389" i="70" s="1"/>
  <c r="CM313" i="70"/>
  <c r="CP376" i="70"/>
  <c r="CO376" i="70"/>
  <c r="CM338" i="70"/>
  <c r="CO348" i="70"/>
  <c r="CO451" i="70"/>
  <c r="CM461" i="70"/>
  <c r="CO461" i="70" s="1"/>
  <c r="CM361" i="70"/>
  <c r="CM363" i="70"/>
  <c r="CM100" i="70"/>
  <c r="CZ286" i="70"/>
  <c r="CZ226" i="70" s="1"/>
  <c r="CZ287" i="70"/>
  <c r="CZ466" i="70"/>
  <c r="CZ12" i="70"/>
  <c r="DI255" i="70" l="1"/>
  <c r="DG226" i="70"/>
  <c r="DI254" i="70"/>
  <c r="CI7" i="64"/>
  <c r="DI467" i="70"/>
  <c r="DG466" i="70"/>
  <c r="DI466" i="70" s="1"/>
  <c r="DG98" i="70"/>
  <c r="DI98" i="70" s="1"/>
  <c r="DI99" i="70"/>
  <c r="CU9" i="70"/>
  <c r="CW9" i="70" s="1"/>
  <c r="CO255" i="70"/>
  <c r="CO254" i="70"/>
  <c r="CO266" i="70"/>
  <c r="CO267" i="70"/>
  <c r="CZ11" i="70"/>
  <c r="CP80" i="70"/>
  <c r="CP9" i="70"/>
  <c r="CL100" i="70"/>
  <c r="CO411" i="70"/>
  <c r="CL11" i="70"/>
  <c r="CO418" i="70"/>
  <c r="CO51" i="70"/>
  <c r="CO413" i="70"/>
  <c r="CM12" i="70"/>
  <c r="BS7" i="64"/>
  <c r="BO7" i="64"/>
  <c r="CO467" i="70"/>
  <c r="CM466" i="70"/>
  <c r="CP287" i="70"/>
  <c r="CO287" i="70"/>
  <c r="CO68" i="70"/>
  <c r="CP338" i="70"/>
  <c r="CO338" i="70"/>
  <c r="CO313" i="70"/>
  <c r="CO388" i="70"/>
  <c r="CO99" i="70"/>
  <c r="CM98" i="70"/>
  <c r="CO368" i="70"/>
  <c r="CO14" i="70"/>
  <c r="CP69" i="70"/>
  <c r="CO69" i="70"/>
  <c r="CO100" i="70"/>
  <c r="CP369" i="70"/>
  <c r="CO369" i="70"/>
  <c r="CO381" i="70"/>
  <c r="CO13" i="70"/>
  <c r="CO227" i="70"/>
  <c r="CP382" i="70"/>
  <c r="CO382" i="70"/>
  <c r="CO337" i="70"/>
  <c r="CP363" i="70"/>
  <c r="CO363" i="70"/>
  <c r="CO361" i="70"/>
  <c r="CM460" i="70"/>
  <c r="DG11" i="70" l="1"/>
  <c r="CO460" i="70"/>
  <c r="CO226" i="70" s="1"/>
  <c r="CM226" i="70"/>
  <c r="CM11" i="70" s="1"/>
  <c r="CO12" i="70"/>
  <c r="CO98" i="70"/>
  <c r="CO466" i="70"/>
  <c r="CS226" i="70"/>
  <c r="DI11" i="70" l="1"/>
  <c r="CZ9" i="70"/>
  <c r="CT9" i="70"/>
  <c r="CO11" i="70"/>
  <c r="DA9" i="70" l="1"/>
  <c r="CM9" i="70" l="1"/>
  <c r="CO9" i="70" l="1"/>
  <c r="DG9" i="70" l="1"/>
  <c r="DI9" i="70" s="1"/>
  <c r="BH54" i="64" l="1"/>
  <c r="BG101" i="64" l="1"/>
  <c r="BG97" i="64"/>
  <c r="BG95" i="64"/>
  <c r="BG93" i="64"/>
  <c r="BG92" i="64"/>
  <c r="BG91" i="64"/>
  <c r="BG90" i="64"/>
  <c r="BG87" i="64"/>
  <c r="BG85" i="64"/>
  <c r="BG82" i="64"/>
  <c r="BG80" i="64"/>
  <c r="BG79" i="64"/>
  <c r="BG77" i="64"/>
  <c r="BG76" i="64"/>
  <c r="BG74" i="64"/>
  <c r="BG71" i="64"/>
  <c r="BG70" i="64"/>
  <c r="BG68" i="64"/>
  <c r="BG67" i="64"/>
  <c r="BG66" i="64"/>
  <c r="BG65" i="64"/>
  <c r="BG64" i="64"/>
  <c r="BG63" i="64"/>
  <c r="BG62" i="64"/>
  <c r="BG61" i="64"/>
  <c r="BG60" i="64"/>
  <c r="BG59" i="64"/>
  <c r="BG58" i="64"/>
  <c r="BG57" i="64"/>
  <c r="BG54" i="64"/>
  <c r="BG52" i="64"/>
  <c r="BG49" i="64"/>
  <c r="BG48" i="64"/>
  <c r="BG47" i="64"/>
  <c r="BG45" i="64"/>
  <c r="BG44" i="64"/>
  <c r="BG43" i="64"/>
  <c r="BG41" i="64"/>
  <c r="BG40" i="64"/>
  <c r="BG39" i="64"/>
  <c r="BG37" i="64"/>
  <c r="BG36" i="64"/>
  <c r="BG35" i="64"/>
  <c r="BG32" i="64"/>
  <c r="BG30" i="64"/>
  <c r="BG28" i="64"/>
  <c r="BG26" i="64"/>
  <c r="BG25" i="64"/>
  <c r="BG21" i="64"/>
  <c r="BG20" i="64"/>
  <c r="BG18" i="64"/>
  <c r="BG17" i="64"/>
  <c r="BG15" i="64"/>
  <c r="BG13" i="64"/>
  <c r="BG11" i="64"/>
  <c r="BE69" i="64"/>
  <c r="BF69" i="64"/>
  <c r="BI69" i="64"/>
  <c r="BK69" i="64" s="1"/>
  <c r="BI73" i="64"/>
  <c r="BK73" i="64" s="1"/>
  <c r="BI75" i="64"/>
  <c r="BK75" i="64" s="1"/>
  <c r="BI78" i="64"/>
  <c r="BK78" i="64" s="1"/>
  <c r="BI81" i="64"/>
  <c r="BK81" i="64" s="1"/>
  <c r="BH71" i="64"/>
  <c r="BH57" i="64"/>
  <c r="BF56" i="64"/>
  <c r="BI56" i="64"/>
  <c r="BK56" i="64" s="1"/>
  <c r="BG69" i="64" l="1"/>
  <c r="BI72" i="64"/>
  <c r="BK72" i="64" s="1"/>
  <c r="BH101" i="64" l="1"/>
  <c r="BH100" i="64" s="1"/>
  <c r="BH97" i="64"/>
  <c r="BH96" i="64" s="1"/>
  <c r="BH94" i="64"/>
  <c r="BH93" i="64"/>
  <c r="BH92" i="64"/>
  <c r="BH91" i="64"/>
  <c r="BH90" i="64"/>
  <c r="BH85" i="64"/>
  <c r="BH84" i="64" s="1"/>
  <c r="BH83" i="64" s="1"/>
  <c r="BH81" i="64"/>
  <c r="BH78" i="64"/>
  <c r="BH75" i="64"/>
  <c r="BH73" i="64"/>
  <c r="BH70" i="64"/>
  <c r="BH69" i="64" s="1"/>
  <c r="BH58" i="64"/>
  <c r="BH56" i="64" s="1"/>
  <c r="BH53" i="64"/>
  <c r="BH52" i="64"/>
  <c r="BH51" i="64" s="1"/>
  <c r="BH46" i="64"/>
  <c r="BH42" i="64"/>
  <c r="BH38" i="64"/>
  <c r="BH34" i="64"/>
  <c r="BH32" i="64"/>
  <c r="BH31" i="64" s="1"/>
  <c r="BH30" i="64"/>
  <c r="BH29" i="64" s="1"/>
  <c r="BH27" i="64"/>
  <c r="BH26" i="64"/>
  <c r="BH25" i="64"/>
  <c r="BH21" i="64"/>
  <c r="BH20" i="64"/>
  <c r="BH18" i="64"/>
  <c r="BH17" i="64"/>
  <c r="BH15" i="64"/>
  <c r="BH14" i="64" s="1"/>
  <c r="BH13" i="64"/>
  <c r="BH12" i="64" s="1"/>
  <c r="BH11" i="64"/>
  <c r="BH10" i="64" s="1"/>
  <c r="BE100" i="64"/>
  <c r="BE99" i="64" s="1"/>
  <c r="BE96" i="64"/>
  <c r="BE94" i="64"/>
  <c r="BE89" i="64"/>
  <c r="BE84" i="64"/>
  <c r="BE81" i="64"/>
  <c r="BE78" i="64"/>
  <c r="BE75" i="64"/>
  <c r="BE73" i="64"/>
  <c r="BE56" i="64"/>
  <c r="BG56" i="64" s="1"/>
  <c r="BE53" i="64"/>
  <c r="BE51" i="64"/>
  <c r="BE46" i="64"/>
  <c r="BE42" i="64"/>
  <c r="BE38" i="64"/>
  <c r="BE34" i="64"/>
  <c r="BE31" i="64"/>
  <c r="BE29" i="64"/>
  <c r="BE27" i="64"/>
  <c r="BE24" i="64"/>
  <c r="BE19" i="64"/>
  <c r="BE16" i="64"/>
  <c r="BE14" i="64"/>
  <c r="BE12" i="64"/>
  <c r="BE10" i="64"/>
  <c r="BF100" i="64"/>
  <c r="BF99" i="64" s="1"/>
  <c r="BF96" i="64"/>
  <c r="BF94" i="64"/>
  <c r="BF89" i="64"/>
  <c r="BF84" i="64"/>
  <c r="BF81" i="64"/>
  <c r="BF78" i="64"/>
  <c r="BF75" i="64"/>
  <c r="BF73" i="64"/>
  <c r="BF53" i="64"/>
  <c r="BF51" i="64"/>
  <c r="BF46" i="64"/>
  <c r="BF42" i="64"/>
  <c r="BF38" i="64"/>
  <c r="BF34" i="64"/>
  <c r="BF31" i="64"/>
  <c r="BF29" i="64"/>
  <c r="BF27" i="64"/>
  <c r="BF24" i="64"/>
  <c r="BF19" i="64"/>
  <c r="BF16" i="64"/>
  <c r="BF14" i="64"/>
  <c r="BF12" i="64"/>
  <c r="BF10" i="64"/>
  <c r="BH99" i="64" l="1"/>
  <c r="BH98" i="64" s="1"/>
  <c r="BG10" i="64"/>
  <c r="BG19" i="64"/>
  <c r="BG31" i="64"/>
  <c r="BG46" i="64"/>
  <c r="BG14" i="64"/>
  <c r="BG27" i="64"/>
  <c r="BG38" i="64"/>
  <c r="BG53" i="64"/>
  <c r="BG16" i="64"/>
  <c r="BG29" i="64"/>
  <c r="BG42" i="64"/>
  <c r="BG12" i="64"/>
  <c r="BG24" i="64"/>
  <c r="BG34" i="64"/>
  <c r="BG51" i="64"/>
  <c r="BG73" i="64"/>
  <c r="BG78" i="64"/>
  <c r="BG94" i="64"/>
  <c r="BG75" i="64"/>
  <c r="BG89" i="64"/>
  <c r="BG81" i="64"/>
  <c r="BG96" i="64"/>
  <c r="BH16" i="64"/>
  <c r="BH19" i="64"/>
  <c r="BF83" i="64"/>
  <c r="BG84" i="64"/>
  <c r="BG100" i="64"/>
  <c r="BG99" i="64" s="1"/>
  <c r="BE55" i="64"/>
  <c r="BH24" i="64"/>
  <c r="BH72" i="64"/>
  <c r="BH33" i="64"/>
  <c r="BH50" i="64"/>
  <c r="BH55" i="64"/>
  <c r="BF55" i="64"/>
  <c r="BH89" i="64"/>
  <c r="BH88" i="64" s="1"/>
  <c r="BH86" i="64" s="1"/>
  <c r="BF33" i="64"/>
  <c r="BE72" i="64"/>
  <c r="BE88" i="64"/>
  <c r="BE86" i="64" s="1"/>
  <c r="BF88" i="64"/>
  <c r="BF72" i="64"/>
  <c r="BE83" i="64"/>
  <c r="BE9" i="64"/>
  <c r="BE33" i="64"/>
  <c r="BE50" i="64"/>
  <c r="BF9" i="64"/>
  <c r="BF50" i="64"/>
  <c r="BG55" i="64" l="1"/>
  <c r="BH9" i="64"/>
  <c r="BH8" i="64" s="1"/>
  <c r="BH7" i="64" s="1"/>
  <c r="BG72" i="64"/>
  <c r="BG9" i="64"/>
  <c r="BG50" i="64"/>
  <c r="BG33" i="64"/>
  <c r="BG83" i="64"/>
  <c r="BF86" i="64"/>
  <c r="BG86" i="64" s="1"/>
  <c r="BG88" i="64"/>
  <c r="BF98" i="64"/>
  <c r="BE98" i="64"/>
  <c r="BE8" i="64"/>
  <c r="BF8" i="64"/>
  <c r="BF7" i="64" l="1"/>
  <c r="BG8" i="64"/>
  <c r="BG98" i="64"/>
  <c r="BE7" i="64"/>
  <c r="BG7" i="64" l="1"/>
  <c r="CH123" i="70" l="1"/>
  <c r="CH120" i="70"/>
  <c r="CI117" i="70"/>
  <c r="CK117" i="70" s="1"/>
  <c r="CE117" i="70"/>
  <c r="CF117" i="70"/>
  <c r="CG123" i="70"/>
  <c r="CG120" i="70"/>
  <c r="CH116" i="70"/>
  <c r="CH115" i="70"/>
  <c r="CI113" i="70"/>
  <c r="CK113" i="70" s="1"/>
  <c r="CG115" i="70"/>
  <c r="CE113" i="70"/>
  <c r="CF113" i="70"/>
  <c r="CH489" i="70" l="1"/>
  <c r="CH488" i="70" s="1"/>
  <c r="CH468" i="70" s="1"/>
  <c r="CH476" i="70"/>
  <c r="CH475" i="70" s="1"/>
  <c r="CH469" i="70" s="1"/>
  <c r="CE484" i="70"/>
  <c r="CF484" i="70"/>
  <c r="BR469" i="70"/>
  <c r="BL469" i="70"/>
  <c r="BI469" i="70"/>
  <c r="AT469" i="70"/>
  <c r="CI488" i="70"/>
  <c r="CF488" i="70"/>
  <c r="CF468" i="70" s="1"/>
  <c r="CE488" i="70"/>
  <c r="CE468" i="70" s="1"/>
  <c r="CI475" i="70"/>
  <c r="CF475" i="70"/>
  <c r="CF469" i="70" s="1"/>
  <c r="CE475" i="70"/>
  <c r="CH465" i="70"/>
  <c r="CH464" i="70" s="1"/>
  <c r="CH463" i="70" s="1"/>
  <c r="CH462" i="70" s="1"/>
  <c r="CH461" i="70" s="1"/>
  <c r="CI464" i="70"/>
  <c r="CK464" i="70" s="1"/>
  <c r="CF464" i="70"/>
  <c r="CF463" i="70" s="1"/>
  <c r="CE464" i="70"/>
  <c r="CE463" i="70" s="1"/>
  <c r="CE462" i="70" s="1"/>
  <c r="CE461" i="70" s="1"/>
  <c r="CH281" i="70"/>
  <c r="CH280" i="70" s="1"/>
  <c r="CH279" i="70"/>
  <c r="CH278" i="70" s="1"/>
  <c r="CG281" i="70"/>
  <c r="CG279" i="70"/>
  <c r="CG275" i="70"/>
  <c r="CG273" i="70"/>
  <c r="CG271" i="70"/>
  <c r="CG380" i="70"/>
  <c r="CG312" i="70"/>
  <c r="CG311" i="70"/>
  <c r="CG307" i="70"/>
  <c r="CG306" i="70"/>
  <c r="CG305" i="70"/>
  <c r="CG303" i="70"/>
  <c r="CG302" i="70"/>
  <c r="CG299" i="70"/>
  <c r="CG298" i="70"/>
  <c r="CG295" i="70"/>
  <c r="CG294" i="70"/>
  <c r="CG293" i="70"/>
  <c r="CI278" i="70"/>
  <c r="CK278" i="70" s="1"/>
  <c r="CF278" i="70"/>
  <c r="CE278" i="70"/>
  <c r="CI280" i="70"/>
  <c r="CK280" i="70" s="1"/>
  <c r="CF280" i="70"/>
  <c r="CE280" i="70"/>
  <c r="CH275" i="70"/>
  <c r="CH274" i="70" s="1"/>
  <c r="CI274" i="70"/>
  <c r="CK274" i="70" s="1"/>
  <c r="CF274" i="70"/>
  <c r="CE274" i="70"/>
  <c r="CH271" i="70"/>
  <c r="CH270" i="70" s="1"/>
  <c r="CK270" i="70"/>
  <c r="CF270" i="70"/>
  <c r="CI304" i="70"/>
  <c r="CK304" i="70" s="1"/>
  <c r="CI300" i="70"/>
  <c r="CK300" i="70" s="1"/>
  <c r="CI297" i="70"/>
  <c r="CK297" i="70" s="1"/>
  <c r="CI399" i="70"/>
  <c r="CE319" i="70"/>
  <c r="CE316" i="70" s="1"/>
  <c r="CF319" i="70"/>
  <c r="CF316" i="70" s="1"/>
  <c r="CE322" i="70"/>
  <c r="CF322" i="70"/>
  <c r="CK475" i="70" l="1"/>
  <c r="CI469" i="70"/>
  <c r="CK488" i="70"/>
  <c r="CI468" i="70"/>
  <c r="CE469" i="70"/>
  <c r="CK399" i="70"/>
  <c r="CI463" i="70"/>
  <c r="CE460" i="70"/>
  <c r="CG469" i="70"/>
  <c r="CI277" i="70"/>
  <c r="CG274" i="70"/>
  <c r="CE277" i="70"/>
  <c r="CE276" i="70" s="1"/>
  <c r="CG278" i="70"/>
  <c r="CG280" i="70"/>
  <c r="CF277" i="70"/>
  <c r="CF276" i="70" s="1"/>
  <c r="CG463" i="70"/>
  <c r="CG464" i="70"/>
  <c r="CG488" i="70"/>
  <c r="CG270" i="70"/>
  <c r="CF462" i="70"/>
  <c r="CG475" i="70"/>
  <c r="CH460" i="70"/>
  <c r="CH277" i="70"/>
  <c r="CH276" i="70" s="1"/>
  <c r="CI296" i="70"/>
  <c r="CK296" i="70" s="1"/>
  <c r="CK469" i="70" l="1"/>
  <c r="CI462" i="70"/>
  <c r="CK463" i="70"/>
  <c r="CI276" i="70"/>
  <c r="CK276" i="70" s="1"/>
  <c r="CK277" i="70"/>
  <c r="CG276" i="70"/>
  <c r="CG462" i="70"/>
  <c r="CF461" i="70"/>
  <c r="CG277" i="70"/>
  <c r="CI461" i="70" l="1"/>
  <c r="CK462" i="70"/>
  <c r="CG461" i="70"/>
  <c r="CF460" i="70"/>
  <c r="CK461" i="70" l="1"/>
  <c r="CI460" i="70"/>
  <c r="CK460" i="70" s="1"/>
  <c r="CG460" i="70"/>
  <c r="CL9" i="70" l="1"/>
  <c r="CH334" i="70"/>
  <c r="CH333" i="70" s="1"/>
  <c r="CI333" i="70"/>
  <c r="CK333" i="70" s="1"/>
  <c r="CF333" i="70"/>
  <c r="CE333" i="70"/>
  <c r="CI234" i="70"/>
  <c r="CK234" i="70" s="1"/>
  <c r="CG333" i="70" l="1"/>
  <c r="CI108" i="70"/>
  <c r="CK108" i="70" s="1"/>
  <c r="CI106" i="70"/>
  <c r="CK106" i="70" s="1"/>
  <c r="CI124" i="70"/>
  <c r="CK124" i="70" s="1"/>
  <c r="CI134" i="70"/>
  <c r="CK134" i="70" s="1"/>
  <c r="CI136" i="70"/>
  <c r="CK136" i="70" s="1"/>
  <c r="CI143" i="70"/>
  <c r="CK143" i="70" s="1"/>
  <c r="CI147" i="70"/>
  <c r="CK147" i="70" s="1"/>
  <c r="CH145" i="70"/>
  <c r="CH141" i="70"/>
  <c r="CH133" i="70"/>
  <c r="CH496" i="70"/>
  <c r="CH495" i="70" s="1"/>
  <c r="CH494" i="70"/>
  <c r="CH493" i="70"/>
  <c r="CH491" i="70"/>
  <c r="CH490" i="70" s="1"/>
  <c r="CH487" i="70"/>
  <c r="CH486" i="70"/>
  <c r="CH485" i="70"/>
  <c r="CH482" i="70"/>
  <c r="CH481" i="70"/>
  <c r="CH480" i="70"/>
  <c r="CH478" i="70"/>
  <c r="CH477" i="70" s="1"/>
  <c r="CH474" i="70"/>
  <c r="CH473" i="70" s="1"/>
  <c r="CH273" i="70"/>
  <c r="CH272" i="70" s="1"/>
  <c r="CH380" i="70"/>
  <c r="CH379" i="70" s="1"/>
  <c r="CH378" i="70" s="1"/>
  <c r="CH377" i="70" s="1"/>
  <c r="CH375" i="70" s="1"/>
  <c r="CH312" i="70"/>
  <c r="CH310" i="70" s="1"/>
  <c r="CH309" i="70" s="1"/>
  <c r="CH308" i="70" s="1"/>
  <c r="CH307" i="70"/>
  <c r="CH304" i="70" s="1"/>
  <c r="CH305" i="70"/>
  <c r="CH303" i="70"/>
  <c r="CH302" i="70"/>
  <c r="CH301" i="70"/>
  <c r="CH299" i="70"/>
  <c r="CH298" i="70"/>
  <c r="CH295" i="70"/>
  <c r="CH294" i="70"/>
  <c r="CH293" i="70"/>
  <c r="CH291" i="70"/>
  <c r="CH290" i="70" s="1"/>
  <c r="CH459" i="70"/>
  <c r="CH458" i="70" s="1"/>
  <c r="CH425" i="70"/>
  <c r="CH424" i="70"/>
  <c r="CH417" i="70"/>
  <c r="CH416" i="70" s="1"/>
  <c r="CH415" i="70" s="1"/>
  <c r="CH414" i="70" s="1"/>
  <c r="CH411" i="70" s="1"/>
  <c r="CH400" i="70"/>
  <c r="CH399" i="70" s="1"/>
  <c r="CH393" i="70"/>
  <c r="CH392" i="70" s="1"/>
  <c r="CH387" i="70"/>
  <c r="CH386" i="70"/>
  <c r="CH374" i="70"/>
  <c r="CH373" i="70"/>
  <c r="CH367" i="70"/>
  <c r="CH366" i="70" s="1"/>
  <c r="CH365" i="70" s="1"/>
  <c r="CH364" i="70" s="1"/>
  <c r="CH361" i="70" s="1"/>
  <c r="CH360" i="70"/>
  <c r="CH359" i="70" s="1"/>
  <c r="CH357" i="70"/>
  <c r="CH355" i="70" s="1"/>
  <c r="CH354" i="70"/>
  <c r="CH353" i="70" s="1"/>
  <c r="CH347" i="70"/>
  <c r="CH346" i="70" s="1"/>
  <c r="CH345" i="70"/>
  <c r="CH344" i="70" s="1"/>
  <c r="CH343" i="70"/>
  <c r="CH342" i="70"/>
  <c r="CH341" i="70" s="1"/>
  <c r="CH336" i="70"/>
  <c r="CH335" i="70" s="1"/>
  <c r="CH332" i="70"/>
  <c r="CH330" i="70"/>
  <c r="CH327" i="70"/>
  <c r="CH326" i="70" s="1"/>
  <c r="CH324" i="70"/>
  <c r="CH322" i="70" s="1"/>
  <c r="CH323" i="70"/>
  <c r="CH320" i="70"/>
  <c r="CH319" i="70" s="1"/>
  <c r="CH316" i="70" s="1"/>
  <c r="CH261" i="70"/>
  <c r="CH260" i="70" s="1"/>
  <c r="CH259" i="70"/>
  <c r="CH258" i="70" s="1"/>
  <c r="CH253" i="70"/>
  <c r="CH252" i="70" s="1"/>
  <c r="CH251" i="70" s="1"/>
  <c r="CH244" i="70"/>
  <c r="CH243" i="70"/>
  <c r="CH241" i="70"/>
  <c r="CH240" i="70" s="1"/>
  <c r="CH235" i="70"/>
  <c r="CH234" i="70" s="1"/>
  <c r="CH233" i="70"/>
  <c r="CH232" i="70" s="1"/>
  <c r="CH165" i="70"/>
  <c r="CH164" i="70" s="1"/>
  <c r="CH163" i="70"/>
  <c r="CH158" i="70"/>
  <c r="CH156" i="70"/>
  <c r="CH155" i="70" s="1"/>
  <c r="CH148" i="70"/>
  <c r="CH147" i="70" s="1"/>
  <c r="CH146" i="70" s="1"/>
  <c r="CH144" i="70"/>
  <c r="CH140" i="70"/>
  <c r="CH139" i="70"/>
  <c r="CH138" i="70"/>
  <c r="CH137" i="70"/>
  <c r="CH135" i="70"/>
  <c r="CH134" i="70" s="1"/>
  <c r="CH132" i="70"/>
  <c r="CH131" i="70"/>
  <c r="CH130" i="70"/>
  <c r="CH129" i="70"/>
  <c r="CH128" i="70"/>
  <c r="CH127" i="70"/>
  <c r="CH126" i="70"/>
  <c r="CH125" i="70"/>
  <c r="CH122" i="70"/>
  <c r="CH121" i="70"/>
  <c r="CH119" i="70"/>
  <c r="CH118" i="70"/>
  <c r="CH114" i="70"/>
  <c r="CH113" i="70" s="1"/>
  <c r="CH111" i="70"/>
  <c r="CH110" i="70"/>
  <c r="CH109" i="70"/>
  <c r="CH107" i="70"/>
  <c r="CH106" i="70" s="1"/>
  <c r="CH105" i="70"/>
  <c r="CH104" i="70"/>
  <c r="CH97" i="70"/>
  <c r="CH96" i="70" s="1"/>
  <c r="CH95" i="70"/>
  <c r="CH94" i="70" s="1"/>
  <c r="CH92" i="70"/>
  <c r="CH91" i="70" s="1"/>
  <c r="CH90" i="70"/>
  <c r="CH89" i="70" s="1"/>
  <c r="CH88" i="70"/>
  <c r="CH87" i="70"/>
  <c r="CH84" i="70"/>
  <c r="CH83" i="70" s="1"/>
  <c r="CH82" i="70" s="1"/>
  <c r="CH74" i="70"/>
  <c r="CH73" i="70"/>
  <c r="CH67" i="70"/>
  <c r="CH66" i="70"/>
  <c r="CH65" i="70"/>
  <c r="CH64" i="70"/>
  <c r="CH63" i="70"/>
  <c r="CH60" i="70"/>
  <c r="CH59" i="70"/>
  <c r="CH57" i="70"/>
  <c r="CH56" i="70" s="1"/>
  <c r="CH50" i="70"/>
  <c r="CH49" i="70"/>
  <c r="CH46" i="70"/>
  <c r="CH45" i="70"/>
  <c r="CH44" i="70"/>
  <c r="CH43" i="70"/>
  <c r="CH42" i="70"/>
  <c r="CH39" i="70"/>
  <c r="CH38" i="70"/>
  <c r="CH37" i="70"/>
  <c r="CH36" i="70"/>
  <c r="CH35" i="70"/>
  <c r="CH34" i="70"/>
  <c r="CH33" i="70"/>
  <c r="CH32" i="70"/>
  <c r="CH31" i="70"/>
  <c r="CH29" i="70"/>
  <c r="CH28" i="70"/>
  <c r="CH27" i="70"/>
  <c r="CH26" i="70"/>
  <c r="CH25" i="70"/>
  <c r="CH24" i="70"/>
  <c r="CH22" i="70"/>
  <c r="CH21" i="70"/>
  <c r="CH20" i="70"/>
  <c r="CH19" i="70"/>
  <c r="CI48" i="70"/>
  <c r="CK48" i="70" s="1"/>
  <c r="CI40" i="70"/>
  <c r="CK40" i="70" s="1"/>
  <c r="CI30" i="70"/>
  <c r="CK30" i="70" s="1"/>
  <c r="CI23" i="70"/>
  <c r="CK23" i="70" s="1"/>
  <c r="CG65" i="70"/>
  <c r="CG64" i="70"/>
  <c r="CG63" i="70"/>
  <c r="CG60" i="70"/>
  <c r="CG59" i="70"/>
  <c r="CG57" i="70"/>
  <c r="CG53" i="70"/>
  <c r="CG50" i="70"/>
  <c r="CG46" i="70"/>
  <c r="CG45" i="70"/>
  <c r="CI56" i="70"/>
  <c r="CK56" i="70" s="1"/>
  <c r="CG496" i="70"/>
  <c r="CG494" i="70"/>
  <c r="CG493" i="70"/>
  <c r="CG491" i="70"/>
  <c r="CG487" i="70"/>
  <c r="CG486" i="70"/>
  <c r="CG485" i="70"/>
  <c r="CG482" i="70"/>
  <c r="CG481" i="70"/>
  <c r="CG480" i="70"/>
  <c r="CG478" i="70"/>
  <c r="CG474" i="70"/>
  <c r="CG301" i="70"/>
  <c r="CG291" i="70"/>
  <c r="CG459" i="70"/>
  <c r="CG425" i="70"/>
  <c r="CG424" i="70"/>
  <c r="CG419" i="70"/>
  <c r="CG417" i="70"/>
  <c r="CG412" i="70"/>
  <c r="CG400" i="70"/>
  <c r="CG393" i="70"/>
  <c r="CG387" i="70"/>
  <c r="CG386" i="70"/>
  <c r="CG374" i="70"/>
  <c r="CG373" i="70"/>
  <c r="CG367" i="70"/>
  <c r="CG362" i="70"/>
  <c r="CG360" i="70"/>
  <c r="CG357" i="70"/>
  <c r="CG354" i="70"/>
  <c r="CG347" i="70"/>
  <c r="CG345" i="70"/>
  <c r="CG343" i="70"/>
  <c r="CG342" i="70"/>
  <c r="CG336" i="70"/>
  <c r="CG332" i="70"/>
  <c r="CG330" i="70"/>
  <c r="CG327" i="70"/>
  <c r="CG325" i="70"/>
  <c r="CG324" i="70"/>
  <c r="CG323" i="70"/>
  <c r="CG320" i="70"/>
  <c r="CG261" i="70"/>
  <c r="CG259" i="70"/>
  <c r="CG253" i="70"/>
  <c r="CG244" i="70"/>
  <c r="CG243" i="70"/>
  <c r="CG241" i="70"/>
  <c r="CG235" i="70"/>
  <c r="CG233" i="70"/>
  <c r="CG165" i="70"/>
  <c r="CG163" i="70"/>
  <c r="CG158" i="70"/>
  <c r="CG156" i="70"/>
  <c r="CG155" i="70" s="1"/>
  <c r="CG148" i="70"/>
  <c r="CG145" i="70"/>
  <c r="CG144" i="70"/>
  <c r="CG141" i="70"/>
  <c r="CG140" i="70"/>
  <c r="CG139" i="70"/>
  <c r="CG138" i="70"/>
  <c r="CG137" i="70"/>
  <c r="CG135" i="70"/>
  <c r="CG133" i="70"/>
  <c r="CG132" i="70"/>
  <c r="CG131" i="70"/>
  <c r="CG130" i="70"/>
  <c r="CG129" i="70"/>
  <c r="CG128" i="70"/>
  <c r="CG127" i="70"/>
  <c r="CG126" i="70"/>
  <c r="CG125" i="70"/>
  <c r="CG122" i="70"/>
  <c r="CG121" i="70"/>
  <c r="CG119" i="70"/>
  <c r="CG118" i="70"/>
  <c r="CG116" i="70"/>
  <c r="CG114" i="70"/>
  <c r="CG111" i="70"/>
  <c r="CG110" i="70"/>
  <c r="CG109" i="70"/>
  <c r="CG107" i="70"/>
  <c r="CG105" i="70"/>
  <c r="CG104" i="70"/>
  <c r="CG97" i="70"/>
  <c r="CG95" i="70"/>
  <c r="CG92" i="70"/>
  <c r="CG90" i="70"/>
  <c r="CG88" i="70"/>
  <c r="CG87" i="70"/>
  <c r="CG84" i="70"/>
  <c r="CG74" i="70"/>
  <c r="CG73" i="70"/>
  <c r="CG67" i="70"/>
  <c r="CG66" i="70"/>
  <c r="CG49" i="70"/>
  <c r="CG44" i="70"/>
  <c r="CG43" i="70"/>
  <c r="CG42" i="70"/>
  <c r="CG39" i="70"/>
  <c r="CG38" i="70"/>
  <c r="CG37" i="70"/>
  <c r="CG36" i="70"/>
  <c r="CG35" i="70"/>
  <c r="CG34" i="70"/>
  <c r="CG33" i="70"/>
  <c r="CG32" i="70"/>
  <c r="CG31" i="70"/>
  <c r="CG29" i="70"/>
  <c r="CG28" i="70"/>
  <c r="CG27" i="70"/>
  <c r="CG26" i="70"/>
  <c r="CG25" i="70"/>
  <c r="CG24" i="70"/>
  <c r="CG22" i="70"/>
  <c r="CG21" i="70"/>
  <c r="CG20" i="70"/>
  <c r="CG19" i="70"/>
  <c r="CG15" i="70"/>
  <c r="CF495" i="70"/>
  <c r="CF492" i="70"/>
  <c r="CF490" i="70"/>
  <c r="CF479" i="70"/>
  <c r="CF477" i="70"/>
  <c r="CF473" i="70"/>
  <c r="CF272" i="70"/>
  <c r="CF379" i="70"/>
  <c r="CF310" i="70"/>
  <c r="CF304" i="70"/>
  <c r="CF300" i="70"/>
  <c r="CF297" i="70"/>
  <c r="CF292" i="70"/>
  <c r="CF290" i="70"/>
  <c r="CF458" i="70"/>
  <c r="CF423" i="70"/>
  <c r="CF416" i="70"/>
  <c r="CF399" i="70"/>
  <c r="CF392" i="70"/>
  <c r="CF385" i="70"/>
  <c r="CF372" i="70"/>
  <c r="CF366" i="70"/>
  <c r="CF359" i="70"/>
  <c r="CF355" i="70"/>
  <c r="CF353" i="70"/>
  <c r="CF346" i="70"/>
  <c r="CF344" i="70"/>
  <c r="CF341" i="70"/>
  <c r="CF335" i="70"/>
  <c r="CF326" i="70"/>
  <c r="CF260" i="70"/>
  <c r="CF258" i="70"/>
  <c r="CF252" i="70"/>
  <c r="CF242" i="70"/>
  <c r="CF240" i="70"/>
  <c r="CF234" i="70"/>
  <c r="CF232" i="70"/>
  <c r="CF164" i="70"/>
  <c r="CF157" i="70"/>
  <c r="CF147" i="70"/>
  <c r="CF143" i="70"/>
  <c r="CF136" i="70"/>
  <c r="CF134" i="70"/>
  <c r="CF124" i="70"/>
  <c r="CF108" i="70"/>
  <c r="CF106" i="70"/>
  <c r="CF103" i="70"/>
  <c r="CF96" i="70"/>
  <c r="CF94" i="70"/>
  <c r="CF91" i="70"/>
  <c r="CF89" i="70"/>
  <c r="CF86" i="70"/>
  <c r="CF83" i="70"/>
  <c r="CF71" i="70"/>
  <c r="CF62" i="70"/>
  <c r="CF56" i="70"/>
  <c r="CF48" i="70"/>
  <c r="CF40" i="70"/>
  <c r="CF30" i="70"/>
  <c r="CF23" i="70"/>
  <c r="CF18" i="70"/>
  <c r="CI495" i="70"/>
  <c r="CK495" i="70" s="1"/>
  <c r="CI492" i="70"/>
  <c r="CK492" i="70" s="1"/>
  <c r="CI490" i="70"/>
  <c r="CK490" i="70" s="1"/>
  <c r="CI484" i="70"/>
  <c r="CK484" i="70" s="1"/>
  <c r="CI479" i="70"/>
  <c r="CK479" i="70" s="1"/>
  <c r="CI477" i="70"/>
  <c r="CK477" i="70" s="1"/>
  <c r="CI473" i="70"/>
  <c r="CI272" i="70"/>
  <c r="CI379" i="70"/>
  <c r="CK379" i="70" s="1"/>
  <c r="CI310" i="70"/>
  <c r="CK310" i="70" s="1"/>
  <c r="CI292" i="70"/>
  <c r="CK292" i="70" s="1"/>
  <c r="CI290" i="70"/>
  <c r="CK290" i="70" s="1"/>
  <c r="CI458" i="70"/>
  <c r="CI423" i="70"/>
  <c r="CK423" i="70" s="1"/>
  <c r="CI416" i="70"/>
  <c r="CK416" i="70" s="1"/>
  <c r="CI392" i="70"/>
  <c r="CI385" i="70"/>
  <c r="CK385" i="70" s="1"/>
  <c r="CI372" i="70"/>
  <c r="CK372" i="70" s="1"/>
  <c r="CI366" i="70"/>
  <c r="CK366" i="70" s="1"/>
  <c r="CI359" i="70"/>
  <c r="CK359" i="70" s="1"/>
  <c r="CI355" i="70"/>
  <c r="CK355" i="70" s="1"/>
  <c r="CI353" i="70"/>
  <c r="CK353" i="70" s="1"/>
  <c r="CI346" i="70"/>
  <c r="CK346" i="70" s="1"/>
  <c r="CI344" i="70"/>
  <c r="CK344" i="70" s="1"/>
  <c r="CI341" i="70"/>
  <c r="CK341" i="70" s="1"/>
  <c r="CI335" i="70"/>
  <c r="CK335" i="70" s="1"/>
  <c r="CI326" i="70"/>
  <c r="CK326" i="70" s="1"/>
  <c r="CI322" i="70"/>
  <c r="CK322" i="70" s="1"/>
  <c r="CI319" i="70"/>
  <c r="CK319" i="70" s="1"/>
  <c r="CI260" i="70"/>
  <c r="CK260" i="70" s="1"/>
  <c r="CI258" i="70"/>
  <c r="CK258" i="70" s="1"/>
  <c r="CI252" i="70"/>
  <c r="CK252" i="70" s="1"/>
  <c r="CI242" i="70"/>
  <c r="CK242" i="70" s="1"/>
  <c r="CI240" i="70"/>
  <c r="CI229" i="70"/>
  <c r="CI232" i="70"/>
  <c r="CK232" i="70" s="1"/>
  <c r="CI164" i="70"/>
  <c r="CK164" i="70" s="1"/>
  <c r="CI157" i="70"/>
  <c r="CI103" i="70"/>
  <c r="CK103" i="70" s="1"/>
  <c r="CI96" i="70"/>
  <c r="CK96" i="70" s="1"/>
  <c r="CI94" i="70"/>
  <c r="CK94" i="70" s="1"/>
  <c r="CI91" i="70"/>
  <c r="CK91" i="70" s="1"/>
  <c r="CI89" i="70"/>
  <c r="CK89" i="70" s="1"/>
  <c r="CI86" i="70"/>
  <c r="CK86" i="70" s="1"/>
  <c r="CI83" i="70"/>
  <c r="CK83" i="70" s="1"/>
  <c r="CI62" i="70"/>
  <c r="CK62" i="70" s="1"/>
  <c r="CI18" i="70"/>
  <c r="CK18" i="70" s="1"/>
  <c r="CF154" i="70" l="1"/>
  <c r="CF153" i="70" s="1"/>
  <c r="CH391" i="70"/>
  <c r="CH390" i="70" s="1"/>
  <c r="CH72" i="70"/>
  <c r="CH71" i="70" s="1"/>
  <c r="CH70" i="70" s="1"/>
  <c r="CH68" i="70" s="1"/>
  <c r="CK473" i="70"/>
  <c r="CI470" i="70"/>
  <c r="CH328" i="70"/>
  <c r="CH321" i="70" s="1"/>
  <c r="CH315" i="70" s="1"/>
  <c r="CG72" i="70"/>
  <c r="CG328" i="70"/>
  <c r="CK272" i="70"/>
  <c r="CI269" i="70"/>
  <c r="CI268" i="70" s="1"/>
  <c r="CH58" i="70"/>
  <c r="CG58" i="70"/>
  <c r="CK157" i="70"/>
  <c r="CK154" i="70" s="1"/>
  <c r="CK153" i="70" s="1"/>
  <c r="CI154" i="70"/>
  <c r="CI153" i="70" s="1"/>
  <c r="CF391" i="70"/>
  <c r="CK458" i="70"/>
  <c r="CK453" i="70" s="1"/>
  <c r="CI453" i="70"/>
  <c r="CI455" i="70"/>
  <c r="CI454" i="70" s="1"/>
  <c r="CF453" i="70"/>
  <c r="CF455" i="70"/>
  <c r="CF454" i="70" s="1"/>
  <c r="CF451" i="70" s="1"/>
  <c r="CH453" i="70"/>
  <c r="CH455" i="70"/>
  <c r="CH454" i="70" s="1"/>
  <c r="CH451" i="70" s="1"/>
  <c r="CK240" i="70"/>
  <c r="CI239" i="70"/>
  <c r="CK392" i="70"/>
  <c r="CK391" i="70" s="1"/>
  <c r="CI391" i="70"/>
  <c r="CK229" i="70"/>
  <c r="CL229" i="70"/>
  <c r="CI384" i="70"/>
  <c r="CI71" i="70"/>
  <c r="CI251" i="70"/>
  <c r="CK251" i="70" s="1"/>
  <c r="CI415" i="70"/>
  <c r="CI146" i="70"/>
  <c r="CK146" i="70" s="1"/>
  <c r="CI82" i="70"/>
  <c r="CK82" i="70" s="1"/>
  <c r="CI316" i="70"/>
  <c r="CK316" i="70" s="1"/>
  <c r="CI371" i="70"/>
  <c r="CI422" i="70"/>
  <c r="CI309" i="70"/>
  <c r="CI142" i="70"/>
  <c r="CK142" i="70" s="1"/>
  <c r="CI378" i="70"/>
  <c r="CI47" i="70"/>
  <c r="CK47" i="70" s="1"/>
  <c r="CI365" i="70"/>
  <c r="CH108" i="70"/>
  <c r="CH103" i="70"/>
  <c r="CH143" i="70"/>
  <c r="CH142" i="70" s="1"/>
  <c r="CH117" i="70"/>
  <c r="CH30" i="70"/>
  <c r="CH40" i="70"/>
  <c r="CH23" i="70"/>
  <c r="CH492" i="70"/>
  <c r="CF483" i="70"/>
  <c r="CH484" i="70"/>
  <c r="CF470" i="70"/>
  <c r="CF472" i="70"/>
  <c r="CH269" i="70"/>
  <c r="CH268" i="70" s="1"/>
  <c r="CH266" i="70" s="1"/>
  <c r="CI472" i="70"/>
  <c r="CK472" i="70" s="1"/>
  <c r="CI483" i="70"/>
  <c r="CK483" i="70" s="1"/>
  <c r="CI55" i="70"/>
  <c r="CI321" i="70"/>
  <c r="CF321" i="70"/>
  <c r="CF315" i="70" s="1"/>
  <c r="CI289" i="70"/>
  <c r="CF93" i="70"/>
  <c r="CH86" i="70"/>
  <c r="CH85" i="70" s="1"/>
  <c r="CI112" i="70"/>
  <c r="CK112" i="70" s="1"/>
  <c r="CF112" i="70"/>
  <c r="CF257" i="70"/>
  <c r="CF415" i="70"/>
  <c r="CF47" i="70"/>
  <c r="CF70" i="70"/>
  <c r="CF69" i="70" s="1"/>
  <c r="CF142" i="70"/>
  <c r="CF384" i="70"/>
  <c r="CF422" i="70"/>
  <c r="CF309" i="70"/>
  <c r="CF146" i="70"/>
  <c r="CF378" i="70"/>
  <c r="CF82" i="70"/>
  <c r="CF365" i="70"/>
  <c r="CF289" i="70"/>
  <c r="CF269" i="70"/>
  <c r="CF371" i="70"/>
  <c r="CF229" i="70"/>
  <c r="CF251" i="70"/>
  <c r="CH124" i="70"/>
  <c r="CH292" i="70"/>
  <c r="CH289" i="70" s="1"/>
  <c r="CH385" i="70"/>
  <c r="CH384" i="70" s="1"/>
  <c r="CH383" i="70" s="1"/>
  <c r="CH381" i="70" s="1"/>
  <c r="CH297" i="70"/>
  <c r="CF296" i="70"/>
  <c r="CF231" i="70"/>
  <c r="CH413" i="70"/>
  <c r="CH340" i="70"/>
  <c r="CH339" i="70" s="1"/>
  <c r="CH352" i="70"/>
  <c r="CH348" i="70" s="1"/>
  <c r="CF228" i="70"/>
  <c r="CF352" i="70"/>
  <c r="CH300" i="70"/>
  <c r="CF17" i="70"/>
  <c r="CF55" i="70"/>
  <c r="CF85" i="70"/>
  <c r="CF239" i="70"/>
  <c r="CH48" i="70"/>
  <c r="CH47" i="70" s="1"/>
  <c r="CH423" i="70"/>
  <c r="CH422" i="70" s="1"/>
  <c r="CH421" i="70" s="1"/>
  <c r="CH62" i="70"/>
  <c r="CH93" i="70"/>
  <c r="CF102" i="70"/>
  <c r="CH136" i="70"/>
  <c r="CH242" i="70"/>
  <c r="CH239" i="70" s="1"/>
  <c r="CH238" i="70" s="1"/>
  <c r="CH236" i="70" s="1"/>
  <c r="CH372" i="70"/>
  <c r="CH371" i="70" s="1"/>
  <c r="CH370" i="70" s="1"/>
  <c r="CH479" i="70"/>
  <c r="CH472" i="70" s="1"/>
  <c r="CH157" i="70"/>
  <c r="CH154" i="70" s="1"/>
  <c r="CH153" i="70" s="1"/>
  <c r="CH257" i="70"/>
  <c r="CH256" i="70" s="1"/>
  <c r="CI102" i="70"/>
  <c r="CK102" i="70" s="1"/>
  <c r="CH18" i="70"/>
  <c r="CH231" i="70"/>
  <c r="CH230" i="70" s="1"/>
  <c r="CH227" i="70" s="1"/>
  <c r="CF340" i="70"/>
  <c r="CI228" i="70"/>
  <c r="CI231" i="70"/>
  <c r="CI340" i="70"/>
  <c r="CI17" i="70"/>
  <c r="CI257" i="70"/>
  <c r="CI85" i="70"/>
  <c r="CK85" i="70" s="1"/>
  <c r="CI352" i="70"/>
  <c r="CI93" i="70"/>
  <c r="CK93" i="70" s="1"/>
  <c r="CH255" i="70" l="1"/>
  <c r="CH254" i="70"/>
  <c r="CK470" i="70"/>
  <c r="CH388" i="70"/>
  <c r="CH389" i="70"/>
  <c r="CK455" i="70"/>
  <c r="CK454" i="70" s="1"/>
  <c r="CI16" i="70"/>
  <c r="CK16" i="70" s="1"/>
  <c r="CK17" i="70"/>
  <c r="CI390" i="70"/>
  <c r="CI364" i="70"/>
  <c r="CK365" i="70"/>
  <c r="CI377" i="70"/>
  <c r="CK378" i="70"/>
  <c r="CI421" i="70"/>
  <c r="CK422" i="70"/>
  <c r="CI348" i="70"/>
  <c r="CK352" i="70"/>
  <c r="CI315" i="70"/>
  <c r="CK315" i="70" s="1"/>
  <c r="CK321" i="70"/>
  <c r="CI54" i="70"/>
  <c r="CI51" i="70" s="1"/>
  <c r="CK51" i="70" s="1"/>
  <c r="CK55" i="70"/>
  <c r="CI370" i="70"/>
  <c r="CK371" i="70"/>
  <c r="CI70" i="70"/>
  <c r="CK71" i="70"/>
  <c r="CI238" i="70"/>
  <c r="CK238" i="70" s="1"/>
  <c r="CK239" i="70"/>
  <c r="CI230" i="70"/>
  <c r="CK231" i="70"/>
  <c r="CI288" i="70"/>
  <c r="CK288" i="70" s="1"/>
  <c r="CK289" i="70"/>
  <c r="CI256" i="70"/>
  <c r="CK257" i="70"/>
  <c r="CI339" i="70"/>
  <c r="CK339" i="70" s="1"/>
  <c r="CK340" i="70"/>
  <c r="CL228" i="70"/>
  <c r="CK228" i="70"/>
  <c r="CI267" i="70"/>
  <c r="CK269" i="70"/>
  <c r="CI308" i="70"/>
  <c r="CK308" i="70" s="1"/>
  <c r="CK309" i="70"/>
  <c r="CI414" i="70"/>
  <c r="CK415" i="70"/>
  <c r="CI383" i="70"/>
  <c r="CK384" i="70"/>
  <c r="CH368" i="70"/>
  <c r="CH483" i="70"/>
  <c r="CH471" i="70" s="1"/>
  <c r="CH467" i="70" s="1"/>
  <c r="CF68" i="70"/>
  <c r="CH470" i="70"/>
  <c r="CH267" i="70"/>
  <c r="CH112" i="70"/>
  <c r="CF288" i="70"/>
  <c r="CH102" i="70"/>
  <c r="CH337" i="70"/>
  <c r="CH55" i="70"/>
  <c r="CH54" i="70" s="1"/>
  <c r="CH51" i="70" s="1"/>
  <c r="CF471" i="70"/>
  <c r="CF348" i="70"/>
  <c r="CF238" i="70"/>
  <c r="CF236" i="70" s="1"/>
  <c r="CF339" i="70"/>
  <c r="CH418" i="70"/>
  <c r="CH420" i="70"/>
  <c r="CF54" i="70"/>
  <c r="CF230" i="70"/>
  <c r="CF364" i="70"/>
  <c r="CF390" i="70"/>
  <c r="CF389" i="70" s="1"/>
  <c r="CF16" i="70"/>
  <c r="CF268" i="70"/>
  <c r="CF421" i="70"/>
  <c r="CF256" i="70"/>
  <c r="CH296" i="70"/>
  <c r="CH288" i="70" s="1"/>
  <c r="CH286" i="70" s="1"/>
  <c r="CF370" i="70"/>
  <c r="CF377" i="70"/>
  <c r="CF308" i="70"/>
  <c r="CF101" i="70"/>
  <c r="CF81" i="70"/>
  <c r="CF79" i="70" s="1"/>
  <c r="CF383" i="70"/>
  <c r="CF382" i="70" s="1"/>
  <c r="CF414" i="70"/>
  <c r="CH81" i="70"/>
  <c r="CH79" i="70" s="1"/>
  <c r="CF314" i="70"/>
  <c r="CF313" i="70"/>
  <c r="CI101" i="70"/>
  <c r="CK101" i="70" s="1"/>
  <c r="CI81" i="70"/>
  <c r="CH313" i="70"/>
  <c r="CH314" i="70"/>
  <c r="CH17" i="70"/>
  <c r="CH16" i="70" s="1"/>
  <c r="CI471" i="70"/>
  <c r="CI254" i="70" l="1"/>
  <c r="CI255" i="70"/>
  <c r="CF254" i="70"/>
  <c r="CF255" i="70"/>
  <c r="CK267" i="70"/>
  <c r="CH226" i="70"/>
  <c r="CI388" i="70"/>
  <c r="CK388" i="70" s="1"/>
  <c r="CI389" i="70"/>
  <c r="CI287" i="70"/>
  <c r="CK287" i="70" s="1"/>
  <c r="CI237" i="70"/>
  <c r="CL237" i="70" s="1"/>
  <c r="CI236" i="70"/>
  <c r="CK236" i="70" s="1"/>
  <c r="CI13" i="70"/>
  <c r="CK13" i="70" s="1"/>
  <c r="CI314" i="70"/>
  <c r="CI313" i="70"/>
  <c r="CI14" i="70"/>
  <c r="CK14" i="70" s="1"/>
  <c r="CI337" i="70"/>
  <c r="CK337" i="70" s="1"/>
  <c r="CI286" i="70"/>
  <c r="CK286" i="70" s="1"/>
  <c r="CI69" i="70"/>
  <c r="CK70" i="70"/>
  <c r="CI68" i="70"/>
  <c r="CK370" i="70"/>
  <c r="CI368" i="70"/>
  <c r="CK368" i="70" s="1"/>
  <c r="CI369" i="70"/>
  <c r="CI52" i="70"/>
  <c r="CK54" i="70"/>
  <c r="CI79" i="70"/>
  <c r="CK79" i="70" s="1"/>
  <c r="CK81" i="70"/>
  <c r="CK383" i="70"/>
  <c r="CI381" i="70"/>
  <c r="CI382" i="70"/>
  <c r="CI266" i="70"/>
  <c r="CK268" i="70"/>
  <c r="CK421" i="70"/>
  <c r="CI420" i="70"/>
  <c r="CK420" i="70" s="1"/>
  <c r="CI418" i="70"/>
  <c r="CK418" i="70" s="1"/>
  <c r="CI376" i="70"/>
  <c r="CK377" i="70"/>
  <c r="CI375" i="70"/>
  <c r="CI363" i="70"/>
  <c r="CK364" i="70"/>
  <c r="CI361" i="70"/>
  <c r="CK361" i="70" s="1"/>
  <c r="CK390" i="70"/>
  <c r="CK389" i="70" s="1"/>
  <c r="CI338" i="70"/>
  <c r="CK348" i="70"/>
  <c r="CI467" i="70"/>
  <c r="CK471" i="70"/>
  <c r="CK414" i="70"/>
  <c r="CI411" i="70"/>
  <c r="CI413" i="70"/>
  <c r="CK256" i="70"/>
  <c r="CI227" i="70"/>
  <c r="CK230" i="70"/>
  <c r="CI451" i="70"/>
  <c r="CH466" i="70"/>
  <c r="CF287" i="70"/>
  <c r="CF286" i="70"/>
  <c r="CI80" i="70"/>
  <c r="CH14" i="70"/>
  <c r="CH13" i="70"/>
  <c r="CH52" i="70"/>
  <c r="CH101" i="70"/>
  <c r="CH99" i="70" s="1"/>
  <c r="CF267" i="70"/>
  <c r="CF266" i="70"/>
  <c r="CF100" i="70"/>
  <c r="CI99" i="70"/>
  <c r="CI100" i="70"/>
  <c r="CK100" i="70" s="1"/>
  <c r="CF411" i="70"/>
  <c r="CF413" i="70"/>
  <c r="CF14" i="70"/>
  <c r="CF13" i="70"/>
  <c r="CF388" i="70"/>
  <c r="CF363" i="70"/>
  <c r="CF361" i="70"/>
  <c r="CF52" i="70"/>
  <c r="CF368" i="70"/>
  <c r="CF369" i="70"/>
  <c r="CF227" i="70"/>
  <c r="CF99" i="70"/>
  <c r="CF420" i="70"/>
  <c r="CF418" i="70"/>
  <c r="CF237" i="70"/>
  <c r="CF338" i="70"/>
  <c r="CF467" i="70"/>
  <c r="CF80" i="70"/>
  <c r="CF337" i="70"/>
  <c r="CF51" i="70"/>
  <c r="CF381" i="70"/>
  <c r="CF376" i="70"/>
  <c r="CF375" i="70"/>
  <c r="CI226" i="70" l="1"/>
  <c r="CK255" i="70"/>
  <c r="CK254" i="70"/>
  <c r="CK313" i="70"/>
  <c r="CK467" i="70"/>
  <c r="CK314" i="70"/>
  <c r="CK266" i="70"/>
  <c r="CK381" i="70"/>
  <c r="CF226" i="70"/>
  <c r="CH287" i="70"/>
  <c r="CL287" i="70"/>
  <c r="CK413" i="70"/>
  <c r="CK411" i="70"/>
  <c r="CK237" i="70"/>
  <c r="CI12" i="70"/>
  <c r="CI466" i="70"/>
  <c r="CK451" i="70"/>
  <c r="CK375" i="70"/>
  <c r="CL69" i="70"/>
  <c r="CK69" i="70"/>
  <c r="CK227" i="70"/>
  <c r="CL338" i="70"/>
  <c r="CK338" i="70"/>
  <c r="CL382" i="70"/>
  <c r="CK382" i="70"/>
  <c r="CK376" i="70"/>
  <c r="CL376" i="70"/>
  <c r="CK68" i="70"/>
  <c r="CI98" i="70"/>
  <c r="CK98" i="70" s="1"/>
  <c r="CK99" i="70"/>
  <c r="CL80" i="70"/>
  <c r="CK80" i="70"/>
  <c r="CL363" i="70"/>
  <c r="CK363" i="70"/>
  <c r="CK52" i="70"/>
  <c r="CK369" i="70"/>
  <c r="CL369" i="70"/>
  <c r="CG287" i="70"/>
  <c r="CH98" i="70"/>
  <c r="CH100" i="70"/>
  <c r="CH12" i="70"/>
  <c r="CF12" i="70"/>
  <c r="CF466" i="70"/>
  <c r="CF98" i="70"/>
  <c r="CH11" i="70" l="1"/>
  <c r="CF11" i="70"/>
  <c r="CK12" i="70"/>
  <c r="CI11" i="70"/>
  <c r="CK11" i="70" s="1"/>
  <c r="CK226" i="70"/>
  <c r="CK466" i="70"/>
  <c r="CI9" i="70" l="1"/>
  <c r="CK9" i="70" s="1"/>
  <c r="CF9" i="70"/>
  <c r="BJ353" i="70" l="1"/>
  <c r="BH353" i="70"/>
  <c r="BG385" i="70" l="1"/>
  <c r="BG384" i="70" s="1"/>
  <c r="BG383" i="70" s="1"/>
  <c r="CB496" i="70"/>
  <c r="CA496" i="70"/>
  <c r="CB494" i="70"/>
  <c r="CA494" i="70"/>
  <c r="CB493" i="70"/>
  <c r="CA493" i="70"/>
  <c r="CB491" i="70"/>
  <c r="CA491" i="70"/>
  <c r="CB487" i="70"/>
  <c r="CA487" i="70"/>
  <c r="CB486" i="70"/>
  <c r="CA486" i="70"/>
  <c r="CB485" i="70"/>
  <c r="CA485" i="70"/>
  <c r="CB482" i="70"/>
  <c r="CA482" i="70"/>
  <c r="CB481" i="70"/>
  <c r="CA481" i="70"/>
  <c r="CB480" i="70"/>
  <c r="CA480" i="70"/>
  <c r="CB478" i="70"/>
  <c r="CA478" i="70"/>
  <c r="CB474" i="70"/>
  <c r="CA474" i="70"/>
  <c r="CB273" i="70"/>
  <c r="CA273" i="70"/>
  <c r="CB380" i="70"/>
  <c r="CA380" i="70"/>
  <c r="CB312" i="70"/>
  <c r="CA312" i="70"/>
  <c r="CB311" i="70"/>
  <c r="CA311" i="70"/>
  <c r="CB307" i="70"/>
  <c r="CA307" i="70"/>
  <c r="CB306" i="70"/>
  <c r="CA306" i="70"/>
  <c r="CB305" i="70"/>
  <c r="CA305" i="70"/>
  <c r="CB303" i="70"/>
  <c r="CA303" i="70"/>
  <c r="CB302" i="70"/>
  <c r="CA302" i="70"/>
  <c r="CB301" i="70"/>
  <c r="CA301" i="70"/>
  <c r="CB299" i="70"/>
  <c r="CA299" i="70"/>
  <c r="CB298" i="70"/>
  <c r="CA298" i="70"/>
  <c r="CB295" i="70"/>
  <c r="CA295" i="70"/>
  <c r="CB294" i="70"/>
  <c r="CA294" i="70"/>
  <c r="CB293" i="70"/>
  <c r="CA293" i="70"/>
  <c r="CB291" i="70"/>
  <c r="CA291" i="70"/>
  <c r="CB459" i="70"/>
  <c r="CA459" i="70"/>
  <c r="CB425" i="70"/>
  <c r="CA425" i="70"/>
  <c r="CB424" i="70"/>
  <c r="CA424" i="70"/>
  <c r="CB419" i="70"/>
  <c r="CA419" i="70"/>
  <c r="CB417" i="70"/>
  <c r="CA417" i="70"/>
  <c r="CB412" i="70"/>
  <c r="CA412" i="70"/>
  <c r="CB400" i="70"/>
  <c r="CA400" i="70"/>
  <c r="CB393" i="70"/>
  <c r="CA393" i="70"/>
  <c r="CB387" i="70"/>
  <c r="CA387" i="70"/>
  <c r="CB386" i="70"/>
  <c r="CA386" i="70"/>
  <c r="CB360" i="70"/>
  <c r="CA360" i="70"/>
  <c r="CB357" i="70"/>
  <c r="CA357" i="70"/>
  <c r="CB354" i="70"/>
  <c r="CA354" i="70"/>
  <c r="CB347" i="70"/>
  <c r="CA347" i="70"/>
  <c r="CB345" i="70"/>
  <c r="CA345" i="70"/>
  <c r="CB343" i="70"/>
  <c r="CA343" i="70"/>
  <c r="CB342" i="70"/>
  <c r="CA342" i="70"/>
  <c r="CB336" i="70"/>
  <c r="CA336" i="70"/>
  <c r="CB332" i="70"/>
  <c r="CA332" i="70"/>
  <c r="CB330" i="70"/>
  <c r="CA330" i="70"/>
  <c r="CB327" i="70"/>
  <c r="CA327" i="70"/>
  <c r="CB325" i="70"/>
  <c r="CA325" i="70"/>
  <c r="CB324" i="70"/>
  <c r="CA324" i="70"/>
  <c r="CB323" i="70"/>
  <c r="CA323" i="70"/>
  <c r="CB320" i="70"/>
  <c r="CA320" i="70"/>
  <c r="CB261" i="70"/>
  <c r="CA261" i="70"/>
  <c r="CB259" i="70"/>
  <c r="CA259" i="70"/>
  <c r="CB253" i="70"/>
  <c r="CA253" i="70"/>
  <c r="CB244" i="70"/>
  <c r="CA244" i="70"/>
  <c r="CB243" i="70"/>
  <c r="CA243" i="70"/>
  <c r="CB241" i="70"/>
  <c r="CA241" i="70"/>
  <c r="CB235" i="70"/>
  <c r="CA235" i="70"/>
  <c r="CB233" i="70"/>
  <c r="CA233" i="70"/>
  <c r="CB165" i="70"/>
  <c r="CA165" i="70"/>
  <c r="CB163" i="70"/>
  <c r="CA163" i="70"/>
  <c r="CB162" i="70"/>
  <c r="CA162" i="70"/>
  <c r="CB161" i="70"/>
  <c r="CA161" i="70"/>
  <c r="CB160" i="70"/>
  <c r="CA160" i="70"/>
  <c r="CB159" i="70"/>
  <c r="CA159" i="70"/>
  <c r="CB158" i="70"/>
  <c r="CA158" i="70"/>
  <c r="CB156" i="70"/>
  <c r="CB155" i="70" s="1"/>
  <c r="CA156" i="70"/>
  <c r="CA155" i="70" s="1"/>
  <c r="CB148" i="70"/>
  <c r="CA148" i="70"/>
  <c r="CB145" i="70"/>
  <c r="CA145" i="70"/>
  <c r="CB144" i="70"/>
  <c r="CA144" i="70"/>
  <c r="CB141" i="70"/>
  <c r="CA141" i="70"/>
  <c r="CB140" i="70"/>
  <c r="CA140" i="70"/>
  <c r="CB139" i="70"/>
  <c r="CA139" i="70"/>
  <c r="CB138" i="70"/>
  <c r="CA138" i="70"/>
  <c r="CB137" i="70"/>
  <c r="CA137" i="70"/>
  <c r="CB135" i="70"/>
  <c r="CA135" i="70"/>
  <c r="CB133" i="70"/>
  <c r="CA133" i="70"/>
  <c r="CB132" i="70"/>
  <c r="CA132" i="70"/>
  <c r="CB131" i="70"/>
  <c r="CA131" i="70"/>
  <c r="CB130" i="70"/>
  <c r="CA130" i="70"/>
  <c r="CB129" i="70"/>
  <c r="CA129" i="70"/>
  <c r="CB128" i="70"/>
  <c r="CA128" i="70"/>
  <c r="CB127" i="70"/>
  <c r="CA127" i="70"/>
  <c r="CB126" i="70"/>
  <c r="CA126" i="70"/>
  <c r="CB125" i="70"/>
  <c r="CA125" i="70"/>
  <c r="CB122" i="70"/>
  <c r="CA122" i="70"/>
  <c r="CB121" i="70"/>
  <c r="CA121" i="70"/>
  <c r="CB119" i="70"/>
  <c r="CA119" i="70"/>
  <c r="CB118" i="70"/>
  <c r="CA118" i="70"/>
  <c r="CB116" i="70"/>
  <c r="CA116" i="70"/>
  <c r="CB114" i="70"/>
  <c r="CA114" i="70"/>
  <c r="CB111" i="70"/>
  <c r="CA111" i="70"/>
  <c r="CB110" i="70"/>
  <c r="CA110" i="70"/>
  <c r="CB109" i="70"/>
  <c r="CA109" i="70"/>
  <c r="CB107" i="70"/>
  <c r="CA107" i="70"/>
  <c r="CB105" i="70"/>
  <c r="CA105" i="70"/>
  <c r="CB104" i="70"/>
  <c r="CA104" i="70"/>
  <c r="CB97" i="70"/>
  <c r="CA97" i="70"/>
  <c r="CB95" i="70"/>
  <c r="CA95" i="70"/>
  <c r="CB92" i="70"/>
  <c r="CA92" i="70"/>
  <c r="CB90" i="70"/>
  <c r="CA90" i="70"/>
  <c r="CB88" i="70"/>
  <c r="CA88" i="70"/>
  <c r="CB87" i="70"/>
  <c r="CA87" i="70"/>
  <c r="CB84" i="70"/>
  <c r="CA84" i="70"/>
  <c r="CB73" i="70"/>
  <c r="CA73" i="70"/>
  <c r="CB67" i="70"/>
  <c r="CA67" i="70"/>
  <c r="CB66" i="70"/>
  <c r="CA66" i="70"/>
  <c r="CB65" i="70"/>
  <c r="CA65" i="70"/>
  <c r="CB64" i="70"/>
  <c r="CA64" i="70"/>
  <c r="CB63" i="70"/>
  <c r="CA63" i="70"/>
  <c r="CB60" i="70"/>
  <c r="CA60" i="70"/>
  <c r="CB59" i="70"/>
  <c r="CA59" i="70"/>
  <c r="CB57" i="70"/>
  <c r="CA57" i="70"/>
  <c r="CB50" i="70"/>
  <c r="CA50" i="70"/>
  <c r="CB49" i="70"/>
  <c r="CA49" i="70"/>
  <c r="CB46" i="70"/>
  <c r="CA46" i="70"/>
  <c r="CB45" i="70"/>
  <c r="CA45" i="70"/>
  <c r="CB44" i="70"/>
  <c r="CA44" i="70"/>
  <c r="CB43" i="70"/>
  <c r="CA43" i="70"/>
  <c r="CB42" i="70"/>
  <c r="CA42" i="70"/>
  <c r="CB39" i="70"/>
  <c r="CA39" i="70"/>
  <c r="CB38" i="70"/>
  <c r="CA38" i="70"/>
  <c r="CB37" i="70"/>
  <c r="CA37" i="70"/>
  <c r="CB36" i="70"/>
  <c r="CA36" i="70"/>
  <c r="CB35" i="70"/>
  <c r="CA35" i="70"/>
  <c r="CB34" i="70"/>
  <c r="CA34" i="70"/>
  <c r="CB33" i="70"/>
  <c r="CA33" i="70"/>
  <c r="CB32" i="70"/>
  <c r="CA32" i="70"/>
  <c r="CB31" i="70"/>
  <c r="CA31" i="70"/>
  <c r="CB29" i="70"/>
  <c r="CA29" i="70"/>
  <c r="CB28" i="70"/>
  <c r="CA28" i="70"/>
  <c r="CB27" i="70"/>
  <c r="CA27" i="70"/>
  <c r="CB26" i="70"/>
  <c r="CA26" i="70"/>
  <c r="CB25" i="70"/>
  <c r="CA25" i="70"/>
  <c r="CB24" i="70"/>
  <c r="CA24" i="70"/>
  <c r="CB22" i="70"/>
  <c r="CA22" i="70"/>
  <c r="CB21" i="70"/>
  <c r="CA21" i="70"/>
  <c r="CB20" i="70"/>
  <c r="CA20" i="70"/>
  <c r="CB19" i="70"/>
  <c r="CA19" i="70"/>
  <c r="CB15" i="70"/>
  <c r="CA15" i="70"/>
  <c r="BN14" i="70"/>
  <c r="BM14" i="70"/>
  <c r="BN13" i="70"/>
  <c r="BM13" i="70"/>
  <c r="CA374" i="70"/>
  <c r="CA373" i="70"/>
  <c r="CA367" i="70"/>
  <c r="CA362" i="70"/>
  <c r="CA74" i="70"/>
  <c r="CB374" i="70"/>
  <c r="CB373" i="70"/>
  <c r="CB367" i="70"/>
  <c r="CB362" i="70"/>
  <c r="CB74" i="70"/>
  <c r="CA58" i="70" l="1"/>
  <c r="CA328" i="70"/>
  <c r="CB58" i="70"/>
  <c r="CB328" i="70"/>
  <c r="BG381" i="70"/>
  <c r="BB101" i="64" l="1"/>
  <c r="BA101" i="64"/>
  <c r="BB97" i="64"/>
  <c r="BA97" i="64"/>
  <c r="BB95" i="64"/>
  <c r="BA95" i="64"/>
  <c r="BB93" i="64"/>
  <c r="BA93" i="64"/>
  <c r="BB92" i="64"/>
  <c r="BA92" i="64"/>
  <c r="BB91" i="64"/>
  <c r="BA91" i="64"/>
  <c r="BB90" i="64"/>
  <c r="BA90" i="64"/>
  <c r="BB87" i="64"/>
  <c r="BA87" i="64"/>
  <c r="BB85" i="64"/>
  <c r="BA85" i="64"/>
  <c r="BB82" i="64"/>
  <c r="BA82" i="64"/>
  <c r="BB80" i="64"/>
  <c r="BA80" i="64"/>
  <c r="BB79" i="64"/>
  <c r="BA79" i="64"/>
  <c r="BB77" i="64"/>
  <c r="BA77" i="64"/>
  <c r="BB76" i="64"/>
  <c r="BA76" i="64"/>
  <c r="BB74" i="64"/>
  <c r="BA74" i="64"/>
  <c r="BB70" i="64"/>
  <c r="BA70" i="64"/>
  <c r="BB68" i="64"/>
  <c r="BA68" i="64"/>
  <c r="BB67" i="64"/>
  <c r="BA67" i="64"/>
  <c r="BB66" i="64"/>
  <c r="BA66" i="64"/>
  <c r="BB65" i="64"/>
  <c r="BA65" i="64"/>
  <c r="BB64" i="64"/>
  <c r="BA64" i="64"/>
  <c r="BB63" i="64"/>
  <c r="BA63" i="64"/>
  <c r="BB62" i="64"/>
  <c r="BA62" i="64"/>
  <c r="BB61" i="64"/>
  <c r="BA61" i="64"/>
  <c r="BB60" i="64"/>
  <c r="BA60" i="64"/>
  <c r="BB59" i="64"/>
  <c r="BA59" i="64"/>
  <c r="BB58" i="64"/>
  <c r="BA58" i="64"/>
  <c r="BB57" i="64"/>
  <c r="BA57" i="64"/>
  <c r="BB54" i="64"/>
  <c r="BA54" i="64"/>
  <c r="BB52" i="64"/>
  <c r="BA52" i="64"/>
  <c r="BB49" i="64"/>
  <c r="BA49" i="64"/>
  <c r="BB48" i="64"/>
  <c r="BA48" i="64"/>
  <c r="BB47" i="64"/>
  <c r="BA47" i="64"/>
  <c r="BB45" i="64"/>
  <c r="BA45" i="64"/>
  <c r="BB44" i="64"/>
  <c r="BA44" i="64"/>
  <c r="BB43" i="64"/>
  <c r="BA43" i="64"/>
  <c r="BB41" i="64"/>
  <c r="BA41" i="64"/>
  <c r="BB40" i="64"/>
  <c r="BA40" i="64"/>
  <c r="BB39" i="64"/>
  <c r="BA39" i="64"/>
  <c r="BB37" i="64"/>
  <c r="BA37" i="64"/>
  <c r="BB36" i="64"/>
  <c r="BA36" i="64"/>
  <c r="BB35" i="64"/>
  <c r="BA35" i="64"/>
  <c r="BB32" i="64"/>
  <c r="BA32" i="64"/>
  <c r="BB30" i="64"/>
  <c r="BA30" i="64"/>
  <c r="BB28" i="64"/>
  <c r="BA28" i="64"/>
  <c r="BB26" i="64"/>
  <c r="BA26" i="64"/>
  <c r="BB25" i="64"/>
  <c r="BA25" i="64"/>
  <c r="BB21" i="64"/>
  <c r="BA21" i="64"/>
  <c r="BB20" i="64"/>
  <c r="BA20" i="64"/>
  <c r="BB18" i="64"/>
  <c r="BA18" i="64"/>
  <c r="BB17" i="64"/>
  <c r="BA17" i="64"/>
  <c r="BB15" i="64"/>
  <c r="BA15" i="64"/>
  <c r="BB13" i="64"/>
  <c r="BA13" i="64"/>
  <c r="BB11" i="64"/>
  <c r="BA11" i="64"/>
  <c r="AZ56" i="64" l="1"/>
  <c r="AQ10" i="64"/>
  <c r="AP100" i="64"/>
  <c r="AP99" i="64" s="1"/>
  <c r="AP98" i="64" s="1"/>
  <c r="AP96" i="64"/>
  <c r="AP94" i="64"/>
  <c r="AP89" i="64"/>
  <c r="AP84" i="64"/>
  <c r="AP83" i="64" s="1"/>
  <c r="AP81" i="64"/>
  <c r="AP78" i="64"/>
  <c r="AP75" i="64"/>
  <c r="AP73" i="64"/>
  <c r="AP69" i="64"/>
  <c r="AP56" i="64"/>
  <c r="AP53" i="64"/>
  <c r="AP51" i="64"/>
  <c r="AP46" i="64"/>
  <c r="AP42" i="64"/>
  <c r="AP38" i="64"/>
  <c r="AP34" i="64"/>
  <c r="AP31" i="64"/>
  <c r="AP29" i="64"/>
  <c r="AP27" i="64"/>
  <c r="AP24" i="64"/>
  <c r="AP19" i="64"/>
  <c r="AP16" i="64"/>
  <c r="AP14" i="64"/>
  <c r="AP12" i="64"/>
  <c r="AP10" i="64"/>
  <c r="AZ100" i="64"/>
  <c r="AZ99" i="64" s="1"/>
  <c r="AZ96" i="64"/>
  <c r="AZ94" i="64"/>
  <c r="AZ89" i="64"/>
  <c r="AZ84" i="64"/>
  <c r="AZ81" i="64"/>
  <c r="AZ78" i="64"/>
  <c r="AZ75" i="64"/>
  <c r="AZ73" i="64"/>
  <c r="AZ69" i="64"/>
  <c r="AZ53" i="64"/>
  <c r="AZ51" i="64"/>
  <c r="AZ46" i="64"/>
  <c r="AZ42" i="64"/>
  <c r="AZ38" i="64"/>
  <c r="AZ34" i="64"/>
  <c r="AZ31" i="64"/>
  <c r="AZ29" i="64"/>
  <c r="AZ27" i="64"/>
  <c r="AZ24" i="64"/>
  <c r="AZ19" i="64"/>
  <c r="AZ16" i="64"/>
  <c r="AZ14" i="64"/>
  <c r="AZ12" i="64"/>
  <c r="AZ10" i="64"/>
  <c r="BA42" i="64" l="1"/>
  <c r="BA96" i="64"/>
  <c r="BA19" i="64"/>
  <c r="BA73" i="64"/>
  <c r="BA100" i="64"/>
  <c r="BA14" i="64"/>
  <c r="BA27" i="64"/>
  <c r="BA38" i="64"/>
  <c r="BA53" i="64"/>
  <c r="BA78" i="64"/>
  <c r="BA94" i="64"/>
  <c r="BA69" i="64"/>
  <c r="BA56" i="64"/>
  <c r="BA46" i="64"/>
  <c r="BA16" i="64"/>
  <c r="BA29" i="64"/>
  <c r="BA81" i="64"/>
  <c r="BA10" i="64"/>
  <c r="BA31" i="64"/>
  <c r="BA84" i="64"/>
  <c r="BA12" i="64"/>
  <c r="BA24" i="64"/>
  <c r="BA34" i="64"/>
  <c r="BA51" i="64"/>
  <c r="BA75" i="64"/>
  <c r="BA89" i="64"/>
  <c r="AZ83" i="64"/>
  <c r="AP50" i="64"/>
  <c r="AP9" i="64"/>
  <c r="AZ88" i="64"/>
  <c r="AP72" i="64"/>
  <c r="AZ72" i="64"/>
  <c r="AP55" i="64"/>
  <c r="AP88" i="64"/>
  <c r="AP86" i="64" s="1"/>
  <c r="AP33" i="64"/>
  <c r="AZ9" i="64"/>
  <c r="AZ50" i="64"/>
  <c r="AZ55" i="64"/>
  <c r="AZ33" i="64"/>
  <c r="BA83" i="64" l="1"/>
  <c r="BA55" i="64"/>
  <c r="BA9" i="64"/>
  <c r="BA72" i="64"/>
  <c r="BA99" i="64"/>
  <c r="BA50" i="64"/>
  <c r="BA33" i="64"/>
  <c r="BA88" i="64"/>
  <c r="AZ86" i="64"/>
  <c r="AZ98" i="64"/>
  <c r="AZ8" i="64"/>
  <c r="AP8" i="64"/>
  <c r="AP7" i="64" s="1"/>
  <c r="BA86" i="64" l="1"/>
  <c r="BA98" i="64"/>
  <c r="BA8" i="64"/>
  <c r="AZ7" i="64"/>
  <c r="BA7" i="64" l="1"/>
  <c r="BZ385" i="70" l="1"/>
  <c r="BG399" i="70"/>
  <c r="BG392" i="70"/>
  <c r="BH399" i="70"/>
  <c r="BH392" i="70"/>
  <c r="BZ322" i="70"/>
  <c r="BH335" i="70"/>
  <c r="BH328" i="70"/>
  <c r="BH326" i="70"/>
  <c r="BH322" i="70"/>
  <c r="BH319" i="70"/>
  <c r="BH316" i="70" s="1"/>
  <c r="BZ124" i="70"/>
  <c r="BU127" i="70"/>
  <c r="BI127" i="70"/>
  <c r="BZ113" i="70"/>
  <c r="BH106" i="70"/>
  <c r="BZ86" i="70"/>
  <c r="BY89" i="70"/>
  <c r="BH89" i="70"/>
  <c r="BJ89" i="70"/>
  <c r="BI67" i="70"/>
  <c r="CA385" i="70" l="1"/>
  <c r="BG391" i="70"/>
  <c r="BG390" i="70" s="1"/>
  <c r="BG388" i="70" s="1"/>
  <c r="BH391" i="70"/>
  <c r="BH390" i="70" s="1"/>
  <c r="BH388" i="70" s="1"/>
  <c r="BH321" i="70"/>
  <c r="BH315" i="70" s="1"/>
  <c r="BH314" i="70" s="1"/>
  <c r="BH313" i="70" l="1"/>
  <c r="BG458" i="70"/>
  <c r="BG455" i="70" s="1"/>
  <c r="BG454" i="70" s="1"/>
  <c r="BG451" i="70" s="1"/>
  <c r="BH458" i="70"/>
  <c r="BH455" i="70" s="1"/>
  <c r="BH454" i="70" s="1"/>
  <c r="BH451" i="70" s="1"/>
  <c r="BH453" i="70" l="1"/>
  <c r="BG453" i="70"/>
  <c r="BZ495" i="70" l="1"/>
  <c r="BZ492" i="70"/>
  <c r="BZ490" i="70"/>
  <c r="BZ484" i="70"/>
  <c r="BZ479" i="70"/>
  <c r="BZ477" i="70"/>
  <c r="BZ473" i="70"/>
  <c r="BZ272" i="70"/>
  <c r="BZ269" i="70" s="1"/>
  <c r="BZ268" i="70" s="1"/>
  <c r="BZ379" i="70"/>
  <c r="BZ310" i="70"/>
  <c r="BZ304" i="70"/>
  <c r="BZ300" i="70"/>
  <c r="BZ297" i="70"/>
  <c r="BZ292" i="70"/>
  <c r="BZ290" i="70"/>
  <c r="BZ458" i="70"/>
  <c r="BZ423" i="70"/>
  <c r="BZ416" i="70"/>
  <c r="BZ399" i="70"/>
  <c r="BZ392" i="70"/>
  <c r="BZ384" i="70"/>
  <c r="BZ372" i="70"/>
  <c r="BZ366" i="70"/>
  <c r="BZ359" i="70"/>
  <c r="BZ355" i="70"/>
  <c r="BZ353" i="70"/>
  <c r="BZ346" i="70"/>
  <c r="BZ344" i="70"/>
  <c r="BZ341" i="70"/>
  <c r="BZ335" i="70"/>
  <c r="BZ326" i="70"/>
  <c r="BZ319" i="70"/>
  <c r="BZ260" i="70"/>
  <c r="BZ258" i="70"/>
  <c r="BZ252" i="70"/>
  <c r="BZ242" i="70"/>
  <c r="BZ240" i="70"/>
  <c r="BZ234" i="70"/>
  <c r="BZ232" i="70"/>
  <c r="BZ164" i="70"/>
  <c r="BZ157" i="70"/>
  <c r="BZ147" i="70"/>
  <c r="BZ143" i="70"/>
  <c r="BZ136" i="70"/>
  <c r="BZ134" i="70"/>
  <c r="BZ117" i="70"/>
  <c r="BZ108" i="70"/>
  <c r="BZ106" i="70"/>
  <c r="BZ103" i="70"/>
  <c r="BZ96" i="70"/>
  <c r="BZ94" i="70"/>
  <c r="BZ91" i="70"/>
  <c r="BZ89" i="70"/>
  <c r="BZ83" i="70"/>
  <c r="BZ62" i="70"/>
  <c r="BZ56" i="70"/>
  <c r="BZ48" i="70"/>
  <c r="BZ40" i="70"/>
  <c r="BZ30" i="70"/>
  <c r="BZ23" i="70"/>
  <c r="BZ470" i="70" l="1"/>
  <c r="BZ154" i="70"/>
  <c r="BZ153" i="70" s="1"/>
  <c r="BZ391" i="70"/>
  <c r="BZ17" i="70"/>
  <c r="BZ239" i="70"/>
  <c r="BZ453" i="70"/>
  <c r="BZ455" i="70"/>
  <c r="BZ55" i="70"/>
  <c r="BZ54" i="70" s="1"/>
  <c r="CB89" i="70"/>
  <c r="CA399" i="70"/>
  <c r="CA384" i="70"/>
  <c r="CA392" i="70"/>
  <c r="CA458" i="70"/>
  <c r="BZ371" i="70"/>
  <c r="BZ370" i="70" s="1"/>
  <c r="BZ309" i="70"/>
  <c r="BZ422" i="70"/>
  <c r="BZ421" i="70" s="1"/>
  <c r="BZ418" i="70" s="1"/>
  <c r="BZ71" i="70"/>
  <c r="BZ70" i="70" s="1"/>
  <c r="BZ142" i="70"/>
  <c r="BZ47" i="70"/>
  <c r="BZ251" i="70"/>
  <c r="BZ415" i="70"/>
  <c r="BZ316" i="70"/>
  <c r="BZ383" i="70"/>
  <c r="BZ378" i="70"/>
  <c r="BZ82" i="70"/>
  <c r="BZ146" i="70"/>
  <c r="BZ228" i="70"/>
  <c r="BZ365" i="70"/>
  <c r="BZ93" i="70"/>
  <c r="BZ340" i="70"/>
  <c r="BZ257" i="70"/>
  <c r="BZ289" i="70"/>
  <c r="BZ321" i="70"/>
  <c r="BZ483" i="70"/>
  <c r="BZ472" i="70"/>
  <c r="BZ352" i="70"/>
  <c r="BZ231" i="70"/>
  <c r="BZ112" i="70"/>
  <c r="BZ85" i="70"/>
  <c r="BZ102" i="70"/>
  <c r="BZ296" i="70"/>
  <c r="BZ229" i="70"/>
  <c r="BZ16" i="70" l="1"/>
  <c r="BZ13" i="70" s="1"/>
  <c r="BZ52" i="70"/>
  <c r="BZ51" i="70"/>
  <c r="BZ420" i="70"/>
  <c r="CA455" i="70"/>
  <c r="CA383" i="70"/>
  <c r="CA391" i="70"/>
  <c r="BZ368" i="70"/>
  <c r="BZ369" i="70"/>
  <c r="BZ381" i="70"/>
  <c r="BZ69" i="70"/>
  <c r="BZ382" i="70"/>
  <c r="BZ308" i="70"/>
  <c r="BZ454" i="70"/>
  <c r="BZ238" i="70"/>
  <c r="BZ81" i="70"/>
  <c r="BZ339" i="70"/>
  <c r="BZ230" i="70"/>
  <c r="BZ364" i="70"/>
  <c r="BZ348" i="70"/>
  <c r="BZ315" i="70"/>
  <c r="BZ256" i="70"/>
  <c r="BZ390" i="70"/>
  <c r="BZ389" i="70" s="1"/>
  <c r="BZ68" i="70"/>
  <c r="BZ377" i="70"/>
  <c r="BZ414" i="70"/>
  <c r="BZ288" i="70"/>
  <c r="BZ471" i="70"/>
  <c r="BZ101" i="70"/>
  <c r="BZ254" i="70" l="1"/>
  <c r="BZ255" i="70"/>
  <c r="BZ14" i="70"/>
  <c r="CA381" i="70"/>
  <c r="CA454" i="70"/>
  <c r="CA382" i="70"/>
  <c r="CA390" i="70"/>
  <c r="CA389" i="70" s="1"/>
  <c r="CA69" i="70"/>
  <c r="BZ337" i="70"/>
  <c r="BZ236" i="70"/>
  <c r="BZ286" i="70"/>
  <c r="BZ413" i="70"/>
  <c r="BZ411" i="70"/>
  <c r="BZ388" i="70"/>
  <c r="BZ314" i="70"/>
  <c r="BZ313" i="70"/>
  <c r="BZ100" i="70"/>
  <c r="BZ376" i="70"/>
  <c r="BZ375" i="70"/>
  <c r="BZ467" i="70"/>
  <c r="BZ451" i="70"/>
  <c r="BZ338" i="70"/>
  <c r="BZ80" i="70"/>
  <c r="BZ267" i="70"/>
  <c r="BZ363" i="70"/>
  <c r="BZ361" i="70"/>
  <c r="BZ79" i="70"/>
  <c r="BZ287" i="70"/>
  <c r="BZ227" i="70"/>
  <c r="BZ237" i="70"/>
  <c r="BZ99" i="70"/>
  <c r="CA255" i="70" l="1"/>
  <c r="CB255" i="70"/>
  <c r="CA363" i="70"/>
  <c r="CA80" i="70"/>
  <c r="CA453" i="70"/>
  <c r="CA451" i="70"/>
  <c r="CB100" i="70"/>
  <c r="CA100" i="70"/>
  <c r="CA388" i="70"/>
  <c r="BZ12" i="70"/>
  <c r="BZ266" i="70"/>
  <c r="BZ226" i="70" s="1"/>
  <c r="BZ98" i="70"/>
  <c r="BZ466" i="70"/>
  <c r="BZ11" i="70" l="1"/>
  <c r="BZ9" i="70" l="1"/>
  <c r="BT40" i="70" l="1"/>
  <c r="CD16" i="70" l="1"/>
  <c r="CD14" i="70" s="1"/>
  <c r="CC16" i="70"/>
  <c r="BX16" i="70"/>
  <c r="BW16" i="70"/>
  <c r="BQ16" i="70"/>
  <c r="BP16" i="70"/>
  <c r="BQ14" i="70" l="1"/>
  <c r="BQ13" i="70"/>
  <c r="BQ12" i="70" s="1"/>
  <c r="BW14" i="70"/>
  <c r="BW13" i="70"/>
  <c r="BW12" i="70" s="1"/>
  <c r="BX13" i="70"/>
  <c r="BX12" i="70" s="1"/>
  <c r="BX14" i="70"/>
  <c r="BP13" i="70"/>
  <c r="BP12" i="70" s="1"/>
  <c r="BP14" i="70"/>
  <c r="CC13" i="70"/>
  <c r="CC14" i="70"/>
  <c r="CD13" i="70"/>
  <c r="BD55" i="64"/>
  <c r="BC55" i="64"/>
  <c r="BD9" i="64"/>
  <c r="BC9" i="64"/>
  <c r="BI217" i="70" l="1"/>
  <c r="BI216" i="70" s="1"/>
  <c r="BI213" i="70" s="1"/>
  <c r="BH217" i="70"/>
  <c r="BH216" i="70" s="1"/>
  <c r="BH213" i="70" s="1"/>
  <c r="AY96" i="64" l="1"/>
  <c r="BB96" i="64" s="1"/>
  <c r="AY94" i="64"/>
  <c r="BB94" i="64" s="1"/>
  <c r="AY89" i="64"/>
  <c r="BB89" i="64" s="1"/>
  <c r="AY84" i="64"/>
  <c r="BB84" i="64" s="1"/>
  <c r="AY81" i="64"/>
  <c r="BB81" i="64" s="1"/>
  <c r="AY78" i="64"/>
  <c r="BB78" i="64" s="1"/>
  <c r="AY75" i="64"/>
  <c r="BB75" i="64" s="1"/>
  <c r="AY73" i="64"/>
  <c r="BB73" i="64" s="1"/>
  <c r="AY69" i="64"/>
  <c r="BB69" i="64" s="1"/>
  <c r="AY56" i="64"/>
  <c r="BB56" i="64" s="1"/>
  <c r="AY53" i="64"/>
  <c r="BB53" i="64" s="1"/>
  <c r="AY51" i="64"/>
  <c r="BB51" i="64" s="1"/>
  <c r="AY46" i="64"/>
  <c r="BB46" i="64" s="1"/>
  <c r="AY42" i="64"/>
  <c r="BB42" i="64" s="1"/>
  <c r="AY38" i="64"/>
  <c r="BB38" i="64" s="1"/>
  <c r="AY34" i="64"/>
  <c r="BB34" i="64" s="1"/>
  <c r="AY31" i="64"/>
  <c r="BB31" i="64" s="1"/>
  <c r="AY29" i="64"/>
  <c r="BB29" i="64" s="1"/>
  <c r="AY27" i="64"/>
  <c r="BB27" i="64" s="1"/>
  <c r="AY24" i="64"/>
  <c r="BB24" i="64" s="1"/>
  <c r="AY19" i="64"/>
  <c r="BB19" i="64" s="1"/>
  <c r="AY16" i="64"/>
  <c r="BB16" i="64" s="1"/>
  <c r="AY14" i="64"/>
  <c r="BB14" i="64" s="1"/>
  <c r="AY12" i="64"/>
  <c r="BB12" i="64" s="1"/>
  <c r="AY100" i="64"/>
  <c r="BB100" i="64" s="1"/>
  <c r="AY10" i="64"/>
  <c r="BB10" i="64" s="1"/>
  <c r="AY50" i="64" l="1"/>
  <c r="BB50" i="64" s="1"/>
  <c r="AY83" i="64"/>
  <c r="BB83" i="64" s="1"/>
  <c r="AY88" i="64"/>
  <c r="BB88" i="64" s="1"/>
  <c r="AY99" i="64"/>
  <c r="BB99" i="64" s="1"/>
  <c r="AY72" i="64"/>
  <c r="BB72" i="64" s="1"/>
  <c r="AY55" i="64"/>
  <c r="BB55" i="64" s="1"/>
  <c r="AY33" i="64"/>
  <c r="BB33" i="64" s="1"/>
  <c r="AY9" i="64"/>
  <c r="BB9" i="64" s="1"/>
  <c r="AY86" i="64" l="1"/>
  <c r="BB86" i="64" s="1"/>
  <c r="AY98" i="64"/>
  <c r="BB98" i="64" s="1"/>
  <c r="AY8" i="64"/>
  <c r="BB8" i="64" s="1"/>
  <c r="AY7" i="64" l="1"/>
  <c r="BB7" i="64" s="1"/>
  <c r="BU88" i="70" l="1"/>
  <c r="BT86" i="70"/>
  <c r="BT83" i="70"/>
  <c r="BT82" i="70" s="1"/>
  <c r="BY86" i="70"/>
  <c r="CB86" i="70" s="1"/>
  <c r="BY83" i="70"/>
  <c r="CB83" i="70" s="1"/>
  <c r="BY91" i="70"/>
  <c r="CB91" i="70" s="1"/>
  <c r="BY94" i="70"/>
  <c r="CB94" i="70" s="1"/>
  <c r="BY96" i="70"/>
  <c r="CB96" i="70" s="1"/>
  <c r="AZ51" i="70"/>
  <c r="AT370" i="70"/>
  <c r="AS370" i="70"/>
  <c r="BU496" i="70"/>
  <c r="BU495" i="70" s="1"/>
  <c r="BR496" i="70"/>
  <c r="BR495" i="70" s="1"/>
  <c r="BL496" i="70"/>
  <c r="BI496" i="70"/>
  <c r="BI495" i="70" s="1"/>
  <c r="CD495" i="70"/>
  <c r="CC495" i="70"/>
  <c r="CE495" i="70"/>
  <c r="CG495" i="70" s="1"/>
  <c r="BY495" i="70"/>
  <c r="CB495" i="70" s="1"/>
  <c r="BT495" i="70"/>
  <c r="BV495" i="70"/>
  <c r="BS495" i="70"/>
  <c r="BO495" i="70"/>
  <c r="BK495" i="70"/>
  <c r="BJ495" i="70"/>
  <c r="BH495" i="70"/>
  <c r="BG495" i="70"/>
  <c r="CA495" i="70" s="1"/>
  <c r="BF495" i="70"/>
  <c r="BE495" i="70"/>
  <c r="BD495" i="70"/>
  <c r="BC495" i="70"/>
  <c r="BB495" i="70"/>
  <c r="BA495" i="70"/>
  <c r="AZ495" i="70"/>
  <c r="AY495" i="70"/>
  <c r="AV495" i="70"/>
  <c r="AU495" i="70"/>
  <c r="AU451" i="70" s="1"/>
  <c r="AR495" i="70"/>
  <c r="AQ495" i="70"/>
  <c r="AQ451" i="70" s="1"/>
  <c r="AP495" i="70"/>
  <c r="AP451" i="70" s="1"/>
  <c r="AO495" i="70"/>
  <c r="AO451" i="70" s="1"/>
  <c r="AN495" i="70"/>
  <c r="AN451" i="70" s="1"/>
  <c r="AM495" i="70"/>
  <c r="AL495" i="70"/>
  <c r="AK495" i="70"/>
  <c r="AJ495" i="70"/>
  <c r="AG495" i="70"/>
  <c r="AF495" i="70"/>
  <c r="AD495" i="70"/>
  <c r="AC495" i="70"/>
  <c r="AB495" i="70"/>
  <c r="AA495" i="70"/>
  <c r="Z495" i="70"/>
  <c r="Y495" i="70"/>
  <c r="X495" i="70"/>
  <c r="V495" i="70"/>
  <c r="U495" i="70"/>
  <c r="T495" i="70"/>
  <c r="S495" i="70"/>
  <c r="R495" i="70"/>
  <c r="Q495" i="70"/>
  <c r="P495" i="70"/>
  <c r="BU494" i="70"/>
  <c r="BR494" i="70"/>
  <c r="BL494" i="70"/>
  <c r="BI494" i="70"/>
  <c r="BU493" i="70"/>
  <c r="BR493" i="70"/>
  <c r="BL493" i="70"/>
  <c r="BI493" i="70"/>
  <c r="AY493" i="70"/>
  <c r="AY492" i="70" s="1"/>
  <c r="CD492" i="70"/>
  <c r="CC492" i="70"/>
  <c r="CE492" i="70"/>
  <c r="CG492" i="70" s="1"/>
  <c r="BY492" i="70"/>
  <c r="CB492" i="70" s="1"/>
  <c r="BT492" i="70"/>
  <c r="BV492" i="70"/>
  <c r="BS492" i="70"/>
  <c r="BO492" i="70"/>
  <c r="BK492" i="70"/>
  <c r="BJ492" i="70"/>
  <c r="BH492" i="70"/>
  <c r="BG492" i="70"/>
  <c r="CA492" i="70" s="1"/>
  <c r="BF492" i="70"/>
  <c r="BE492" i="70"/>
  <c r="BD492" i="70"/>
  <c r="BC492" i="70"/>
  <c r="BB492" i="70"/>
  <c r="BA492" i="70"/>
  <c r="AZ492" i="70"/>
  <c r="AX492" i="70"/>
  <c r="AW492" i="70"/>
  <c r="AV492" i="70"/>
  <c r="AU492" i="70"/>
  <c r="AQ492" i="70"/>
  <c r="AP492" i="70"/>
  <c r="AO492" i="70"/>
  <c r="AN492" i="70"/>
  <c r="BU491" i="70"/>
  <c r="BU490" i="70" s="1"/>
  <c r="BR491" i="70"/>
  <c r="BR490" i="70" s="1"/>
  <c r="BL491" i="70"/>
  <c r="BI491" i="70"/>
  <c r="AY491" i="70"/>
  <c r="AY490" i="70" s="1"/>
  <c r="CD490" i="70"/>
  <c r="CC490" i="70"/>
  <c r="CE490" i="70"/>
  <c r="BY490" i="70"/>
  <c r="CB490" i="70" s="1"/>
  <c r="BT490" i="70"/>
  <c r="BV490" i="70"/>
  <c r="BS490" i="70"/>
  <c r="BO490" i="70"/>
  <c r="BK490" i="70"/>
  <c r="BJ490" i="70"/>
  <c r="BI490" i="70"/>
  <c r="BH490" i="70"/>
  <c r="BG490" i="70"/>
  <c r="CA490" i="70" s="1"/>
  <c r="BF490" i="70"/>
  <c r="BE490" i="70"/>
  <c r="BD490" i="70"/>
  <c r="BC490" i="70"/>
  <c r="BB490" i="70"/>
  <c r="AV490" i="70"/>
  <c r="AU490" i="70"/>
  <c r="AQ490" i="70"/>
  <c r="AP490" i="70"/>
  <c r="AO490" i="70"/>
  <c r="AN490" i="70"/>
  <c r="BU487" i="70"/>
  <c r="BR487" i="70"/>
  <c r="BL487" i="70"/>
  <c r="BI487" i="70"/>
  <c r="AY487" i="70"/>
  <c r="BU486" i="70"/>
  <c r="BR486" i="70"/>
  <c r="BL486" i="70"/>
  <c r="BI486" i="70"/>
  <c r="AY486" i="70"/>
  <c r="BU485" i="70"/>
  <c r="BR485" i="70"/>
  <c r="BL485" i="70"/>
  <c r="BI485" i="70"/>
  <c r="AY485" i="70"/>
  <c r="CD484" i="70"/>
  <c r="CC484" i="70"/>
  <c r="CG484" i="70"/>
  <c r="BY484" i="70"/>
  <c r="CB484" i="70" s="1"/>
  <c r="BT484" i="70"/>
  <c r="BV484" i="70"/>
  <c r="BS484" i="70"/>
  <c r="BO484" i="70"/>
  <c r="BK484" i="70"/>
  <c r="BJ484" i="70"/>
  <c r="BH484" i="70"/>
  <c r="BG484" i="70"/>
  <c r="CA484" i="70" s="1"/>
  <c r="BF484" i="70"/>
  <c r="BE484" i="70"/>
  <c r="BD484" i="70"/>
  <c r="BC484" i="70"/>
  <c r="BB484" i="70"/>
  <c r="AX484" i="70"/>
  <c r="AW484" i="70"/>
  <c r="AV484" i="70"/>
  <c r="BU482" i="70"/>
  <c r="BR482" i="70"/>
  <c r="BL482" i="70"/>
  <c r="BI482" i="70"/>
  <c r="AY482" i="70"/>
  <c r="BU481" i="70"/>
  <c r="BR481" i="70"/>
  <c r="BL481" i="70"/>
  <c r="BI481" i="70"/>
  <c r="AY481" i="70"/>
  <c r="BU480" i="70"/>
  <c r="BR480" i="70"/>
  <c r="BL480" i="70"/>
  <c r="BI480" i="70"/>
  <c r="AY480" i="70"/>
  <c r="CD479" i="70"/>
  <c r="CC479" i="70"/>
  <c r="CE479" i="70"/>
  <c r="CG479" i="70" s="1"/>
  <c r="BY479" i="70"/>
  <c r="CB479" i="70" s="1"/>
  <c r="BT479" i="70"/>
  <c r="BV479" i="70"/>
  <c r="BS479" i="70"/>
  <c r="BO479" i="70"/>
  <c r="BK479" i="70"/>
  <c r="BJ479" i="70"/>
  <c r="BH479" i="70"/>
  <c r="BG479" i="70"/>
  <c r="CA479" i="70" s="1"/>
  <c r="BF479" i="70"/>
  <c r="BE479" i="70"/>
  <c r="BD479" i="70"/>
  <c r="BC479" i="70"/>
  <c r="BB479" i="70"/>
  <c r="AX479" i="70"/>
  <c r="AW479" i="70"/>
  <c r="AV479" i="70"/>
  <c r="BU478" i="70"/>
  <c r="BU477" i="70" s="1"/>
  <c r="BR478" i="70"/>
  <c r="BR477" i="70" s="1"/>
  <c r="BL478" i="70"/>
  <c r="BI478" i="70"/>
  <c r="AY478" i="70"/>
  <c r="AY477" i="70" s="1"/>
  <c r="CD477" i="70"/>
  <c r="CC477" i="70"/>
  <c r="CE477" i="70"/>
  <c r="CG477" i="70" s="1"/>
  <c r="BY477" i="70"/>
  <c r="CB477" i="70" s="1"/>
  <c r="BT477" i="70"/>
  <c r="BV477" i="70"/>
  <c r="BS477" i="70"/>
  <c r="BO477" i="70"/>
  <c r="BK477" i="70"/>
  <c r="BJ477" i="70"/>
  <c r="BI477" i="70"/>
  <c r="BH477" i="70"/>
  <c r="BG477" i="70"/>
  <c r="CA477" i="70" s="1"/>
  <c r="BF477" i="70"/>
  <c r="BE477" i="70"/>
  <c r="BD477" i="70"/>
  <c r="BC477" i="70"/>
  <c r="BB477" i="70"/>
  <c r="AV477" i="70"/>
  <c r="BU474" i="70"/>
  <c r="BU473" i="70" s="1"/>
  <c r="BR474" i="70"/>
  <c r="BR473" i="70" s="1"/>
  <c r="BL474" i="70"/>
  <c r="BI474" i="70"/>
  <c r="BI473" i="70" s="1"/>
  <c r="AY474" i="70"/>
  <c r="AY473" i="70" s="1"/>
  <c r="CD473" i="70"/>
  <c r="CC473" i="70"/>
  <c r="CE473" i="70"/>
  <c r="BY473" i="70"/>
  <c r="CB473" i="70" s="1"/>
  <c r="BT473" i="70"/>
  <c r="BV473" i="70"/>
  <c r="BS473" i="70"/>
  <c r="BO473" i="70"/>
  <c r="BK473" i="70"/>
  <c r="BJ473" i="70"/>
  <c r="BH473" i="70"/>
  <c r="BG473" i="70"/>
  <c r="CA473" i="70" s="1"/>
  <c r="BF473" i="70"/>
  <c r="BE473" i="70"/>
  <c r="BD473" i="70"/>
  <c r="BC473" i="70"/>
  <c r="BB473" i="70"/>
  <c r="AV473" i="70"/>
  <c r="CC471" i="70"/>
  <c r="CC467" i="70" s="1"/>
  <c r="BR470" i="70"/>
  <c r="BL470" i="70"/>
  <c r="BI470" i="70"/>
  <c r="AT470" i="70"/>
  <c r="AU467" i="70"/>
  <c r="AU470" i="70" s="1"/>
  <c r="AQ467" i="70"/>
  <c r="AQ466" i="70" s="1"/>
  <c r="AQ368" i="70" s="1"/>
  <c r="AP467" i="70"/>
  <c r="AO467" i="70"/>
  <c r="AO466" i="70" s="1"/>
  <c r="AO368" i="70" s="1"/>
  <c r="AN467" i="70"/>
  <c r="AM467" i="70"/>
  <c r="AM466" i="70" s="1"/>
  <c r="AL467" i="70"/>
  <c r="AL466" i="70" s="1"/>
  <c r="AK467" i="70"/>
  <c r="AK466" i="70" s="1"/>
  <c r="AJ467" i="70"/>
  <c r="AJ466" i="70" s="1"/>
  <c r="AI467" i="70"/>
  <c r="AI466" i="70" s="1"/>
  <c r="AH467" i="70"/>
  <c r="AH466" i="70" s="1"/>
  <c r="AG467" i="70"/>
  <c r="AF467" i="70"/>
  <c r="AF466" i="70" s="1"/>
  <c r="AE467" i="70"/>
  <c r="AD467" i="70"/>
  <c r="AD466" i="70" s="1"/>
  <c r="AC467" i="70"/>
  <c r="AC466" i="70" s="1"/>
  <c r="AB467" i="70"/>
  <c r="AB466" i="70" s="1"/>
  <c r="AA467" i="70"/>
  <c r="Z467" i="70"/>
  <c r="Z466" i="70" s="1"/>
  <c r="Y467" i="70"/>
  <c r="Y466" i="70" s="1"/>
  <c r="X467" i="70"/>
  <c r="X466" i="70" s="1"/>
  <c r="V467" i="70"/>
  <c r="V466" i="70" s="1"/>
  <c r="U467" i="70"/>
  <c r="U466" i="70" s="1"/>
  <c r="T467" i="70"/>
  <c r="T466" i="70" s="1"/>
  <c r="S467" i="70"/>
  <c r="S466" i="70" s="1"/>
  <c r="R467" i="70"/>
  <c r="R466" i="70" s="1"/>
  <c r="Q467" i="70"/>
  <c r="Q466" i="70" s="1"/>
  <c r="P467" i="70"/>
  <c r="P466" i="70" s="1"/>
  <c r="AN466" i="70"/>
  <c r="BU273" i="70"/>
  <c r="BU272" i="70" s="1"/>
  <c r="BU269" i="70" s="1"/>
  <c r="BU268" i="70" s="1"/>
  <c r="BU267" i="70" s="1"/>
  <c r="BU266" i="70" s="1"/>
  <c r="BR273" i="70"/>
  <c r="BR272" i="70" s="1"/>
  <c r="BR269" i="70" s="1"/>
  <c r="BR268" i="70" s="1"/>
  <c r="BR267" i="70" s="1"/>
  <c r="BR266" i="70" s="1"/>
  <c r="BL273" i="70"/>
  <c r="BI273" i="70"/>
  <c r="BI272" i="70" s="1"/>
  <c r="BI269" i="70" s="1"/>
  <c r="BI268" i="70" s="1"/>
  <c r="BI267" i="70" s="1"/>
  <c r="BI266" i="70" s="1"/>
  <c r="CD272" i="70"/>
  <c r="CC272" i="70"/>
  <c r="CE272" i="70"/>
  <c r="BY272" i="70"/>
  <c r="CB272" i="70" s="1"/>
  <c r="BT272" i="70"/>
  <c r="BT269" i="70" s="1"/>
  <c r="BT268" i="70" s="1"/>
  <c r="BT267" i="70" s="1"/>
  <c r="BT266" i="70" s="1"/>
  <c r="BV272" i="70"/>
  <c r="BV269" i="70" s="1"/>
  <c r="BV268" i="70" s="1"/>
  <c r="BV267" i="70" s="1"/>
  <c r="BV266" i="70" s="1"/>
  <c r="BS272" i="70"/>
  <c r="BS269" i="70" s="1"/>
  <c r="BS268" i="70" s="1"/>
  <c r="BS267" i="70" s="1"/>
  <c r="BS266" i="70" s="1"/>
  <c r="BO272" i="70"/>
  <c r="BO269" i="70" s="1"/>
  <c r="BO268" i="70" s="1"/>
  <c r="BO267" i="70" s="1"/>
  <c r="BO266" i="70" s="1"/>
  <c r="BK272" i="70"/>
  <c r="BJ272" i="70"/>
  <c r="BJ269" i="70" s="1"/>
  <c r="BJ268" i="70" s="1"/>
  <c r="BH272" i="70"/>
  <c r="BH269" i="70" s="1"/>
  <c r="BH268" i="70" s="1"/>
  <c r="BH267" i="70" s="1"/>
  <c r="BG272" i="70"/>
  <c r="CA272" i="70" s="1"/>
  <c r="CD268" i="70"/>
  <c r="CD267" i="70" s="1"/>
  <c r="CC268" i="70"/>
  <c r="CC267" i="70" s="1"/>
  <c r="BU380" i="70"/>
  <c r="BU379" i="70" s="1"/>
  <c r="BU378" i="70" s="1"/>
  <c r="BU377" i="70" s="1"/>
  <c r="BU375" i="70" s="1"/>
  <c r="BR380" i="70"/>
  <c r="BR379" i="70" s="1"/>
  <c r="BR378" i="70" s="1"/>
  <c r="BR377" i="70" s="1"/>
  <c r="BR375" i="70" s="1"/>
  <c r="BL380" i="70"/>
  <c r="BI380" i="70"/>
  <c r="BI379" i="70" s="1"/>
  <c r="BI378" i="70" s="1"/>
  <c r="BI377" i="70" s="1"/>
  <c r="BI375" i="70" s="1"/>
  <c r="CD379" i="70"/>
  <c r="CC379" i="70"/>
  <c r="CE379" i="70"/>
  <c r="CG379" i="70" s="1"/>
  <c r="BY379" i="70"/>
  <c r="CB379" i="70" s="1"/>
  <c r="BT379" i="70"/>
  <c r="BT378" i="70" s="1"/>
  <c r="BT377" i="70" s="1"/>
  <c r="BV379" i="70"/>
  <c r="BV378" i="70" s="1"/>
  <c r="BV377" i="70" s="1"/>
  <c r="BV376" i="70" s="1"/>
  <c r="BS379" i="70"/>
  <c r="BS378" i="70" s="1"/>
  <c r="BS377" i="70" s="1"/>
  <c r="BS375" i="70" s="1"/>
  <c r="BO379" i="70"/>
  <c r="BO378" i="70" s="1"/>
  <c r="BO377" i="70" s="1"/>
  <c r="BO376" i="70" s="1"/>
  <c r="BK379" i="70"/>
  <c r="BK378" i="70" s="1"/>
  <c r="BJ379" i="70"/>
  <c r="BJ378" i="70" s="1"/>
  <c r="BJ377" i="70" s="1"/>
  <c r="BJ375" i="70" s="1"/>
  <c r="BH379" i="70"/>
  <c r="BH378" i="70" s="1"/>
  <c r="BH377" i="70" s="1"/>
  <c r="BH375" i="70" s="1"/>
  <c r="BG379" i="70"/>
  <c r="CA379" i="70" s="1"/>
  <c r="BF379" i="70"/>
  <c r="BF378" i="70" s="1"/>
  <c r="BF377" i="70" s="1"/>
  <c r="BF375" i="70" s="1"/>
  <c r="BE379" i="70"/>
  <c r="BE378" i="70" s="1"/>
  <c r="BE377" i="70" s="1"/>
  <c r="BE375" i="70" s="1"/>
  <c r="BD379" i="70"/>
  <c r="BD378" i="70" s="1"/>
  <c r="BD377" i="70" s="1"/>
  <c r="BD375" i="70" s="1"/>
  <c r="BC379" i="70"/>
  <c r="BC378" i="70" s="1"/>
  <c r="BC377" i="70" s="1"/>
  <c r="BC375" i="70" s="1"/>
  <c r="BB379" i="70"/>
  <c r="BB378" i="70" s="1"/>
  <c r="BB377" i="70" s="1"/>
  <c r="BB375" i="70" s="1"/>
  <c r="BA379" i="70"/>
  <c r="BA378" i="70" s="1"/>
  <c r="BA377" i="70" s="1"/>
  <c r="BA310" i="70" s="1"/>
  <c r="AZ379" i="70"/>
  <c r="AZ378" i="70" s="1"/>
  <c r="AZ377" i="70" s="1"/>
  <c r="AZ310" i="70" s="1"/>
  <c r="AY379" i="70"/>
  <c r="AY378" i="70" s="1"/>
  <c r="AY377" i="70" s="1"/>
  <c r="AX379" i="70"/>
  <c r="AX378" i="70" s="1"/>
  <c r="AX377" i="70" s="1"/>
  <c r="AX375" i="70" s="1"/>
  <c r="AW379" i="70"/>
  <c r="AW378" i="70" s="1"/>
  <c r="AW377" i="70" s="1"/>
  <c r="AW375" i="70" s="1"/>
  <c r="AV379" i="70"/>
  <c r="AV378" i="70" s="1"/>
  <c r="AV377" i="70" s="1"/>
  <c r="AV375" i="70" s="1"/>
  <c r="BG378" i="70"/>
  <c r="CA378" i="70" s="1"/>
  <c r="CD377" i="70"/>
  <c r="CD375" i="70" s="1"/>
  <c r="CC377" i="70"/>
  <c r="CC375" i="70" s="1"/>
  <c r="BL376" i="70"/>
  <c r="BI376" i="70"/>
  <c r="AY376" i="70"/>
  <c r="AU375" i="70"/>
  <c r="AQ375" i="70"/>
  <c r="AP375" i="70"/>
  <c r="AO375" i="70"/>
  <c r="AN375" i="70"/>
  <c r="BU312" i="70"/>
  <c r="BU310" i="70" s="1"/>
  <c r="BU309" i="70" s="1"/>
  <c r="BU308" i="70" s="1"/>
  <c r="BR312" i="70"/>
  <c r="BR310" i="70" s="1"/>
  <c r="BR309" i="70" s="1"/>
  <c r="BR308" i="70" s="1"/>
  <c r="BL312" i="70"/>
  <c r="BI312" i="70"/>
  <c r="BI310" i="70" s="1"/>
  <c r="BI309" i="70" s="1"/>
  <c r="BI308" i="70" s="1"/>
  <c r="CD310" i="70"/>
  <c r="CD309" i="70" s="1"/>
  <c r="CC310" i="70"/>
  <c r="CC309" i="70" s="1"/>
  <c r="CE310" i="70"/>
  <c r="CG310" i="70" s="1"/>
  <c r="BY310" i="70"/>
  <c r="CB310" i="70" s="1"/>
  <c r="BT310" i="70"/>
  <c r="BT309" i="70" s="1"/>
  <c r="BT308" i="70" s="1"/>
  <c r="BV310" i="70"/>
  <c r="BV309" i="70" s="1"/>
  <c r="BV308" i="70" s="1"/>
  <c r="BS310" i="70"/>
  <c r="BS309" i="70" s="1"/>
  <c r="BS308" i="70" s="1"/>
  <c r="BO310" i="70"/>
  <c r="BO309" i="70" s="1"/>
  <c r="BO308" i="70" s="1"/>
  <c r="BK310" i="70"/>
  <c r="BK309" i="70" s="1"/>
  <c r="BK308" i="70" s="1"/>
  <c r="BJ310" i="70"/>
  <c r="BJ309" i="70" s="1"/>
  <c r="BJ308" i="70" s="1"/>
  <c r="BH310" i="70"/>
  <c r="BH309" i="70" s="1"/>
  <c r="BH308" i="70" s="1"/>
  <c r="BG310" i="70"/>
  <c r="CA310" i="70" s="1"/>
  <c r="BF310" i="70"/>
  <c r="BF309" i="70" s="1"/>
  <c r="BF308" i="70" s="1"/>
  <c r="BE310" i="70"/>
  <c r="BE309" i="70" s="1"/>
  <c r="BE308" i="70" s="1"/>
  <c r="BC310" i="70"/>
  <c r="BC309" i="70" s="1"/>
  <c r="BC308" i="70" s="1"/>
  <c r="BB310" i="70"/>
  <c r="BB309" i="70" s="1"/>
  <c r="BB308" i="70" s="1"/>
  <c r="AV310" i="70"/>
  <c r="AV309" i="70" s="1"/>
  <c r="AV308" i="70" s="1"/>
  <c r="AU310" i="70"/>
  <c r="AU309" i="70" s="1"/>
  <c r="AU308" i="70" s="1"/>
  <c r="AU296" i="70" s="1"/>
  <c r="AQ310" i="70"/>
  <c r="AQ309" i="70" s="1"/>
  <c r="AQ308" i="70" s="1"/>
  <c r="AQ296" i="70" s="1"/>
  <c r="AP310" i="70"/>
  <c r="AP309" i="70" s="1"/>
  <c r="AP308" i="70" s="1"/>
  <c r="AP296" i="70" s="1"/>
  <c r="AO310" i="70"/>
  <c r="AO309" i="70" s="1"/>
  <c r="AO308" i="70" s="1"/>
  <c r="AO296" i="70" s="1"/>
  <c r="AN310" i="70"/>
  <c r="AN309" i="70" s="1"/>
  <c r="AN308" i="70" s="1"/>
  <c r="AN296" i="70" s="1"/>
  <c r="BU307" i="70"/>
  <c r="BU304" i="70" s="1"/>
  <c r="BR307" i="70"/>
  <c r="BR304" i="70" s="1"/>
  <c r="BL307" i="70"/>
  <c r="BI307" i="70"/>
  <c r="BI304" i="70" s="1"/>
  <c r="BU305" i="70"/>
  <c r="BR305" i="70"/>
  <c r="BL305" i="70"/>
  <c r="CD304" i="70"/>
  <c r="CC304" i="70"/>
  <c r="CE304" i="70"/>
  <c r="CG304" i="70" s="1"/>
  <c r="BY304" i="70"/>
  <c r="CB304" i="70" s="1"/>
  <c r="BT304" i="70"/>
  <c r="BV304" i="70"/>
  <c r="BS304" i="70"/>
  <c r="BO304" i="70"/>
  <c r="BK304" i="70"/>
  <c r="BJ304" i="70"/>
  <c r="BH304" i="70"/>
  <c r="BG304" i="70"/>
  <c r="CA304" i="70" s="1"/>
  <c r="BU303" i="70"/>
  <c r="BR303" i="70"/>
  <c r="BL303" i="70"/>
  <c r="BI303" i="70"/>
  <c r="BU302" i="70"/>
  <c r="BR302" i="70"/>
  <c r="BL302" i="70"/>
  <c r="BI302" i="70"/>
  <c r="BU301" i="70"/>
  <c r="BR301" i="70"/>
  <c r="BL301" i="70"/>
  <c r="CD300" i="70"/>
  <c r="CC300" i="70"/>
  <c r="CE300" i="70"/>
  <c r="CG300" i="70" s="1"/>
  <c r="BY300" i="70"/>
  <c r="CB300" i="70" s="1"/>
  <c r="BT300" i="70"/>
  <c r="BV300" i="70"/>
  <c r="BS300" i="70"/>
  <c r="BO300" i="70"/>
  <c r="BK300" i="70"/>
  <c r="BJ300" i="70"/>
  <c r="BH300" i="70"/>
  <c r="BG300" i="70"/>
  <c r="CA300" i="70" s="1"/>
  <c r="BF300" i="70"/>
  <c r="BE300" i="70"/>
  <c r="BC300" i="70"/>
  <c r="BB300" i="70"/>
  <c r="AV300" i="70"/>
  <c r="BU299" i="70"/>
  <c r="BR299" i="70"/>
  <c r="BL299" i="70"/>
  <c r="BI299" i="70"/>
  <c r="BU298" i="70"/>
  <c r="BR298" i="70"/>
  <c r="BL298" i="70"/>
  <c r="BI298" i="70"/>
  <c r="CD297" i="70"/>
  <c r="CC297" i="70"/>
  <c r="CE297" i="70"/>
  <c r="CG297" i="70" s="1"/>
  <c r="BY297" i="70"/>
  <c r="CB297" i="70" s="1"/>
  <c r="BT297" i="70"/>
  <c r="BV297" i="70"/>
  <c r="BS297" i="70"/>
  <c r="BO297" i="70"/>
  <c r="BK297" i="70"/>
  <c r="BJ297" i="70"/>
  <c r="BH297" i="70"/>
  <c r="BG297" i="70"/>
  <c r="CA297" i="70" s="1"/>
  <c r="BF297" i="70"/>
  <c r="BE297" i="70"/>
  <c r="BC297" i="70"/>
  <c r="BB297" i="70"/>
  <c r="AV297" i="70"/>
  <c r="BA296" i="70"/>
  <c r="AZ296" i="70"/>
  <c r="AY296" i="70"/>
  <c r="AX296" i="70"/>
  <c r="AW296" i="70"/>
  <c r="BU295" i="70"/>
  <c r="BR295" i="70"/>
  <c r="BL295" i="70"/>
  <c r="BI295" i="70"/>
  <c r="BU294" i="70"/>
  <c r="BR294" i="70"/>
  <c r="BL294" i="70"/>
  <c r="BI294" i="70"/>
  <c r="BU293" i="70"/>
  <c r="BR293" i="70"/>
  <c r="BL293" i="70"/>
  <c r="CD292" i="70"/>
  <c r="CC292" i="70"/>
  <c r="CE292" i="70"/>
  <c r="CG292" i="70" s="1"/>
  <c r="BY292" i="70"/>
  <c r="CB292" i="70" s="1"/>
  <c r="BT292" i="70"/>
  <c r="BV292" i="70"/>
  <c r="BS292" i="70"/>
  <c r="BO292" i="70"/>
  <c r="BK292" i="70"/>
  <c r="BJ292" i="70"/>
  <c r="BH292" i="70"/>
  <c r="BG292" i="70"/>
  <c r="CA292" i="70" s="1"/>
  <c r="BF292" i="70"/>
  <c r="BE292" i="70"/>
  <c r="BC292" i="70"/>
  <c r="BB292" i="70"/>
  <c r="AV292" i="70"/>
  <c r="BU291" i="70"/>
  <c r="BU290" i="70" s="1"/>
  <c r="BR291" i="70"/>
  <c r="BR290" i="70" s="1"/>
  <c r="BL291" i="70"/>
  <c r="BI291" i="70"/>
  <c r="BI290" i="70" s="1"/>
  <c r="CD290" i="70"/>
  <c r="CC290" i="70"/>
  <c r="CE290" i="70"/>
  <c r="CG290" i="70" s="1"/>
  <c r="BY290" i="70"/>
  <c r="CB290" i="70" s="1"/>
  <c r="BT290" i="70"/>
  <c r="BV290" i="70"/>
  <c r="BS290" i="70"/>
  <c r="BO290" i="70"/>
  <c r="BK290" i="70"/>
  <c r="BJ290" i="70"/>
  <c r="BH290" i="70"/>
  <c r="BG290" i="70"/>
  <c r="CA290" i="70" s="1"/>
  <c r="BF290" i="70"/>
  <c r="BE290" i="70"/>
  <c r="BC290" i="70"/>
  <c r="BB290" i="70"/>
  <c r="AV290" i="70"/>
  <c r="CD288" i="70"/>
  <c r="CC288" i="70"/>
  <c r="BR287" i="70"/>
  <c r="BL287" i="70"/>
  <c r="BI287" i="70"/>
  <c r="AY287" i="70"/>
  <c r="AR287" i="70"/>
  <c r="BD286" i="70"/>
  <c r="AY286" i="70"/>
  <c r="AX286" i="70"/>
  <c r="AW286" i="70"/>
  <c r="AU286" i="70"/>
  <c r="AR286" i="70"/>
  <c r="AR226" i="70" s="1"/>
  <c r="AQ286" i="70"/>
  <c r="AP286" i="70"/>
  <c r="AO286" i="70"/>
  <c r="AN286" i="70"/>
  <c r="BU459" i="70"/>
  <c r="BU458" i="70" s="1"/>
  <c r="BU455" i="70" s="1"/>
  <c r="BU454" i="70" s="1"/>
  <c r="BU453" i="70" s="1"/>
  <c r="BR459" i="70"/>
  <c r="BR458" i="70" s="1"/>
  <c r="BR455" i="70" s="1"/>
  <c r="BR454" i="70" s="1"/>
  <c r="BL459" i="70"/>
  <c r="CD458" i="70"/>
  <c r="CC458" i="70"/>
  <c r="CE458" i="70"/>
  <c r="BY458" i="70"/>
  <c r="CB458" i="70" s="1"/>
  <c r="BT458" i="70"/>
  <c r="BT455" i="70" s="1"/>
  <c r="BT454" i="70" s="1"/>
  <c r="BV458" i="70"/>
  <c r="BV455" i="70" s="1"/>
  <c r="BV454" i="70" s="1"/>
  <c r="BS458" i="70"/>
  <c r="BS455" i="70" s="1"/>
  <c r="BS454" i="70" s="1"/>
  <c r="BS453" i="70" s="1"/>
  <c r="BO458" i="70"/>
  <c r="BO455" i="70" s="1"/>
  <c r="BO454" i="70" s="1"/>
  <c r="BK458" i="70"/>
  <c r="BK455" i="70" s="1"/>
  <c r="BK454" i="70" s="1"/>
  <c r="BJ458" i="70"/>
  <c r="BI458" i="70"/>
  <c r="BF458" i="70"/>
  <c r="BE458" i="70"/>
  <c r="BD458" i="70"/>
  <c r="BC458" i="70"/>
  <c r="BB458" i="70"/>
  <c r="BA458" i="70"/>
  <c r="AZ458" i="70"/>
  <c r="AY458" i="70"/>
  <c r="AX458" i="70"/>
  <c r="AW458" i="70"/>
  <c r="AV458" i="70"/>
  <c r="AR458" i="70"/>
  <c r="CD454" i="70"/>
  <c r="CD451" i="70" s="1"/>
  <c r="CC454" i="70"/>
  <c r="CC453" i="70" s="1"/>
  <c r="BI453" i="70"/>
  <c r="BF453" i="70"/>
  <c r="BE453" i="70"/>
  <c r="BC453" i="70"/>
  <c r="BB453" i="70"/>
  <c r="AY453" i="70"/>
  <c r="AV453" i="70"/>
  <c r="AR453" i="70"/>
  <c r="BI451" i="70"/>
  <c r="BF451" i="70"/>
  <c r="BE451" i="70"/>
  <c r="BD451" i="70"/>
  <c r="BC451" i="70"/>
  <c r="BB451" i="70"/>
  <c r="AY451" i="70"/>
  <c r="AX451" i="70"/>
  <c r="AW451" i="70"/>
  <c r="AV451" i="70"/>
  <c r="AR451" i="70"/>
  <c r="BU425" i="70"/>
  <c r="BR425" i="70"/>
  <c r="BL425" i="70"/>
  <c r="BI425" i="70"/>
  <c r="BU424" i="70"/>
  <c r="BR424" i="70"/>
  <c r="BL424" i="70"/>
  <c r="BI424" i="70"/>
  <c r="CD423" i="70"/>
  <c r="CD422" i="70" s="1"/>
  <c r="CC423" i="70"/>
  <c r="CC422" i="70" s="1"/>
  <c r="CE423" i="70"/>
  <c r="BY423" i="70"/>
  <c r="CB423" i="70" s="1"/>
  <c r="BT423" i="70"/>
  <c r="BT422" i="70" s="1"/>
  <c r="BT421" i="70" s="1"/>
  <c r="BT418" i="70" s="1"/>
  <c r="BV423" i="70"/>
  <c r="BV422" i="70" s="1"/>
  <c r="BV421" i="70" s="1"/>
  <c r="BS423" i="70"/>
  <c r="BS422" i="70" s="1"/>
  <c r="BS421" i="70" s="1"/>
  <c r="BO423" i="70"/>
  <c r="BO422" i="70" s="1"/>
  <c r="BO421" i="70" s="1"/>
  <c r="BO418" i="70" s="1"/>
  <c r="BK423" i="70"/>
  <c r="BK422" i="70" s="1"/>
  <c r="BK421" i="70" s="1"/>
  <c r="BJ423" i="70"/>
  <c r="BJ422" i="70" s="1"/>
  <c r="BJ421" i="70" s="1"/>
  <c r="BJ418" i="70" s="1"/>
  <c r="BH423" i="70"/>
  <c r="BH422" i="70" s="1"/>
  <c r="BH421" i="70" s="1"/>
  <c r="BG423" i="70"/>
  <c r="CA423" i="70" s="1"/>
  <c r="BL419" i="70"/>
  <c r="BU417" i="70"/>
  <c r="BU416" i="70" s="1"/>
  <c r="BU415" i="70" s="1"/>
  <c r="BU414" i="70" s="1"/>
  <c r="BR417" i="70"/>
  <c r="BR416" i="70" s="1"/>
  <c r="BR415" i="70" s="1"/>
  <c r="BR414" i="70" s="1"/>
  <c r="BL417" i="70"/>
  <c r="BI417" i="70"/>
  <c r="BI416" i="70" s="1"/>
  <c r="BI415" i="70" s="1"/>
  <c r="BI414" i="70" s="1"/>
  <c r="CD416" i="70"/>
  <c r="CD415" i="70" s="1"/>
  <c r="CC416" i="70"/>
  <c r="CC415" i="70" s="1"/>
  <c r="CE416" i="70"/>
  <c r="BY416" i="70"/>
  <c r="CB416" i="70" s="1"/>
  <c r="BT416" i="70"/>
  <c r="BT415" i="70" s="1"/>
  <c r="BT414" i="70" s="1"/>
  <c r="BV416" i="70"/>
  <c r="BV415" i="70" s="1"/>
  <c r="BV414" i="70" s="1"/>
  <c r="BS416" i="70"/>
  <c r="BS415" i="70" s="1"/>
  <c r="BS414" i="70" s="1"/>
  <c r="BO416" i="70"/>
  <c r="BO415" i="70" s="1"/>
  <c r="BO414" i="70" s="1"/>
  <c r="BK416" i="70"/>
  <c r="BJ416" i="70"/>
  <c r="BJ415" i="70" s="1"/>
  <c r="BJ414" i="70" s="1"/>
  <c r="BH416" i="70"/>
  <c r="BH415" i="70" s="1"/>
  <c r="BH414" i="70" s="1"/>
  <c r="BG416" i="70"/>
  <c r="CA416" i="70" s="1"/>
  <c r="BL412" i="70"/>
  <c r="BU400" i="70"/>
  <c r="BU399" i="70" s="1"/>
  <c r="BR400" i="70"/>
  <c r="BR399" i="70" s="1"/>
  <c r="BL400" i="70"/>
  <c r="CD399" i="70"/>
  <c r="CC399" i="70"/>
  <c r="CE399" i="70"/>
  <c r="BY399" i="70"/>
  <c r="CB399" i="70" s="1"/>
  <c r="BT399" i="70"/>
  <c r="BV399" i="70"/>
  <c r="BS399" i="70"/>
  <c r="BO399" i="70"/>
  <c r="BK399" i="70"/>
  <c r="BJ399" i="70"/>
  <c r="BU393" i="70"/>
  <c r="BU392" i="70" s="1"/>
  <c r="BR393" i="70"/>
  <c r="BR392" i="70" s="1"/>
  <c r="BL393" i="70"/>
  <c r="CE392" i="70"/>
  <c r="CG392" i="70" s="1"/>
  <c r="BY392" i="70"/>
  <c r="CB392" i="70" s="1"/>
  <c r="BT392" i="70"/>
  <c r="BV392" i="70"/>
  <c r="BS392" i="70"/>
  <c r="BO392" i="70"/>
  <c r="BK392" i="70"/>
  <c r="BJ392" i="70"/>
  <c r="CD390" i="70"/>
  <c r="CC390" i="70"/>
  <c r="BL389" i="70"/>
  <c r="BI389" i="70"/>
  <c r="BU387" i="70"/>
  <c r="BR387" i="70"/>
  <c r="BL387" i="70"/>
  <c r="BU386" i="70"/>
  <c r="BR386" i="70"/>
  <c r="BR385" i="70" s="1"/>
  <c r="BR384" i="70" s="1"/>
  <c r="BR383" i="70" s="1"/>
  <c r="BR381" i="70" s="1"/>
  <c r="BL386" i="70"/>
  <c r="BI386" i="70"/>
  <c r="BI385" i="70" s="1"/>
  <c r="BI384" i="70" s="1"/>
  <c r="BI383" i="70" s="1"/>
  <c r="BI381" i="70" s="1"/>
  <c r="CD385" i="70"/>
  <c r="CD384" i="70" s="1"/>
  <c r="CC385" i="70"/>
  <c r="CC384" i="70" s="1"/>
  <c r="CE385" i="70"/>
  <c r="BY385" i="70"/>
  <c r="CB385" i="70" s="1"/>
  <c r="BT385" i="70"/>
  <c r="BT384" i="70" s="1"/>
  <c r="BT383" i="70" s="1"/>
  <c r="BT381" i="70" s="1"/>
  <c r="BV385" i="70"/>
  <c r="BV384" i="70" s="1"/>
  <c r="BV383" i="70" s="1"/>
  <c r="BV381" i="70" s="1"/>
  <c r="BS385" i="70"/>
  <c r="BS384" i="70" s="1"/>
  <c r="BS383" i="70" s="1"/>
  <c r="BS381" i="70" s="1"/>
  <c r="BO385" i="70"/>
  <c r="BO384" i="70" s="1"/>
  <c r="BO383" i="70" s="1"/>
  <c r="BO381" i="70" s="1"/>
  <c r="BK385" i="70"/>
  <c r="BK384" i="70" s="1"/>
  <c r="BK383" i="70" s="1"/>
  <c r="BK381" i="70" s="1"/>
  <c r="BJ385" i="70"/>
  <c r="BJ384" i="70" s="1"/>
  <c r="BH385" i="70"/>
  <c r="BH384" i="70" s="1"/>
  <c r="BH383" i="70" s="1"/>
  <c r="BH381" i="70" s="1"/>
  <c r="BR382" i="70"/>
  <c r="BL382" i="70"/>
  <c r="BI382" i="70"/>
  <c r="BU374" i="70"/>
  <c r="BR374" i="70"/>
  <c r="BL374" i="70"/>
  <c r="BI374" i="70"/>
  <c r="BU373" i="70"/>
  <c r="BR373" i="70"/>
  <c r="BL373" i="70"/>
  <c r="BI373" i="70"/>
  <c r="AY373" i="70"/>
  <c r="AY372" i="70" s="1"/>
  <c r="AY371" i="70" s="1"/>
  <c r="AY370" i="70" s="1"/>
  <c r="AY368" i="70" s="1"/>
  <c r="CD372" i="70"/>
  <c r="CD371" i="70" s="1"/>
  <c r="CC372" i="70"/>
  <c r="CC371" i="70" s="1"/>
  <c r="CE372" i="70"/>
  <c r="BY372" i="70"/>
  <c r="BT372" i="70"/>
  <c r="BT371" i="70" s="1"/>
  <c r="BT370" i="70" s="1"/>
  <c r="BV372" i="70"/>
  <c r="BV371" i="70" s="1"/>
  <c r="BV370" i="70" s="1"/>
  <c r="BS372" i="70"/>
  <c r="BS371" i="70" s="1"/>
  <c r="BS370" i="70" s="1"/>
  <c r="BO372" i="70"/>
  <c r="BO371" i="70" s="1"/>
  <c r="BO370" i="70" s="1"/>
  <c r="BK372" i="70"/>
  <c r="BK371" i="70" s="1"/>
  <c r="BJ372" i="70"/>
  <c r="BH372" i="70"/>
  <c r="BH371" i="70" s="1"/>
  <c r="BH370" i="70" s="1"/>
  <c r="BG372" i="70"/>
  <c r="BF372" i="70"/>
  <c r="BF371" i="70" s="1"/>
  <c r="BF370" i="70" s="1"/>
  <c r="BF368" i="70" s="1"/>
  <c r="BE372" i="70"/>
  <c r="BE371" i="70" s="1"/>
  <c r="BE370" i="70" s="1"/>
  <c r="BE368" i="70" s="1"/>
  <c r="BD372" i="70"/>
  <c r="BD371" i="70" s="1"/>
  <c r="BD370" i="70" s="1"/>
  <c r="BD368" i="70" s="1"/>
  <c r="BC372" i="70"/>
  <c r="BC371" i="70" s="1"/>
  <c r="BC370" i="70" s="1"/>
  <c r="BC368" i="70" s="1"/>
  <c r="BB372" i="70"/>
  <c r="BB371" i="70" s="1"/>
  <c r="BB370" i="70" s="1"/>
  <c r="BB368" i="70" s="1"/>
  <c r="AV372" i="70"/>
  <c r="AV371" i="70" s="1"/>
  <c r="AV370" i="70" s="1"/>
  <c r="AV368" i="70" s="1"/>
  <c r="AU372" i="70"/>
  <c r="AT372" i="70"/>
  <c r="AS372" i="70"/>
  <c r="AQ372" i="70"/>
  <c r="AP372" i="70"/>
  <c r="AO372" i="70"/>
  <c r="AN372" i="70"/>
  <c r="AX371" i="70"/>
  <c r="AX370" i="70" s="1"/>
  <c r="AX368" i="70" s="1"/>
  <c r="AW371" i="70"/>
  <c r="AW370" i="70" s="1"/>
  <c r="AW368" i="70" s="1"/>
  <c r="AU370" i="70"/>
  <c r="AQ370" i="70"/>
  <c r="AP370" i="70"/>
  <c r="AO370" i="70"/>
  <c r="AN370" i="70"/>
  <c r="BL369" i="70"/>
  <c r="BI369" i="70"/>
  <c r="BU367" i="70"/>
  <c r="BU366" i="70" s="1"/>
  <c r="BU365" i="70" s="1"/>
  <c r="BU364" i="70" s="1"/>
  <c r="BU361" i="70" s="1"/>
  <c r="BR367" i="70"/>
  <c r="BR366" i="70" s="1"/>
  <c r="BR365" i="70" s="1"/>
  <c r="BR364" i="70" s="1"/>
  <c r="BR361" i="70" s="1"/>
  <c r="BL367" i="70"/>
  <c r="BI367" i="70"/>
  <c r="BI366" i="70" s="1"/>
  <c r="BI365" i="70" s="1"/>
  <c r="BI364" i="70" s="1"/>
  <c r="BI361" i="70" s="1"/>
  <c r="CE366" i="70"/>
  <c r="BY366" i="70"/>
  <c r="BT366" i="70"/>
  <c r="BT365" i="70" s="1"/>
  <c r="BT364" i="70" s="1"/>
  <c r="BT363" i="70" s="1"/>
  <c r="BV366" i="70"/>
  <c r="BV365" i="70" s="1"/>
  <c r="BV364" i="70" s="1"/>
  <c r="BS366" i="70"/>
  <c r="BS365" i="70" s="1"/>
  <c r="BS364" i="70" s="1"/>
  <c r="BS361" i="70" s="1"/>
  <c r="BO366" i="70"/>
  <c r="BO365" i="70" s="1"/>
  <c r="BO364" i="70" s="1"/>
  <c r="BO361" i="70" s="1"/>
  <c r="BK366" i="70"/>
  <c r="BK365" i="70" s="1"/>
  <c r="BJ366" i="70"/>
  <c r="BJ365" i="70" s="1"/>
  <c r="BJ364" i="70" s="1"/>
  <c r="BJ361" i="70" s="1"/>
  <c r="BH366" i="70"/>
  <c r="BH365" i="70" s="1"/>
  <c r="BH364" i="70" s="1"/>
  <c r="BH361" i="70" s="1"/>
  <c r="BG366" i="70"/>
  <c r="BF366" i="70"/>
  <c r="BF365" i="70" s="1"/>
  <c r="BF364" i="70" s="1"/>
  <c r="BC366" i="70"/>
  <c r="BC365" i="70" s="1"/>
  <c r="BC364" i="70" s="1"/>
  <c r="BB366" i="70"/>
  <c r="BB365" i="70" s="1"/>
  <c r="BB364" i="70" s="1"/>
  <c r="AV366" i="70"/>
  <c r="AV365" i="70" s="1"/>
  <c r="AV364" i="70" s="1"/>
  <c r="AR366" i="70"/>
  <c r="AR365" i="70" s="1"/>
  <c r="AR364" i="70" s="1"/>
  <c r="CD364" i="70"/>
  <c r="CD361" i="70" s="1"/>
  <c r="CC364" i="70"/>
  <c r="CC361" i="70" s="1"/>
  <c r="BR363" i="70"/>
  <c r="BL363" i="70"/>
  <c r="BI363" i="70"/>
  <c r="BL362" i="70"/>
  <c r="BA361" i="70"/>
  <c r="AZ361" i="70"/>
  <c r="AU361" i="70"/>
  <c r="AQ361" i="70"/>
  <c r="AP361" i="70"/>
  <c r="AO361" i="70"/>
  <c r="AN361" i="70"/>
  <c r="BU360" i="70"/>
  <c r="BU359" i="70" s="1"/>
  <c r="BR360" i="70"/>
  <c r="BR359" i="70" s="1"/>
  <c r="BL360" i="70"/>
  <c r="BI360" i="70"/>
  <c r="BI359" i="70" s="1"/>
  <c r="CD359" i="70"/>
  <c r="CC359" i="70"/>
  <c r="CE359" i="70"/>
  <c r="CG359" i="70" s="1"/>
  <c r="BY359" i="70"/>
  <c r="CB359" i="70" s="1"/>
  <c r="BT359" i="70"/>
  <c r="BV359" i="70"/>
  <c r="BS359" i="70"/>
  <c r="BO359" i="70"/>
  <c r="BK359" i="70"/>
  <c r="BJ359" i="70"/>
  <c r="BH359" i="70"/>
  <c r="BG359" i="70"/>
  <c r="CA359" i="70" s="1"/>
  <c r="BF359" i="70"/>
  <c r="BF352" i="70" s="1"/>
  <c r="BF348" i="70" s="1"/>
  <c r="BE359" i="70"/>
  <c r="BE352" i="70" s="1"/>
  <c r="BE348" i="70" s="1"/>
  <c r="BC359" i="70"/>
  <c r="BC352" i="70" s="1"/>
  <c r="BC348" i="70" s="1"/>
  <c r="BB359" i="70"/>
  <c r="BB352" i="70" s="1"/>
  <c r="BB348" i="70" s="1"/>
  <c r="AV359" i="70"/>
  <c r="AV352" i="70" s="1"/>
  <c r="AV348" i="70" s="1"/>
  <c r="AU359" i="70"/>
  <c r="AU352" i="70" s="1"/>
  <c r="AQ359" i="70"/>
  <c r="AQ352" i="70" s="1"/>
  <c r="AP359" i="70"/>
  <c r="AP352" i="70" s="1"/>
  <c r="AO359" i="70"/>
  <c r="AO352" i="70" s="1"/>
  <c r="AN359" i="70"/>
  <c r="AN352" i="70" s="1"/>
  <c r="BU357" i="70"/>
  <c r="BU355" i="70" s="1"/>
  <c r="BR357" i="70"/>
  <c r="BR355" i="70" s="1"/>
  <c r="BL357" i="70"/>
  <c r="BI357" i="70"/>
  <c r="BI355" i="70" s="1"/>
  <c r="CD355" i="70"/>
  <c r="CC355" i="70"/>
  <c r="CE355" i="70"/>
  <c r="CG355" i="70" s="1"/>
  <c r="BY355" i="70"/>
  <c r="CB355" i="70" s="1"/>
  <c r="BT355" i="70"/>
  <c r="BV355" i="70"/>
  <c r="BS355" i="70"/>
  <c r="BO355" i="70"/>
  <c r="BK355" i="70"/>
  <c r="BJ355" i="70"/>
  <c r="BH355" i="70"/>
  <c r="BG355" i="70"/>
  <c r="CA355" i="70" s="1"/>
  <c r="BU354" i="70"/>
  <c r="BU353" i="70" s="1"/>
  <c r="BR354" i="70"/>
  <c r="BR353" i="70" s="1"/>
  <c r="CE353" i="70"/>
  <c r="CG353" i="70" s="1"/>
  <c r="BY353" i="70"/>
  <c r="CB353" i="70" s="1"/>
  <c r="BT353" i="70"/>
  <c r="BV353" i="70"/>
  <c r="BS353" i="70"/>
  <c r="BO353" i="70"/>
  <c r="BG353" i="70"/>
  <c r="CA353" i="70" s="1"/>
  <c r="CD348" i="70"/>
  <c r="CD338" i="70" s="1"/>
  <c r="CC348" i="70"/>
  <c r="CC338" i="70" s="1"/>
  <c r="AU348" i="70"/>
  <c r="AQ348" i="70"/>
  <c r="AP348" i="70"/>
  <c r="AO348" i="70"/>
  <c r="AN348" i="70"/>
  <c r="BU347" i="70"/>
  <c r="BU346" i="70" s="1"/>
  <c r="BR347" i="70"/>
  <c r="BR346" i="70" s="1"/>
  <c r="BL347" i="70"/>
  <c r="BI347" i="70"/>
  <c r="BI346" i="70" s="1"/>
  <c r="AY347" i="70"/>
  <c r="AY346" i="70" s="1"/>
  <c r="CD346" i="70"/>
  <c r="CC346" i="70"/>
  <c r="CE346" i="70"/>
  <c r="CG346" i="70" s="1"/>
  <c r="BY346" i="70"/>
  <c r="CB346" i="70" s="1"/>
  <c r="BT346" i="70"/>
  <c r="BV346" i="70"/>
  <c r="BS346" i="70"/>
  <c r="BO346" i="70"/>
  <c r="BK346" i="70"/>
  <c r="BJ346" i="70"/>
  <c r="BH346" i="70"/>
  <c r="BG346" i="70"/>
  <c r="CA346" i="70" s="1"/>
  <c r="BF346" i="70"/>
  <c r="BE346" i="70"/>
  <c r="BD346" i="70"/>
  <c r="BC346" i="70"/>
  <c r="BB346" i="70"/>
  <c r="AV346" i="70"/>
  <c r="AU346" i="70"/>
  <c r="AQ346" i="70"/>
  <c r="AP346" i="70"/>
  <c r="AO346" i="70"/>
  <c r="AN346" i="70"/>
  <c r="BU345" i="70"/>
  <c r="BR345" i="70"/>
  <c r="BR344" i="70" s="1"/>
  <c r="BL345" i="70"/>
  <c r="BI345" i="70"/>
  <c r="BI344" i="70" s="1"/>
  <c r="AY345" i="70"/>
  <c r="AY344" i="70" s="1"/>
  <c r="AN345" i="70"/>
  <c r="CD344" i="70"/>
  <c r="CC344" i="70"/>
  <c r="CE344" i="70"/>
  <c r="CG344" i="70" s="1"/>
  <c r="BY344" i="70"/>
  <c r="CB344" i="70" s="1"/>
  <c r="BT344" i="70"/>
  <c r="BV344" i="70"/>
  <c r="BU344" i="70"/>
  <c r="BS344" i="70"/>
  <c r="BO344" i="70"/>
  <c r="BK344" i="70"/>
  <c r="BJ344" i="70"/>
  <c r="BH344" i="70"/>
  <c r="BG344" i="70"/>
  <c r="CA344" i="70" s="1"/>
  <c r="BF344" i="70"/>
  <c r="BE344" i="70"/>
  <c r="BD344" i="70"/>
  <c r="BC344" i="70"/>
  <c r="BB344" i="70"/>
  <c r="AV344" i="70"/>
  <c r="AU344" i="70"/>
  <c r="BU343" i="70"/>
  <c r="BR343" i="70"/>
  <c r="BU342" i="70"/>
  <c r="BU341" i="70" s="1"/>
  <c r="BR342" i="70"/>
  <c r="BR341" i="70" s="1"/>
  <c r="BL342" i="70"/>
  <c r="BI342" i="70"/>
  <c r="BI341" i="70" s="1"/>
  <c r="AY342" i="70"/>
  <c r="AY341" i="70" s="1"/>
  <c r="CD341" i="70"/>
  <c r="CC341" i="70"/>
  <c r="CE341" i="70"/>
  <c r="CG341" i="70" s="1"/>
  <c r="BY341" i="70"/>
  <c r="CB341" i="70" s="1"/>
  <c r="BT341" i="70"/>
  <c r="BV341" i="70"/>
  <c r="BS341" i="70"/>
  <c r="BO341" i="70"/>
  <c r="BK341" i="70"/>
  <c r="BJ341" i="70"/>
  <c r="BH341" i="70"/>
  <c r="BG341" i="70"/>
  <c r="CA341" i="70" s="1"/>
  <c r="BF341" i="70"/>
  <c r="BE341" i="70"/>
  <c r="BD341" i="70"/>
  <c r="BC341" i="70"/>
  <c r="BB341" i="70"/>
  <c r="AV341" i="70"/>
  <c r="AU341" i="70"/>
  <c r="AQ341" i="70"/>
  <c r="AP341" i="70"/>
  <c r="AO341" i="70"/>
  <c r="AN341" i="70"/>
  <c r="AX340" i="70"/>
  <c r="AX339" i="70" s="1"/>
  <c r="AX337" i="70" s="1"/>
  <c r="AW340" i="70"/>
  <c r="AW339" i="70" s="1"/>
  <c r="AW337" i="70" s="1"/>
  <c r="BA337" i="70"/>
  <c r="AZ337" i="70"/>
  <c r="AU337" i="70"/>
  <c r="AQ337" i="70"/>
  <c r="AP337" i="70"/>
  <c r="AO337" i="70"/>
  <c r="AN337" i="70"/>
  <c r="BU336" i="70"/>
  <c r="BU335" i="70" s="1"/>
  <c r="BR336" i="70"/>
  <c r="BR335" i="70" s="1"/>
  <c r="BL336" i="70"/>
  <c r="CD335" i="70"/>
  <c r="CC335" i="70"/>
  <c r="CE335" i="70"/>
  <c r="BY335" i="70"/>
  <c r="CB335" i="70" s="1"/>
  <c r="BT335" i="70"/>
  <c r="BV335" i="70"/>
  <c r="BS335" i="70"/>
  <c r="BO335" i="70"/>
  <c r="BK335" i="70"/>
  <c r="BJ335" i="70"/>
  <c r="BG335" i="70"/>
  <c r="CA335" i="70" s="1"/>
  <c r="BU332" i="70"/>
  <c r="BR332" i="70"/>
  <c r="BL332" i="70"/>
  <c r="BU330" i="70"/>
  <c r="BR330" i="70"/>
  <c r="BL330" i="70"/>
  <c r="BY328" i="70"/>
  <c r="BT328" i="70"/>
  <c r="BV328" i="70"/>
  <c r="BS328" i="70"/>
  <c r="BO328" i="70"/>
  <c r="BK328" i="70"/>
  <c r="BJ328" i="70"/>
  <c r="BG328" i="70"/>
  <c r="BU327" i="70"/>
  <c r="BU326" i="70" s="1"/>
  <c r="CE326" i="70"/>
  <c r="CG326" i="70" s="1"/>
  <c r="BY326" i="70"/>
  <c r="BT326" i="70"/>
  <c r="BV326" i="70"/>
  <c r="BS326" i="70"/>
  <c r="BR326" i="70"/>
  <c r="BQ326" i="70"/>
  <c r="BP326" i="70"/>
  <c r="BO326" i="70"/>
  <c r="BN326" i="70"/>
  <c r="BM326" i="70"/>
  <c r="BL326" i="70"/>
  <c r="BK326" i="70"/>
  <c r="BJ326" i="70"/>
  <c r="BI326" i="70"/>
  <c r="BG326" i="70"/>
  <c r="CA326" i="70" s="1"/>
  <c r="BU324" i="70"/>
  <c r="BU322" i="70" s="1"/>
  <c r="BR324" i="70"/>
  <c r="BR322" i="70" s="1"/>
  <c r="BL324" i="70"/>
  <c r="BL322" i="70" s="1"/>
  <c r="BU323" i="70"/>
  <c r="CD322" i="70"/>
  <c r="CC322" i="70"/>
  <c r="CG322" i="70"/>
  <c r="BY322" i="70"/>
  <c r="BT322" i="70"/>
  <c r="BV322" i="70"/>
  <c r="BS322" i="70"/>
  <c r="BQ322" i="70"/>
  <c r="BP322" i="70"/>
  <c r="BO322" i="70"/>
  <c r="BN322" i="70"/>
  <c r="BM322" i="70"/>
  <c r="BK322" i="70"/>
  <c r="BJ322" i="70"/>
  <c r="BI322" i="70"/>
  <c r="BG322" i="70"/>
  <c r="CA322" i="70" s="1"/>
  <c r="BU320" i="70"/>
  <c r="BU319" i="70" s="1"/>
  <c r="BU316" i="70" s="1"/>
  <c r="BR320" i="70"/>
  <c r="BR319" i="70" s="1"/>
  <c r="BR316" i="70" s="1"/>
  <c r="BL320" i="70"/>
  <c r="CD319" i="70"/>
  <c r="CC319" i="70"/>
  <c r="BY319" i="70"/>
  <c r="CB319" i="70" s="1"/>
  <c r="BT319" i="70"/>
  <c r="BT316" i="70" s="1"/>
  <c r="BV319" i="70"/>
  <c r="BV316" i="70" s="1"/>
  <c r="BS319" i="70"/>
  <c r="BS316" i="70" s="1"/>
  <c r="BO319" i="70"/>
  <c r="BO316" i="70" s="1"/>
  <c r="BK319" i="70"/>
  <c r="BJ319" i="70"/>
  <c r="BG319" i="70"/>
  <c r="CA319" i="70" s="1"/>
  <c r="CD315" i="70"/>
  <c r="CD314" i="70" s="1"/>
  <c r="CC315" i="70"/>
  <c r="CC314" i="70" s="1"/>
  <c r="BI313" i="70"/>
  <c r="BF313" i="70"/>
  <c r="BE313" i="70"/>
  <c r="BD313" i="70"/>
  <c r="BC313" i="70"/>
  <c r="BB313" i="70"/>
  <c r="BA313" i="70"/>
  <c r="AZ313" i="70"/>
  <c r="AY313" i="70"/>
  <c r="AX313" i="70"/>
  <c r="AW313" i="70"/>
  <c r="AV313" i="70"/>
  <c r="AU313" i="70"/>
  <c r="AQ313" i="70"/>
  <c r="AP313" i="70"/>
  <c r="AO313" i="70"/>
  <c r="AN313" i="70"/>
  <c r="BU261" i="70"/>
  <c r="BU260" i="70" s="1"/>
  <c r="BR261" i="70"/>
  <c r="BR260" i="70" s="1"/>
  <c r="BL261" i="70"/>
  <c r="BI261" i="70"/>
  <c r="AY261" i="70"/>
  <c r="AY260" i="70" s="1"/>
  <c r="CD260" i="70"/>
  <c r="CC260" i="70"/>
  <c r="CE260" i="70"/>
  <c r="CG260" i="70" s="1"/>
  <c r="BY260" i="70"/>
  <c r="CB260" i="70" s="1"/>
  <c r="BT260" i="70"/>
  <c r="BV260" i="70"/>
  <c r="BS260" i="70"/>
  <c r="BO260" i="70"/>
  <c r="BK260" i="70"/>
  <c r="BJ260" i="70"/>
  <c r="BI260" i="70"/>
  <c r="BH260" i="70"/>
  <c r="BG260" i="70"/>
  <c r="CA260" i="70" s="1"/>
  <c r="BF260" i="70"/>
  <c r="BE260" i="70"/>
  <c r="BD260" i="70"/>
  <c r="BC260" i="70"/>
  <c r="BB260" i="70"/>
  <c r="AV260" i="70"/>
  <c r="AU260" i="70"/>
  <c r="AQ260" i="70"/>
  <c r="AP260" i="70"/>
  <c r="AO260" i="70"/>
  <c r="AN260" i="70"/>
  <c r="BU259" i="70"/>
  <c r="BU258" i="70" s="1"/>
  <c r="BR259" i="70"/>
  <c r="BR258" i="70" s="1"/>
  <c r="BL259" i="70"/>
  <c r="BI259" i="70"/>
  <c r="BI258" i="70" s="1"/>
  <c r="AY259" i="70"/>
  <c r="AY258" i="70" s="1"/>
  <c r="CD258" i="70"/>
  <c r="CC258" i="70"/>
  <c r="CE258" i="70"/>
  <c r="CG258" i="70" s="1"/>
  <c r="BY258" i="70"/>
  <c r="CB258" i="70" s="1"/>
  <c r="BT258" i="70"/>
  <c r="BV258" i="70"/>
  <c r="BS258" i="70"/>
  <c r="BO258" i="70"/>
  <c r="BK258" i="70"/>
  <c r="BJ258" i="70"/>
  <c r="BH258" i="70"/>
  <c r="BG258" i="70"/>
  <c r="CA258" i="70" s="1"/>
  <c r="BF258" i="70"/>
  <c r="BE258" i="70"/>
  <c r="BD258" i="70"/>
  <c r="BC258" i="70"/>
  <c r="BB258" i="70"/>
  <c r="AV258" i="70"/>
  <c r="AU258" i="70"/>
  <c r="AQ258" i="70"/>
  <c r="AP258" i="70"/>
  <c r="AO258" i="70"/>
  <c r="AN258" i="70"/>
  <c r="AX257" i="70"/>
  <c r="AX256" i="70" s="1"/>
  <c r="AX254" i="70" s="1"/>
  <c r="AW257" i="70"/>
  <c r="AW256" i="70" s="1"/>
  <c r="AW254" i="70" s="1"/>
  <c r="BU255" i="70"/>
  <c r="BR255" i="70"/>
  <c r="BL255" i="70"/>
  <c r="BI255" i="70"/>
  <c r="AY255" i="70"/>
  <c r="BU253" i="70"/>
  <c r="BU252" i="70" s="1"/>
  <c r="BU251" i="70" s="1"/>
  <c r="BR253" i="70"/>
  <c r="BR252" i="70" s="1"/>
  <c r="BR251" i="70" s="1"/>
  <c r="BL253" i="70"/>
  <c r="BI253" i="70"/>
  <c r="BI252" i="70" s="1"/>
  <c r="BI251" i="70" s="1"/>
  <c r="AY253" i="70"/>
  <c r="AY252" i="70" s="1"/>
  <c r="AY251" i="70" s="1"/>
  <c r="CD252" i="70"/>
  <c r="CD251" i="70" s="1"/>
  <c r="CC252" i="70"/>
  <c r="CC251" i="70" s="1"/>
  <c r="CE252" i="70"/>
  <c r="BY252" i="70"/>
  <c r="CB252" i="70" s="1"/>
  <c r="BT252" i="70"/>
  <c r="BT251" i="70" s="1"/>
  <c r="BV252" i="70"/>
  <c r="BV251" i="70" s="1"/>
  <c r="BS252" i="70"/>
  <c r="BS251" i="70" s="1"/>
  <c r="BO252" i="70"/>
  <c r="BO251" i="70" s="1"/>
  <c r="BK252" i="70"/>
  <c r="BK251" i="70" s="1"/>
  <c r="BJ252" i="70"/>
  <c r="BJ251" i="70" s="1"/>
  <c r="BH252" i="70"/>
  <c r="BH251" i="70" s="1"/>
  <c r="BG252" i="70"/>
  <c r="CA252" i="70" s="1"/>
  <c r="BF252" i="70"/>
  <c r="BF251" i="70" s="1"/>
  <c r="BE252" i="70"/>
  <c r="BE251" i="70" s="1"/>
  <c r="BD252" i="70"/>
  <c r="BD251" i="70" s="1"/>
  <c r="BC252" i="70"/>
  <c r="BC251" i="70" s="1"/>
  <c r="BB252" i="70"/>
  <c r="BB251" i="70" s="1"/>
  <c r="AV252" i="70"/>
  <c r="AV251" i="70" s="1"/>
  <c r="AU252" i="70"/>
  <c r="AU251" i="70" s="1"/>
  <c r="AQ252" i="70"/>
  <c r="AQ251" i="70" s="1"/>
  <c r="AP252" i="70"/>
  <c r="AP251" i="70" s="1"/>
  <c r="AO252" i="70"/>
  <c r="AO251" i="70" s="1"/>
  <c r="AN252" i="70"/>
  <c r="AN251" i="70" s="1"/>
  <c r="BU247" i="70"/>
  <c r="BR247" i="70"/>
  <c r="AY247" i="70"/>
  <c r="BY247" i="70"/>
  <c r="BT247" i="70"/>
  <c r="BV247" i="70"/>
  <c r="BS247" i="70"/>
  <c r="BO247" i="70"/>
  <c r="BK247" i="70"/>
  <c r="BJ247" i="70"/>
  <c r="BI247" i="70"/>
  <c r="BH247" i="70"/>
  <c r="BG247" i="70"/>
  <c r="BF247" i="70"/>
  <c r="BE247" i="70"/>
  <c r="BD247" i="70"/>
  <c r="BC247" i="70"/>
  <c r="BB247" i="70"/>
  <c r="AV247" i="70"/>
  <c r="AU247" i="70"/>
  <c r="AQ247" i="70"/>
  <c r="AP247" i="70"/>
  <c r="AO247" i="70"/>
  <c r="AN247" i="70"/>
  <c r="BU244" i="70"/>
  <c r="BR244" i="70"/>
  <c r="BL244" i="70"/>
  <c r="BI244" i="70"/>
  <c r="BU243" i="70"/>
  <c r="BR243" i="70"/>
  <c r="BL243" i="70"/>
  <c r="BI243" i="70"/>
  <c r="AY243" i="70"/>
  <c r="AY242" i="70" s="1"/>
  <c r="AN243" i="70"/>
  <c r="CD242" i="70"/>
  <c r="CC242" i="70"/>
  <c r="CE242" i="70"/>
  <c r="CG242" i="70" s="1"/>
  <c r="BY242" i="70"/>
  <c r="CB242" i="70" s="1"/>
  <c r="BT242" i="70"/>
  <c r="BV242" i="70"/>
  <c r="BS242" i="70"/>
  <c r="BO242" i="70"/>
  <c r="BK242" i="70"/>
  <c r="BJ242" i="70"/>
  <c r="BH242" i="70"/>
  <c r="BG242" i="70"/>
  <c r="CA242" i="70" s="1"/>
  <c r="BF242" i="70"/>
  <c r="BE242" i="70"/>
  <c r="BD242" i="70"/>
  <c r="BC242" i="70"/>
  <c r="BB242" i="70"/>
  <c r="AV242" i="70"/>
  <c r="AU242" i="70"/>
  <c r="BU241" i="70"/>
  <c r="BU240" i="70" s="1"/>
  <c r="BR241" i="70"/>
  <c r="BR240" i="70" s="1"/>
  <c r="BL241" i="70"/>
  <c r="BI241" i="70"/>
  <c r="BI240" i="70" s="1"/>
  <c r="AY241" i="70"/>
  <c r="AY240" i="70" s="1"/>
  <c r="CD240" i="70"/>
  <c r="CC240" i="70"/>
  <c r="CE240" i="70"/>
  <c r="BY240" i="70"/>
  <c r="CB240" i="70" s="1"/>
  <c r="BT240" i="70"/>
  <c r="BV240" i="70"/>
  <c r="BS240" i="70"/>
  <c r="BO240" i="70"/>
  <c r="BK240" i="70"/>
  <c r="BJ240" i="70"/>
  <c r="BH240" i="70"/>
  <c r="BG240" i="70"/>
  <c r="CA240" i="70" s="1"/>
  <c r="BF240" i="70"/>
  <c r="BE240" i="70"/>
  <c r="BD240" i="70"/>
  <c r="BC240" i="70"/>
  <c r="BB240" i="70"/>
  <c r="AV240" i="70"/>
  <c r="AU240" i="70"/>
  <c r="AQ240" i="70"/>
  <c r="AP240" i="70"/>
  <c r="AO240" i="70"/>
  <c r="AN240" i="70"/>
  <c r="AX238" i="70"/>
  <c r="AX236" i="70" s="1"/>
  <c r="AW238" i="70"/>
  <c r="AW236" i="70" s="1"/>
  <c r="BL237" i="70"/>
  <c r="BI237" i="70"/>
  <c r="AY237" i="70"/>
  <c r="BU235" i="70"/>
  <c r="BR235" i="70"/>
  <c r="BR234" i="70" s="1"/>
  <c r="BL235" i="70"/>
  <c r="BI235" i="70"/>
  <c r="BI234" i="70" s="1"/>
  <c r="AV235" i="70"/>
  <c r="AY235" i="70" s="1"/>
  <c r="AY234" i="70" s="1"/>
  <c r="AN235" i="70"/>
  <c r="AO235" i="70" s="1"/>
  <c r="CD234" i="70"/>
  <c r="CC234" i="70"/>
  <c r="CE234" i="70"/>
  <c r="BY234" i="70"/>
  <c r="CB234" i="70" s="1"/>
  <c r="BT234" i="70"/>
  <c r="BV234" i="70"/>
  <c r="BV229" i="70" s="1"/>
  <c r="BU234" i="70"/>
  <c r="BS234" i="70"/>
  <c r="BO234" i="70"/>
  <c r="BK234" i="70"/>
  <c r="BJ234" i="70"/>
  <c r="BH234" i="70"/>
  <c r="BG234" i="70"/>
  <c r="CA234" i="70" s="1"/>
  <c r="BF234" i="70"/>
  <c r="BE234" i="70"/>
  <c r="BD234" i="70"/>
  <c r="BC234" i="70"/>
  <c r="BB234" i="70"/>
  <c r="AU234" i="70"/>
  <c r="BU233" i="70"/>
  <c r="BU232" i="70" s="1"/>
  <c r="BR233" i="70"/>
  <c r="BR232" i="70" s="1"/>
  <c r="BL233" i="70"/>
  <c r="BI233" i="70"/>
  <c r="BI232" i="70" s="1"/>
  <c r="AV233" i="70"/>
  <c r="AN233" i="70"/>
  <c r="AO233" i="70" s="1"/>
  <c r="CD232" i="70"/>
  <c r="CC232" i="70"/>
  <c r="CE232" i="70"/>
  <c r="CG232" i="70" s="1"/>
  <c r="BY232" i="70"/>
  <c r="CB232" i="70" s="1"/>
  <c r="BT232" i="70"/>
  <c r="BT228" i="70" s="1"/>
  <c r="BV232" i="70"/>
  <c r="BV228" i="70" s="1"/>
  <c r="BS232" i="70"/>
  <c r="BS228" i="70" s="1"/>
  <c r="BO232" i="70"/>
  <c r="BO228" i="70" s="1"/>
  <c r="BK232" i="70"/>
  <c r="BJ232" i="70"/>
  <c r="BH232" i="70"/>
  <c r="BG232" i="70"/>
  <c r="CA232" i="70" s="1"/>
  <c r="BF232" i="70"/>
  <c r="BE232" i="70"/>
  <c r="BD232" i="70"/>
  <c r="BC232" i="70"/>
  <c r="BB232" i="70"/>
  <c r="AU232" i="70"/>
  <c r="CD230" i="70"/>
  <c r="CD227" i="70" s="1"/>
  <c r="CC230" i="70"/>
  <c r="CC227" i="70" s="1"/>
  <c r="BL229" i="70"/>
  <c r="BI229" i="70"/>
  <c r="AY229" i="70"/>
  <c r="BL228" i="70"/>
  <c r="BI228" i="70"/>
  <c r="AY228" i="70"/>
  <c r="AX227" i="70"/>
  <c r="AW227" i="70"/>
  <c r="BU165" i="70"/>
  <c r="BU164" i="70" s="1"/>
  <c r="BR165" i="70"/>
  <c r="BR164" i="70" s="1"/>
  <c r="BL165" i="70"/>
  <c r="BI165" i="70"/>
  <c r="BI164" i="70" s="1"/>
  <c r="AY165" i="70"/>
  <c r="AY164" i="70" s="1"/>
  <c r="CD164" i="70"/>
  <c r="CC164" i="70"/>
  <c r="CE164" i="70"/>
  <c r="CG164" i="70" s="1"/>
  <c r="BY164" i="70"/>
  <c r="CB164" i="70" s="1"/>
  <c r="BT164" i="70"/>
  <c r="BV164" i="70"/>
  <c r="BS164" i="70"/>
  <c r="BO164" i="70"/>
  <c r="BK164" i="70"/>
  <c r="BJ164" i="70"/>
  <c r="BH164" i="70"/>
  <c r="BG164" i="70"/>
  <c r="CA164" i="70" s="1"/>
  <c r="BF164" i="70"/>
  <c r="BE164" i="70"/>
  <c r="BD164" i="70"/>
  <c r="BC164" i="70"/>
  <c r="BB164" i="70"/>
  <c r="AV164" i="70"/>
  <c r="BU163" i="70"/>
  <c r="BR163" i="70"/>
  <c r="BL163" i="70"/>
  <c r="BI163" i="70"/>
  <c r="AY163" i="70"/>
  <c r="BU162" i="70"/>
  <c r="BR162" i="70"/>
  <c r="BL162" i="70"/>
  <c r="BI162" i="70"/>
  <c r="BU161" i="70"/>
  <c r="BR161" i="70"/>
  <c r="BU160" i="70"/>
  <c r="BR160" i="70"/>
  <c r="BU159" i="70"/>
  <c r="BR159" i="70"/>
  <c r="BU158" i="70"/>
  <c r="BR158" i="70"/>
  <c r="BL158" i="70"/>
  <c r="BI158" i="70"/>
  <c r="AY158" i="70"/>
  <c r="CD157" i="70"/>
  <c r="CC157" i="70"/>
  <c r="CE157" i="70"/>
  <c r="BY157" i="70"/>
  <c r="CB157" i="70" s="1"/>
  <c r="BT157" i="70"/>
  <c r="BV157" i="70"/>
  <c r="BS157" i="70"/>
  <c r="BO157" i="70"/>
  <c r="BK157" i="70"/>
  <c r="BJ157" i="70"/>
  <c r="BH157" i="70"/>
  <c r="BG157" i="70"/>
  <c r="CA157" i="70" s="1"/>
  <c r="BF157" i="70"/>
  <c r="BE157" i="70"/>
  <c r="BD157" i="70"/>
  <c r="BC157" i="70"/>
  <c r="BB157" i="70"/>
  <c r="BA157" i="70"/>
  <c r="AZ157" i="70"/>
  <c r="AV157" i="70"/>
  <c r="AU157" i="70"/>
  <c r="AU154" i="70" s="1"/>
  <c r="AU153" i="70" s="1"/>
  <c r="AQ157" i="70"/>
  <c r="AQ154" i="70" s="1"/>
  <c r="AQ153" i="70" s="1"/>
  <c r="AP157" i="70"/>
  <c r="AP154" i="70" s="1"/>
  <c r="AP153" i="70" s="1"/>
  <c r="AO157" i="70"/>
  <c r="AO154" i="70" s="1"/>
  <c r="AO153" i="70" s="1"/>
  <c r="AN157" i="70"/>
  <c r="AN154" i="70" s="1"/>
  <c r="AN153" i="70" s="1"/>
  <c r="BU156" i="70"/>
  <c r="BU155" i="70" s="1"/>
  <c r="BR156" i="70"/>
  <c r="BR155" i="70" s="1"/>
  <c r="BL156" i="70"/>
  <c r="BY155" i="70"/>
  <c r="BT155" i="70"/>
  <c r="BV155" i="70"/>
  <c r="BS155" i="70"/>
  <c r="BO155" i="70"/>
  <c r="BK155" i="70"/>
  <c r="BJ155" i="70"/>
  <c r="BG155" i="70"/>
  <c r="BU148" i="70"/>
  <c r="BU147" i="70" s="1"/>
  <c r="BU146" i="70" s="1"/>
  <c r="BR148" i="70"/>
  <c r="BR147" i="70" s="1"/>
  <c r="BR146" i="70" s="1"/>
  <c r="BL148" i="70"/>
  <c r="BI148" i="70"/>
  <c r="BI147" i="70" s="1"/>
  <c r="BI146" i="70" s="1"/>
  <c r="CD147" i="70"/>
  <c r="CC147" i="70"/>
  <c r="CE147" i="70"/>
  <c r="BY147" i="70"/>
  <c r="CB147" i="70" s="1"/>
  <c r="BT147" i="70"/>
  <c r="BT146" i="70" s="1"/>
  <c r="BV147" i="70"/>
  <c r="BV146" i="70" s="1"/>
  <c r="BS147" i="70"/>
  <c r="BS146" i="70" s="1"/>
  <c r="BO147" i="70"/>
  <c r="BO146" i="70" s="1"/>
  <c r="BK147" i="70"/>
  <c r="BK146" i="70" s="1"/>
  <c r="BJ147" i="70"/>
  <c r="BH147" i="70"/>
  <c r="BH146" i="70" s="1"/>
  <c r="BG147" i="70"/>
  <c r="CA147" i="70" s="1"/>
  <c r="BF147" i="70"/>
  <c r="BF146" i="70" s="1"/>
  <c r="BE147" i="70"/>
  <c r="BE146" i="70" s="1"/>
  <c r="BD147" i="70"/>
  <c r="BD146" i="70" s="1"/>
  <c r="BC147" i="70"/>
  <c r="BC146" i="70" s="1"/>
  <c r="BB147" i="70"/>
  <c r="BB146" i="70" s="1"/>
  <c r="AV147" i="70"/>
  <c r="AV146" i="70" s="1"/>
  <c r="BU145" i="70"/>
  <c r="BR145" i="70"/>
  <c r="BU144" i="70"/>
  <c r="BU143" i="70" s="1"/>
  <c r="BU142" i="70" s="1"/>
  <c r="BR144" i="70"/>
  <c r="BL144" i="70"/>
  <c r="BI144" i="70"/>
  <c r="AY144" i="70"/>
  <c r="AY143" i="70" s="1"/>
  <c r="AY142" i="70" s="1"/>
  <c r="CD143" i="70"/>
  <c r="CC143" i="70"/>
  <c r="CE143" i="70"/>
  <c r="BY143" i="70"/>
  <c r="CB143" i="70" s="1"/>
  <c r="BT143" i="70"/>
  <c r="BT142" i="70" s="1"/>
  <c r="BV143" i="70"/>
  <c r="BV142" i="70" s="1"/>
  <c r="BS143" i="70"/>
  <c r="BS142" i="70" s="1"/>
  <c r="BO143" i="70"/>
  <c r="BO142" i="70" s="1"/>
  <c r="BK143" i="70"/>
  <c r="BK142" i="70" s="1"/>
  <c r="BJ143" i="70"/>
  <c r="BI143" i="70"/>
  <c r="BI142" i="70" s="1"/>
  <c r="BH143" i="70"/>
  <c r="BH142" i="70" s="1"/>
  <c r="BG143" i="70"/>
  <c r="CA143" i="70" s="1"/>
  <c r="BF143" i="70"/>
  <c r="BF142" i="70" s="1"/>
  <c r="BE143" i="70"/>
  <c r="BE142" i="70" s="1"/>
  <c r="BD143" i="70"/>
  <c r="BD142" i="70" s="1"/>
  <c r="BC143" i="70"/>
  <c r="BC142" i="70" s="1"/>
  <c r="BB143" i="70"/>
  <c r="BB142" i="70" s="1"/>
  <c r="AV143" i="70"/>
  <c r="AV142" i="70" s="1"/>
  <c r="AU143" i="70"/>
  <c r="AU142" i="70" s="1"/>
  <c r="AQ143" i="70"/>
  <c r="AQ142" i="70" s="1"/>
  <c r="AP143" i="70"/>
  <c r="AP142" i="70" s="1"/>
  <c r="AO143" i="70"/>
  <c r="AO142" i="70" s="1"/>
  <c r="AN143" i="70"/>
  <c r="AN142" i="70" s="1"/>
  <c r="BU141" i="70"/>
  <c r="BU140" i="70"/>
  <c r="BR140" i="70"/>
  <c r="BL140" i="70"/>
  <c r="BI140" i="70"/>
  <c r="AY140" i="70"/>
  <c r="BU139" i="70"/>
  <c r="BU138" i="70"/>
  <c r="BR138" i="70"/>
  <c r="BL138" i="70"/>
  <c r="BI138" i="70"/>
  <c r="AY138" i="70"/>
  <c r="BU137" i="70"/>
  <c r="BR137" i="70"/>
  <c r="BL137" i="70"/>
  <c r="BI137" i="70"/>
  <c r="AY137" i="70"/>
  <c r="CD136" i="70"/>
  <c r="CC136" i="70"/>
  <c r="CE136" i="70"/>
  <c r="CG136" i="70" s="1"/>
  <c r="BY136" i="70"/>
  <c r="BT136" i="70"/>
  <c r="BV136" i="70"/>
  <c r="BS136" i="70"/>
  <c r="BQ136" i="70"/>
  <c r="BP136" i="70"/>
  <c r="BO136" i="70"/>
  <c r="BN136" i="70"/>
  <c r="BM136" i="70"/>
  <c r="BK136" i="70"/>
  <c r="BJ136" i="70"/>
  <c r="BH136" i="70"/>
  <c r="BG136" i="70"/>
  <c r="CA136" i="70" s="1"/>
  <c r="BF136" i="70"/>
  <c r="BE136" i="70"/>
  <c r="BD136" i="70"/>
  <c r="BC136" i="70"/>
  <c r="BB136" i="70"/>
  <c r="AV136" i="70"/>
  <c r="AU136" i="70"/>
  <c r="AQ136" i="70"/>
  <c r="AP136" i="70"/>
  <c r="AO136" i="70"/>
  <c r="AN136" i="70"/>
  <c r="BU135" i="70"/>
  <c r="BU134" i="70" s="1"/>
  <c r="BR135" i="70"/>
  <c r="BR134" i="70" s="1"/>
  <c r="BL135" i="70"/>
  <c r="CD134" i="70"/>
  <c r="CC134" i="70"/>
  <c r="CE134" i="70"/>
  <c r="CG134" i="70" s="1"/>
  <c r="BY134" i="70"/>
  <c r="CB134" i="70" s="1"/>
  <c r="BT134" i="70"/>
  <c r="BV134" i="70"/>
  <c r="BS134" i="70"/>
  <c r="BO134" i="70"/>
  <c r="BK134" i="70"/>
  <c r="BJ134" i="70"/>
  <c r="BG134" i="70"/>
  <c r="CA134" i="70" s="1"/>
  <c r="BU133" i="70"/>
  <c r="BR133" i="70"/>
  <c r="BL133" i="70"/>
  <c r="BI133" i="70"/>
  <c r="AY133" i="70"/>
  <c r="BU132" i="70"/>
  <c r="BR132" i="70"/>
  <c r="BL132" i="70"/>
  <c r="BI132" i="70"/>
  <c r="AY132" i="70"/>
  <c r="BU131" i="70"/>
  <c r="BR131" i="70"/>
  <c r="BL131" i="70"/>
  <c r="BI131" i="70"/>
  <c r="AY131" i="70"/>
  <c r="BU130" i="70"/>
  <c r="BR130" i="70"/>
  <c r="BL130" i="70"/>
  <c r="BI130" i="70"/>
  <c r="AY130" i="70"/>
  <c r="BU129" i="70"/>
  <c r="BR129" i="70"/>
  <c r="BL129" i="70"/>
  <c r="BI129" i="70"/>
  <c r="AY129" i="70"/>
  <c r="BU128" i="70"/>
  <c r="BR128" i="70"/>
  <c r="BL128" i="70"/>
  <c r="BI128" i="70"/>
  <c r="AY128" i="70"/>
  <c r="BU126" i="70"/>
  <c r="BR126" i="70"/>
  <c r="BL126" i="70"/>
  <c r="BI126" i="70"/>
  <c r="AY126" i="70"/>
  <c r="BU125" i="70"/>
  <c r="BR125" i="70"/>
  <c r="BL125" i="70"/>
  <c r="BI125" i="70"/>
  <c r="AY125" i="70"/>
  <c r="CD124" i="70"/>
  <c r="CC124" i="70"/>
  <c r="CE124" i="70"/>
  <c r="CG124" i="70" s="1"/>
  <c r="BY124" i="70"/>
  <c r="CB124" i="70" s="1"/>
  <c r="BT124" i="70"/>
  <c r="BV124" i="70"/>
  <c r="BS124" i="70"/>
  <c r="BO124" i="70"/>
  <c r="BK124" i="70"/>
  <c r="BJ124" i="70"/>
  <c r="BH124" i="70"/>
  <c r="BG124" i="70"/>
  <c r="CA124" i="70" s="1"/>
  <c r="BF124" i="70"/>
  <c r="BE124" i="70"/>
  <c r="BD124" i="70"/>
  <c r="BC124" i="70"/>
  <c r="BB124" i="70"/>
  <c r="AV124" i="70"/>
  <c r="AU124" i="70"/>
  <c r="AQ124" i="70"/>
  <c r="AP124" i="70"/>
  <c r="AO124" i="70"/>
  <c r="AN124" i="70"/>
  <c r="BU122" i="70"/>
  <c r="BR122" i="70"/>
  <c r="BL122" i="70"/>
  <c r="BI122" i="70"/>
  <c r="BU121" i="70"/>
  <c r="BR121" i="70"/>
  <c r="BL121" i="70"/>
  <c r="BI121" i="70"/>
  <c r="AY121" i="70"/>
  <c r="BU119" i="70"/>
  <c r="BR119" i="70"/>
  <c r="BL119" i="70"/>
  <c r="BI119" i="70"/>
  <c r="BU118" i="70"/>
  <c r="BR118" i="70"/>
  <c r="BL118" i="70"/>
  <c r="BI118" i="70"/>
  <c r="AY118" i="70"/>
  <c r="CD117" i="70"/>
  <c r="CC117" i="70"/>
  <c r="CG117" i="70"/>
  <c r="BY117" i="70"/>
  <c r="CB117" i="70" s="1"/>
  <c r="BT117" i="70"/>
  <c r="BV117" i="70"/>
  <c r="BS117" i="70"/>
  <c r="BO117" i="70"/>
  <c r="BK117" i="70"/>
  <c r="BJ117" i="70"/>
  <c r="BH117" i="70"/>
  <c r="BG117" i="70"/>
  <c r="CA117" i="70" s="1"/>
  <c r="BF117" i="70"/>
  <c r="BE117" i="70"/>
  <c r="BD117" i="70"/>
  <c r="BC117" i="70"/>
  <c r="BB117" i="70"/>
  <c r="BA117" i="70"/>
  <c r="AZ117" i="70"/>
  <c r="AV117" i="70"/>
  <c r="AU117" i="70"/>
  <c r="AQ117" i="70"/>
  <c r="AP117" i="70"/>
  <c r="AO117" i="70"/>
  <c r="AN117" i="70"/>
  <c r="BU114" i="70"/>
  <c r="BU113" i="70" s="1"/>
  <c r="BR114" i="70"/>
  <c r="BR113" i="70" s="1"/>
  <c r="BL114" i="70"/>
  <c r="BI114" i="70"/>
  <c r="BI113" i="70" s="1"/>
  <c r="AY114" i="70"/>
  <c r="AY113" i="70" s="1"/>
  <c r="CD113" i="70"/>
  <c r="CC113" i="70"/>
  <c r="BY113" i="70"/>
  <c r="CB113" i="70" s="1"/>
  <c r="BT113" i="70"/>
  <c r="BV113" i="70"/>
  <c r="BS113" i="70"/>
  <c r="BO113" i="70"/>
  <c r="BK113" i="70"/>
  <c r="BJ113" i="70"/>
  <c r="BH113" i="70"/>
  <c r="BG113" i="70"/>
  <c r="CA113" i="70" s="1"/>
  <c r="BF113" i="70"/>
  <c r="BE113" i="70"/>
  <c r="BD113" i="70"/>
  <c r="BC113" i="70"/>
  <c r="BB113" i="70"/>
  <c r="AV113" i="70"/>
  <c r="AU113" i="70"/>
  <c r="AQ113" i="70"/>
  <c r="AP113" i="70"/>
  <c r="AO113" i="70"/>
  <c r="AN113" i="70"/>
  <c r="BU111" i="70"/>
  <c r="BR111" i="70"/>
  <c r="BL111" i="70"/>
  <c r="BI111" i="70"/>
  <c r="BU110" i="70"/>
  <c r="BR110" i="70"/>
  <c r="BL110" i="70"/>
  <c r="BI110" i="70"/>
  <c r="BU109" i="70"/>
  <c r="BR109" i="70"/>
  <c r="BL109" i="70"/>
  <c r="BI109" i="70"/>
  <c r="AY109" i="70"/>
  <c r="AY108" i="70" s="1"/>
  <c r="CD108" i="70"/>
  <c r="CC108" i="70"/>
  <c r="CE108" i="70"/>
  <c r="CG108" i="70" s="1"/>
  <c r="BY108" i="70"/>
  <c r="CB108" i="70" s="1"/>
  <c r="BT108" i="70"/>
  <c r="BV108" i="70"/>
  <c r="BS108" i="70"/>
  <c r="BO108" i="70"/>
  <c r="BK108" i="70"/>
  <c r="BJ108" i="70"/>
  <c r="BH108" i="70"/>
  <c r="BG108" i="70"/>
  <c r="CA108" i="70" s="1"/>
  <c r="BF108" i="70"/>
  <c r="BE108" i="70"/>
  <c r="BD108" i="70"/>
  <c r="BC108" i="70"/>
  <c r="BB108" i="70"/>
  <c r="AV108" i="70"/>
  <c r="AU108" i="70"/>
  <c r="AQ108" i="70"/>
  <c r="AP108" i="70"/>
  <c r="AO108" i="70"/>
  <c r="AN108" i="70"/>
  <c r="BU107" i="70"/>
  <c r="BU106" i="70" s="1"/>
  <c r="BR107" i="70"/>
  <c r="BR106" i="70" s="1"/>
  <c r="BL107" i="70"/>
  <c r="CD106" i="70"/>
  <c r="CC106" i="70"/>
  <c r="CE106" i="70"/>
  <c r="CG106" i="70" s="1"/>
  <c r="BY106" i="70"/>
  <c r="CB106" i="70" s="1"/>
  <c r="BT106" i="70"/>
  <c r="BV106" i="70"/>
  <c r="BS106" i="70"/>
  <c r="BO106" i="70"/>
  <c r="BK106" i="70"/>
  <c r="BJ106" i="70"/>
  <c r="BG106" i="70"/>
  <c r="CA106" i="70" s="1"/>
  <c r="BU105" i="70"/>
  <c r="BR105" i="70"/>
  <c r="BL105" i="70"/>
  <c r="BI105" i="70"/>
  <c r="BU104" i="70"/>
  <c r="BR104" i="70"/>
  <c r="BL104" i="70"/>
  <c r="BI104" i="70"/>
  <c r="AY104" i="70"/>
  <c r="AY103" i="70" s="1"/>
  <c r="CD103" i="70"/>
  <c r="CC103" i="70"/>
  <c r="CE103" i="70"/>
  <c r="CG103" i="70" s="1"/>
  <c r="BY103" i="70"/>
  <c r="CB103" i="70" s="1"/>
  <c r="BT103" i="70"/>
  <c r="BV103" i="70"/>
  <c r="BS103" i="70"/>
  <c r="BO103" i="70"/>
  <c r="BK103" i="70"/>
  <c r="BJ103" i="70"/>
  <c r="BH103" i="70"/>
  <c r="BG103" i="70"/>
  <c r="CA103" i="70" s="1"/>
  <c r="BF103" i="70"/>
  <c r="BE103" i="70"/>
  <c r="BD103" i="70"/>
  <c r="BC103" i="70"/>
  <c r="BB103" i="70"/>
  <c r="BA103" i="70"/>
  <c r="AZ103" i="70"/>
  <c r="AX103" i="70"/>
  <c r="AW103" i="70"/>
  <c r="AV103" i="70"/>
  <c r="AU103" i="70"/>
  <c r="AQ103" i="70"/>
  <c r="AP103" i="70"/>
  <c r="AO103" i="70"/>
  <c r="AN103" i="70"/>
  <c r="CD101" i="70"/>
  <c r="CC101" i="70"/>
  <c r="BA101" i="70"/>
  <c r="AZ101" i="70"/>
  <c r="AX101" i="70"/>
  <c r="AX99" i="70" s="1"/>
  <c r="AW101" i="70"/>
  <c r="AW99" i="70" s="1"/>
  <c r="AW361" i="70" s="1"/>
  <c r="BU100" i="70"/>
  <c r="BR100" i="70"/>
  <c r="BL100" i="70"/>
  <c r="BI100" i="70"/>
  <c r="AY100" i="70"/>
  <c r="AR98" i="70"/>
  <c r="BU97" i="70"/>
  <c r="BU96" i="70" s="1"/>
  <c r="BR97" i="70"/>
  <c r="BR96" i="70" s="1"/>
  <c r="BL97" i="70"/>
  <c r="BI97" i="70"/>
  <c r="BI96" i="70" s="1"/>
  <c r="AY97" i="70"/>
  <c r="AY96" i="70" s="1"/>
  <c r="CD96" i="70"/>
  <c r="CC96" i="70"/>
  <c r="CE96" i="70"/>
  <c r="CG96" i="70" s="1"/>
  <c r="BT96" i="70"/>
  <c r="BV96" i="70"/>
  <c r="BS96" i="70"/>
  <c r="BO96" i="70"/>
  <c r="BK96" i="70"/>
  <c r="BJ96" i="70"/>
  <c r="BH96" i="70"/>
  <c r="BG96" i="70"/>
  <c r="CA96" i="70" s="1"/>
  <c r="BF96" i="70"/>
  <c r="BE96" i="70"/>
  <c r="BD96" i="70"/>
  <c r="BC96" i="70"/>
  <c r="BB96" i="70"/>
  <c r="AV96" i="70"/>
  <c r="BU95" i="70"/>
  <c r="BU94" i="70" s="1"/>
  <c r="BR95" i="70"/>
  <c r="BR94" i="70" s="1"/>
  <c r="BL95" i="70"/>
  <c r="BI95" i="70"/>
  <c r="BI94" i="70" s="1"/>
  <c r="AY95" i="70"/>
  <c r="AY94" i="70" s="1"/>
  <c r="CD94" i="70"/>
  <c r="CC94" i="70"/>
  <c r="CE94" i="70"/>
  <c r="CG94" i="70" s="1"/>
  <c r="BT94" i="70"/>
  <c r="BV94" i="70"/>
  <c r="BS94" i="70"/>
  <c r="BO94" i="70"/>
  <c r="BK94" i="70"/>
  <c r="BJ94" i="70"/>
  <c r="BH94" i="70"/>
  <c r="BG94" i="70"/>
  <c r="CA94" i="70" s="1"/>
  <c r="BF94" i="70"/>
  <c r="BE94" i="70"/>
  <c r="BD94" i="70"/>
  <c r="BC94" i="70"/>
  <c r="BB94" i="70"/>
  <c r="AV94" i="70"/>
  <c r="AU94" i="70"/>
  <c r="AU93" i="70" s="1"/>
  <c r="AQ94" i="70"/>
  <c r="AQ93" i="70" s="1"/>
  <c r="AP94" i="70"/>
  <c r="AP93" i="70" s="1"/>
  <c r="AP81" i="70" s="1"/>
  <c r="AO94" i="70"/>
  <c r="AO93" i="70" s="1"/>
  <c r="AN94" i="70"/>
  <c r="AN93" i="70" s="1"/>
  <c r="AX93" i="70"/>
  <c r="AW93" i="70"/>
  <c r="BU92" i="70"/>
  <c r="BU91" i="70" s="1"/>
  <c r="BR92" i="70"/>
  <c r="BR91" i="70" s="1"/>
  <c r="BL92" i="70"/>
  <c r="BI92" i="70"/>
  <c r="BI91" i="70" s="1"/>
  <c r="AY92" i="70"/>
  <c r="AY91" i="70" s="1"/>
  <c r="AY85" i="70" s="1"/>
  <c r="CD91" i="70"/>
  <c r="CC91" i="70"/>
  <c r="CE91" i="70"/>
  <c r="CG91" i="70" s="1"/>
  <c r="BT91" i="70"/>
  <c r="BV91" i="70"/>
  <c r="BS91" i="70"/>
  <c r="BO91" i="70"/>
  <c r="BK91" i="70"/>
  <c r="BJ91" i="70"/>
  <c r="BH91" i="70"/>
  <c r="BG91" i="70"/>
  <c r="CA91" i="70" s="1"/>
  <c r="BF91" i="70"/>
  <c r="BE91" i="70"/>
  <c r="BE85" i="70" s="1"/>
  <c r="BD91" i="70"/>
  <c r="BD85" i="70" s="1"/>
  <c r="BC91" i="70"/>
  <c r="BB91" i="70"/>
  <c r="BB85" i="70" s="1"/>
  <c r="AV91" i="70"/>
  <c r="AV85" i="70" s="1"/>
  <c r="AU91" i="70"/>
  <c r="AU85" i="70" s="1"/>
  <c r="AQ91" i="70"/>
  <c r="AQ85" i="70" s="1"/>
  <c r="AP91" i="70"/>
  <c r="AP85" i="70" s="1"/>
  <c r="AO91" i="70"/>
  <c r="AO85" i="70" s="1"/>
  <c r="AN91" i="70"/>
  <c r="AN85" i="70" s="1"/>
  <c r="BU90" i="70"/>
  <c r="BU89" i="70" s="1"/>
  <c r="BR90" i="70"/>
  <c r="BR89" i="70" s="1"/>
  <c r="CE89" i="70"/>
  <c r="CG89" i="70" s="1"/>
  <c r="BT89" i="70"/>
  <c r="BV89" i="70"/>
  <c r="BS89" i="70"/>
  <c r="BQ89" i="70"/>
  <c r="BP89" i="70"/>
  <c r="BO89" i="70"/>
  <c r="BG89" i="70"/>
  <c r="CA89" i="70" s="1"/>
  <c r="BU87" i="70"/>
  <c r="BR87" i="70"/>
  <c r="BR86" i="70" s="1"/>
  <c r="BL87" i="70"/>
  <c r="BI87" i="70"/>
  <c r="BI86" i="70" s="1"/>
  <c r="CD86" i="70"/>
  <c r="CC86" i="70"/>
  <c r="CE86" i="70"/>
  <c r="CG86" i="70" s="1"/>
  <c r="BV86" i="70"/>
  <c r="BS86" i="70"/>
  <c r="BO86" i="70"/>
  <c r="BK86" i="70"/>
  <c r="BJ86" i="70"/>
  <c r="BH86" i="70"/>
  <c r="BG86" i="70"/>
  <c r="CA86" i="70" s="1"/>
  <c r="BF86" i="70"/>
  <c r="BE86" i="70"/>
  <c r="BD86" i="70"/>
  <c r="BC86" i="70"/>
  <c r="BU84" i="70"/>
  <c r="BU83" i="70" s="1"/>
  <c r="BU82" i="70" s="1"/>
  <c r="BR84" i="70"/>
  <c r="BR83" i="70" s="1"/>
  <c r="BR82" i="70" s="1"/>
  <c r="BL84" i="70"/>
  <c r="BI84" i="70"/>
  <c r="BI83" i="70" s="1"/>
  <c r="BI82" i="70" s="1"/>
  <c r="AY84" i="70"/>
  <c r="AY83" i="70" s="1"/>
  <c r="AY82" i="70" s="1"/>
  <c r="CD83" i="70"/>
  <c r="CD82" i="70" s="1"/>
  <c r="CC83" i="70"/>
  <c r="CC82" i="70" s="1"/>
  <c r="CE83" i="70"/>
  <c r="BV83" i="70"/>
  <c r="BV82" i="70" s="1"/>
  <c r="BS83" i="70"/>
  <c r="BS82" i="70" s="1"/>
  <c r="BO83" i="70"/>
  <c r="BO82" i="70" s="1"/>
  <c r="BK83" i="70"/>
  <c r="BK82" i="70" s="1"/>
  <c r="BJ83" i="70"/>
  <c r="BH83" i="70"/>
  <c r="BH82" i="70" s="1"/>
  <c r="BG83" i="70"/>
  <c r="CA83" i="70" s="1"/>
  <c r="BE83" i="70"/>
  <c r="BE82" i="70" s="1"/>
  <c r="BD83" i="70"/>
  <c r="BD82" i="70" s="1"/>
  <c r="BB83" i="70"/>
  <c r="BB82" i="70" s="1"/>
  <c r="AV83" i="70"/>
  <c r="AV82" i="70" s="1"/>
  <c r="BR80" i="70"/>
  <c r="BL80" i="70"/>
  <c r="BI80" i="70"/>
  <c r="AY80" i="70"/>
  <c r="BU74" i="70"/>
  <c r="BR74" i="70"/>
  <c r="BL74" i="70"/>
  <c r="BI74" i="70"/>
  <c r="BU73" i="70"/>
  <c r="BR73" i="70"/>
  <c r="BL73" i="70"/>
  <c r="BI73" i="70"/>
  <c r="AY73" i="70"/>
  <c r="AY72" i="70" s="1"/>
  <c r="AY71" i="70" s="1"/>
  <c r="AY70" i="70" s="1"/>
  <c r="AY68" i="70" s="1"/>
  <c r="CD72" i="70"/>
  <c r="CC72" i="70"/>
  <c r="BY72" i="70"/>
  <c r="CB72" i="70" s="1"/>
  <c r="BT72" i="70"/>
  <c r="BT71" i="70" s="1"/>
  <c r="BT70" i="70" s="1"/>
  <c r="BV72" i="70"/>
  <c r="BV71" i="70" s="1"/>
  <c r="BV70" i="70" s="1"/>
  <c r="BS72" i="70"/>
  <c r="BS71" i="70" s="1"/>
  <c r="BS70" i="70" s="1"/>
  <c r="BO72" i="70"/>
  <c r="BO71" i="70" s="1"/>
  <c r="BO70" i="70" s="1"/>
  <c r="BO68" i="70" s="1"/>
  <c r="BK72" i="70"/>
  <c r="BK71" i="70" s="1"/>
  <c r="BJ72" i="70"/>
  <c r="BJ71" i="70" s="1"/>
  <c r="BJ70" i="70" s="1"/>
  <c r="BJ68" i="70" s="1"/>
  <c r="BH72" i="70"/>
  <c r="BH71" i="70" s="1"/>
  <c r="BH70" i="70" s="1"/>
  <c r="BH68" i="70" s="1"/>
  <c r="BG72" i="70"/>
  <c r="CA72" i="70" s="1"/>
  <c r="BF72" i="70"/>
  <c r="BF71" i="70" s="1"/>
  <c r="BF70" i="70" s="1"/>
  <c r="BF68" i="70" s="1"/>
  <c r="BE72" i="70"/>
  <c r="BE71" i="70" s="1"/>
  <c r="BE70" i="70" s="1"/>
  <c r="BE68" i="70" s="1"/>
  <c r="BD72" i="70"/>
  <c r="BD71" i="70" s="1"/>
  <c r="BD70" i="70" s="1"/>
  <c r="BD68" i="70" s="1"/>
  <c r="BC72" i="70"/>
  <c r="BC71" i="70" s="1"/>
  <c r="BC70" i="70" s="1"/>
  <c r="BC68" i="70" s="1"/>
  <c r="BB72" i="70"/>
  <c r="BB71" i="70" s="1"/>
  <c r="BB70" i="70" s="1"/>
  <c r="BB68" i="70" s="1"/>
  <c r="AV72" i="70"/>
  <c r="AV71" i="70" s="1"/>
  <c r="AV70" i="70" s="1"/>
  <c r="AV68" i="70" s="1"/>
  <c r="AU72" i="70"/>
  <c r="AU71" i="70" s="1"/>
  <c r="AU70" i="70" s="1"/>
  <c r="AU68" i="70" s="1"/>
  <c r="AQ72" i="70"/>
  <c r="AQ71" i="70" s="1"/>
  <c r="AQ70" i="70" s="1"/>
  <c r="AQ68" i="70" s="1"/>
  <c r="AP72" i="70"/>
  <c r="AP71" i="70" s="1"/>
  <c r="AP70" i="70" s="1"/>
  <c r="AP68" i="70" s="1"/>
  <c r="AO72" i="70"/>
  <c r="AO71" i="70" s="1"/>
  <c r="AO70" i="70" s="1"/>
  <c r="AO68" i="70" s="1"/>
  <c r="AN72" i="70"/>
  <c r="AN71" i="70" s="1"/>
  <c r="AN70" i="70" s="1"/>
  <c r="AN68" i="70" s="1"/>
  <c r="CD70" i="70"/>
  <c r="CD68" i="70" s="1"/>
  <c r="CC70" i="70"/>
  <c r="CC68" i="70" s="1"/>
  <c r="AX70" i="70"/>
  <c r="AX68" i="70" s="1"/>
  <c r="AW70" i="70"/>
  <c r="AW68" i="70" s="1"/>
  <c r="BL69" i="70"/>
  <c r="BI69" i="70"/>
  <c r="AY69" i="70"/>
  <c r="BU67" i="70"/>
  <c r="BL67" i="70"/>
  <c r="BU66" i="70"/>
  <c r="BR66" i="70"/>
  <c r="BL66" i="70"/>
  <c r="BI66" i="70"/>
  <c r="AY66" i="70"/>
  <c r="BU65" i="70"/>
  <c r="BR65" i="70"/>
  <c r="BL65" i="70"/>
  <c r="BI65" i="70"/>
  <c r="AY65" i="70"/>
  <c r="BU64" i="70"/>
  <c r="BR64" i="70"/>
  <c r="BL64" i="70"/>
  <c r="BI64" i="70"/>
  <c r="AY64" i="70"/>
  <c r="BU63" i="70"/>
  <c r="BR63" i="70"/>
  <c r="BL63" i="70"/>
  <c r="BI63" i="70"/>
  <c r="AY63" i="70"/>
  <c r="CD62" i="70"/>
  <c r="CC62" i="70"/>
  <c r="CE62" i="70"/>
  <c r="CG62" i="70" s="1"/>
  <c r="BY62" i="70"/>
  <c r="CB62" i="70" s="1"/>
  <c r="BT62" i="70"/>
  <c r="BV62" i="70"/>
  <c r="BS62" i="70"/>
  <c r="BQ62" i="70"/>
  <c r="BP62" i="70"/>
  <c r="BO62" i="70"/>
  <c r="BN62" i="70"/>
  <c r="BM62" i="70"/>
  <c r="BK62" i="70"/>
  <c r="BJ62" i="70"/>
  <c r="BH62" i="70"/>
  <c r="BG62" i="70"/>
  <c r="CA62" i="70" s="1"/>
  <c r="BF62" i="70"/>
  <c r="BE62" i="70"/>
  <c r="BD62" i="70"/>
  <c r="BC62" i="70"/>
  <c r="BB62" i="70"/>
  <c r="AV62" i="70"/>
  <c r="AU62" i="70"/>
  <c r="AQ62" i="70"/>
  <c r="AP62" i="70"/>
  <c r="AO62" i="70"/>
  <c r="AN62" i="70"/>
  <c r="BU60" i="70"/>
  <c r="BR60" i="70"/>
  <c r="BL60" i="70"/>
  <c r="BI60" i="70"/>
  <c r="AY60" i="70"/>
  <c r="BU59" i="70"/>
  <c r="BR59" i="70"/>
  <c r="BL59" i="70"/>
  <c r="BI59" i="70"/>
  <c r="AY59" i="70"/>
  <c r="BY58" i="70"/>
  <c r="BT58" i="70"/>
  <c r="BV58" i="70"/>
  <c r="BS58" i="70"/>
  <c r="BO58" i="70"/>
  <c r="BK58" i="70"/>
  <c r="BJ58" i="70"/>
  <c r="BH58" i="70"/>
  <c r="BG58" i="70"/>
  <c r="BF58" i="70"/>
  <c r="BE58" i="70"/>
  <c r="BD58" i="70"/>
  <c r="BC58" i="70"/>
  <c r="BB58" i="70"/>
  <c r="AV58" i="70"/>
  <c r="AU58" i="70"/>
  <c r="AQ58" i="70"/>
  <c r="AP58" i="70"/>
  <c r="AO58" i="70"/>
  <c r="AN58" i="70"/>
  <c r="BU57" i="70"/>
  <c r="BU56" i="70" s="1"/>
  <c r="BR57" i="70"/>
  <c r="BR56" i="70" s="1"/>
  <c r="BL57" i="70"/>
  <c r="BI57" i="70"/>
  <c r="BI56" i="70" s="1"/>
  <c r="AY57" i="70"/>
  <c r="AY56" i="70" s="1"/>
  <c r="CD56" i="70"/>
  <c r="CC56" i="70"/>
  <c r="CE56" i="70"/>
  <c r="CG56" i="70" s="1"/>
  <c r="BY56" i="70"/>
  <c r="BT56" i="70"/>
  <c r="BV56" i="70"/>
  <c r="BS56" i="70"/>
  <c r="BO56" i="70"/>
  <c r="BK56" i="70"/>
  <c r="BJ56" i="70"/>
  <c r="BH56" i="70"/>
  <c r="BG56" i="70"/>
  <c r="BF56" i="70"/>
  <c r="BE56" i="70"/>
  <c r="BD56" i="70"/>
  <c r="BC56" i="70"/>
  <c r="BB56" i="70"/>
  <c r="AV56" i="70"/>
  <c r="AU56" i="70"/>
  <c r="AQ56" i="70"/>
  <c r="AP56" i="70"/>
  <c r="AO56" i="70"/>
  <c r="AN56" i="70"/>
  <c r="CD54" i="70"/>
  <c r="CC54" i="70"/>
  <c r="BA54" i="70"/>
  <c r="AZ54" i="70"/>
  <c r="AR54" i="70"/>
  <c r="AM54" i="70"/>
  <c r="AL54" i="70"/>
  <c r="AK54" i="70"/>
  <c r="AJ54" i="70"/>
  <c r="AI54" i="70"/>
  <c r="AH54" i="70"/>
  <c r="AG54" i="70"/>
  <c r="AF54" i="70"/>
  <c r="AD54" i="70"/>
  <c r="AC54" i="70"/>
  <c r="AB54" i="70"/>
  <c r="AA54" i="70"/>
  <c r="Z54" i="70"/>
  <c r="Y54" i="70"/>
  <c r="X54" i="70"/>
  <c r="V54" i="70"/>
  <c r="U54" i="70"/>
  <c r="T54" i="70"/>
  <c r="S54" i="70"/>
  <c r="R54" i="70"/>
  <c r="Q54" i="70"/>
  <c r="P54" i="70"/>
  <c r="BF51" i="70"/>
  <c r="BE51" i="70"/>
  <c r="BD51" i="70"/>
  <c r="BC51" i="70"/>
  <c r="BB51" i="70"/>
  <c r="AX51" i="70"/>
  <c r="AW51" i="70"/>
  <c r="AV51" i="70"/>
  <c r="AU51" i="70"/>
  <c r="AR51" i="70"/>
  <c r="AQ51" i="70"/>
  <c r="AP51" i="70"/>
  <c r="AO51" i="70"/>
  <c r="AN51" i="70"/>
  <c r="AM51" i="70"/>
  <c r="AL51" i="70"/>
  <c r="AK51" i="70"/>
  <c r="AJ51" i="70"/>
  <c r="AI51" i="70"/>
  <c r="AH51" i="70"/>
  <c r="AG51" i="70"/>
  <c r="AF51" i="70"/>
  <c r="AD51" i="70"/>
  <c r="AC51" i="70"/>
  <c r="AB51" i="70"/>
  <c r="AA51" i="70"/>
  <c r="Z51" i="70"/>
  <c r="Y51" i="70"/>
  <c r="X51" i="70"/>
  <c r="V51" i="70"/>
  <c r="U51" i="70"/>
  <c r="T51" i="70"/>
  <c r="S51" i="70"/>
  <c r="R51" i="70"/>
  <c r="Q51" i="70"/>
  <c r="P51" i="70"/>
  <c r="BU50" i="70"/>
  <c r="BR50" i="70"/>
  <c r="BL50" i="70"/>
  <c r="BI50" i="70"/>
  <c r="AZ50" i="70"/>
  <c r="AZ48" i="70" s="1"/>
  <c r="AZ47" i="70" s="1"/>
  <c r="AY50" i="70"/>
  <c r="AF50" i="70"/>
  <c r="AF48" i="70" s="1"/>
  <c r="AF47" i="70" s="1"/>
  <c r="AE50" i="70"/>
  <c r="X50" i="70"/>
  <c r="X48" i="70" s="1"/>
  <c r="X47" i="70" s="1"/>
  <c r="W50" i="70"/>
  <c r="BU49" i="70"/>
  <c r="BR49" i="70"/>
  <c r="BL49" i="70"/>
  <c r="BI49" i="70"/>
  <c r="AZ49" i="70"/>
  <c r="AY49" i="70"/>
  <c r="AT49" i="70"/>
  <c r="AS49" i="70"/>
  <c r="CD48" i="70"/>
  <c r="CC48" i="70"/>
  <c r="CE48" i="70"/>
  <c r="CG48" i="70" s="1"/>
  <c r="BY48" i="70"/>
  <c r="CB48" i="70" s="1"/>
  <c r="BT48" i="70"/>
  <c r="BT47" i="70" s="1"/>
  <c r="BV48" i="70"/>
  <c r="BV47" i="70" s="1"/>
  <c r="BS48" i="70"/>
  <c r="BS47" i="70" s="1"/>
  <c r="BO48" i="70"/>
  <c r="BO47" i="70" s="1"/>
  <c r="BK48" i="70"/>
  <c r="BK47" i="70" s="1"/>
  <c r="BJ48" i="70"/>
  <c r="BJ47" i="70" s="1"/>
  <c r="BH48" i="70"/>
  <c r="BH47" i="70" s="1"/>
  <c r="BG48" i="70"/>
  <c r="CA48" i="70" s="1"/>
  <c r="BF48" i="70"/>
  <c r="BF47" i="70" s="1"/>
  <c r="BE48" i="70"/>
  <c r="BE47" i="70" s="1"/>
  <c r="BD48" i="70"/>
  <c r="BD47" i="70" s="1"/>
  <c r="BC48" i="70"/>
  <c r="BC47" i="70" s="1"/>
  <c r="BB48" i="70"/>
  <c r="BB47" i="70" s="1"/>
  <c r="BA48" i="70"/>
  <c r="BA47" i="70" s="1"/>
  <c r="AV48" i="70"/>
  <c r="AV47" i="70" s="1"/>
  <c r="AU48" i="70"/>
  <c r="AU47" i="70" s="1"/>
  <c r="AR48" i="70"/>
  <c r="AQ48" i="70"/>
  <c r="AQ47" i="70" s="1"/>
  <c r="AP48" i="70"/>
  <c r="AP47" i="70" s="1"/>
  <c r="AO48" i="70"/>
  <c r="AO47" i="70" s="1"/>
  <c r="AN48" i="70"/>
  <c r="AN47" i="70" s="1"/>
  <c r="AM48" i="70"/>
  <c r="AM47" i="70" s="1"/>
  <c r="AL48" i="70"/>
  <c r="AL47" i="70" s="1"/>
  <c r="AK48" i="70"/>
  <c r="AK47" i="70" s="1"/>
  <c r="AJ48" i="70"/>
  <c r="AJ47" i="70" s="1"/>
  <c r="AG48" i="70"/>
  <c r="AD48" i="70"/>
  <c r="AD47" i="70" s="1"/>
  <c r="AC48" i="70"/>
  <c r="AC47" i="70" s="1"/>
  <c r="AB48" i="70"/>
  <c r="AB47" i="70" s="1"/>
  <c r="AA48" i="70"/>
  <c r="Z48" i="70"/>
  <c r="Z47" i="70" s="1"/>
  <c r="Y48" i="70"/>
  <c r="Y47" i="70" s="1"/>
  <c r="V48" i="70"/>
  <c r="V47" i="70" s="1"/>
  <c r="U48" i="70"/>
  <c r="U47" i="70" s="1"/>
  <c r="T48" i="70"/>
  <c r="T47" i="70" s="1"/>
  <c r="S48" i="70"/>
  <c r="S47" i="70" s="1"/>
  <c r="R48" i="70"/>
  <c r="R47" i="70" s="1"/>
  <c r="Q48" i="70"/>
  <c r="Q47" i="70" s="1"/>
  <c r="P48" i="70"/>
  <c r="P47" i="70" s="1"/>
  <c r="BU46" i="70"/>
  <c r="BR46" i="70"/>
  <c r="BL46" i="70"/>
  <c r="BI46" i="70"/>
  <c r="AZ46" i="70"/>
  <c r="AY46" i="70"/>
  <c r="AT46" i="70"/>
  <c r="AS46" i="70"/>
  <c r="AF46" i="70"/>
  <c r="AE46" i="70"/>
  <c r="X46" i="70"/>
  <c r="W46" i="70"/>
  <c r="BU45" i="70"/>
  <c r="BR45" i="70"/>
  <c r="BL45" i="70"/>
  <c r="BI45" i="70"/>
  <c r="AZ45" i="70"/>
  <c r="AY45" i="70"/>
  <c r="AT45" i="70"/>
  <c r="AF45" i="70"/>
  <c r="AE45" i="70"/>
  <c r="X45" i="70"/>
  <c r="W45" i="70"/>
  <c r="BU44" i="70"/>
  <c r="BR44" i="70"/>
  <c r="BL44" i="70"/>
  <c r="BU43" i="70"/>
  <c r="BR43" i="70"/>
  <c r="BL43" i="70"/>
  <c r="BI43" i="70"/>
  <c r="AZ43" i="70"/>
  <c r="AY43" i="70"/>
  <c r="AT43" i="70"/>
  <c r="AS43" i="70"/>
  <c r="AF43" i="70"/>
  <c r="AE43" i="70"/>
  <c r="X43" i="70"/>
  <c r="W43" i="70"/>
  <c r="BU42" i="70"/>
  <c r="BR42" i="70"/>
  <c r="BL42" i="70"/>
  <c r="BI42" i="70"/>
  <c r="AZ42" i="70"/>
  <c r="AY42" i="70"/>
  <c r="AT42" i="70"/>
  <c r="AS42" i="70"/>
  <c r="AF42" i="70"/>
  <c r="AE42" i="70"/>
  <c r="X42" i="70"/>
  <c r="W42" i="70"/>
  <c r="CD40" i="70"/>
  <c r="CC40" i="70"/>
  <c r="CE40" i="70"/>
  <c r="CG40" i="70" s="1"/>
  <c r="BY40" i="70"/>
  <c r="CB40" i="70" s="1"/>
  <c r="BV40" i="70"/>
  <c r="BS40" i="70"/>
  <c r="BO40" i="70"/>
  <c r="BK40" i="70"/>
  <c r="BJ40" i="70"/>
  <c r="BH40" i="70"/>
  <c r="BG40" i="70"/>
  <c r="CA40" i="70" s="1"/>
  <c r="BF40" i="70"/>
  <c r="BE40" i="70"/>
  <c r="BD40" i="70"/>
  <c r="BC40" i="70"/>
  <c r="BB40" i="70"/>
  <c r="BA40" i="70"/>
  <c r="AV40" i="70"/>
  <c r="AU40" i="70"/>
  <c r="AR40" i="70"/>
  <c r="AQ40" i="70"/>
  <c r="AP40" i="70"/>
  <c r="AO40" i="70"/>
  <c r="AN40" i="70"/>
  <c r="AM40" i="70"/>
  <c r="AL40" i="70"/>
  <c r="AK40" i="70"/>
  <c r="AJ40" i="70"/>
  <c r="AG40" i="70"/>
  <c r="AD40" i="70"/>
  <c r="AC40" i="70"/>
  <c r="AB40" i="70"/>
  <c r="Z40" i="70"/>
  <c r="Y40" i="70"/>
  <c r="V40" i="70"/>
  <c r="U40" i="70"/>
  <c r="T40" i="70"/>
  <c r="S40" i="70"/>
  <c r="R40" i="70"/>
  <c r="Q40" i="70"/>
  <c r="P40" i="70"/>
  <c r="BU39" i="70"/>
  <c r="BR39" i="70"/>
  <c r="BL39" i="70"/>
  <c r="BI39" i="70"/>
  <c r="AZ39" i="70"/>
  <c r="AY39" i="70"/>
  <c r="AT39" i="70"/>
  <c r="AS39" i="70"/>
  <c r="AF39" i="70"/>
  <c r="AE39" i="70"/>
  <c r="X39" i="70"/>
  <c r="W39" i="70"/>
  <c r="BU38" i="70"/>
  <c r="BR38" i="70"/>
  <c r="BL38" i="70"/>
  <c r="BI38" i="70"/>
  <c r="AZ38" i="70"/>
  <c r="AY38" i="70"/>
  <c r="AT38" i="70"/>
  <c r="AS38" i="70"/>
  <c r="AF38" i="70"/>
  <c r="AE38" i="70"/>
  <c r="X38" i="70"/>
  <c r="W38" i="70"/>
  <c r="BU37" i="70"/>
  <c r="BR37" i="70"/>
  <c r="BL37" i="70"/>
  <c r="BI37" i="70"/>
  <c r="AZ37" i="70"/>
  <c r="AY37" i="70"/>
  <c r="AT37" i="70"/>
  <c r="AS37" i="70"/>
  <c r="AF37" i="70"/>
  <c r="AE37" i="70"/>
  <c r="X37" i="70"/>
  <c r="W37" i="70"/>
  <c r="BU36" i="70"/>
  <c r="BR36" i="70"/>
  <c r="BL36" i="70"/>
  <c r="BI36" i="70"/>
  <c r="AZ36" i="70"/>
  <c r="AY36" i="70"/>
  <c r="AT36" i="70"/>
  <c r="AS36" i="70"/>
  <c r="AF36" i="70"/>
  <c r="AE36" i="70"/>
  <c r="X36" i="70"/>
  <c r="BU35" i="70"/>
  <c r="BR35" i="70"/>
  <c r="BL35" i="70"/>
  <c r="BI35" i="70"/>
  <c r="AZ35" i="70"/>
  <c r="AY35" i="70"/>
  <c r="AT35" i="70"/>
  <c r="AS35" i="70"/>
  <c r="AF35" i="70"/>
  <c r="AE35" i="70"/>
  <c r="X35" i="70"/>
  <c r="BU34" i="70"/>
  <c r="BR34" i="70"/>
  <c r="BL34" i="70"/>
  <c r="BI34" i="70"/>
  <c r="AZ34" i="70"/>
  <c r="AY34" i="70"/>
  <c r="AT34" i="70"/>
  <c r="AS34" i="70"/>
  <c r="AF34" i="70"/>
  <c r="AE34" i="70"/>
  <c r="X34" i="70"/>
  <c r="W34" i="70"/>
  <c r="BU33" i="70"/>
  <c r="BR33" i="70"/>
  <c r="BL33" i="70"/>
  <c r="BI33" i="70"/>
  <c r="AZ33" i="70"/>
  <c r="AY33" i="70"/>
  <c r="AT33" i="70"/>
  <c r="AS33" i="70"/>
  <c r="AF33" i="70"/>
  <c r="AE33" i="70"/>
  <c r="X33" i="70"/>
  <c r="W33" i="70"/>
  <c r="BU32" i="70"/>
  <c r="BR32" i="70"/>
  <c r="BL32" i="70"/>
  <c r="BI32" i="70"/>
  <c r="AZ32" i="70"/>
  <c r="AY32" i="70"/>
  <c r="AT32" i="70"/>
  <c r="AS32" i="70"/>
  <c r="AF32" i="70"/>
  <c r="AE32" i="70"/>
  <c r="X32" i="70"/>
  <c r="W32" i="70"/>
  <c r="BU31" i="70"/>
  <c r="BR31" i="70"/>
  <c r="BL31" i="70"/>
  <c r="BI31" i="70"/>
  <c r="AZ31" i="70"/>
  <c r="AY31" i="70"/>
  <c r="AT31" i="70"/>
  <c r="AS31" i="70"/>
  <c r="AF31" i="70"/>
  <c r="AE31" i="70"/>
  <c r="X31" i="70"/>
  <c r="W31" i="70"/>
  <c r="CD30" i="70"/>
  <c r="CC30" i="70"/>
  <c r="CE30" i="70"/>
  <c r="CG30" i="70" s="1"/>
  <c r="BY30" i="70"/>
  <c r="CB30" i="70" s="1"/>
  <c r="BT30" i="70"/>
  <c r="BV30" i="70"/>
  <c r="BS30" i="70"/>
  <c r="BO30" i="70"/>
  <c r="BK30" i="70"/>
  <c r="BJ30" i="70"/>
  <c r="BH30" i="70"/>
  <c r="BG30" i="70"/>
  <c r="CA30" i="70" s="1"/>
  <c r="BF30" i="70"/>
  <c r="BE30" i="70"/>
  <c r="BD30" i="70"/>
  <c r="BC30" i="70"/>
  <c r="BB30" i="70"/>
  <c r="BA30" i="70"/>
  <c r="AV30" i="70"/>
  <c r="AU30" i="70"/>
  <c r="AR30" i="70"/>
  <c r="AQ30" i="70"/>
  <c r="AP30" i="70"/>
  <c r="AO30" i="70"/>
  <c r="AN30" i="70"/>
  <c r="AM30" i="70"/>
  <c r="AL30" i="70"/>
  <c r="AK30" i="70"/>
  <c r="AJ30" i="70"/>
  <c r="AG30" i="70"/>
  <c r="AD30" i="70"/>
  <c r="AC30" i="70"/>
  <c r="AB30" i="70"/>
  <c r="Z30" i="70"/>
  <c r="Y30" i="70"/>
  <c r="V30" i="70"/>
  <c r="U30" i="70"/>
  <c r="T30" i="70"/>
  <c r="S30" i="70"/>
  <c r="R30" i="70"/>
  <c r="Q30" i="70"/>
  <c r="P30" i="70"/>
  <c r="BU29" i="70"/>
  <c r="BR29" i="70"/>
  <c r="BL29" i="70"/>
  <c r="BI29" i="70"/>
  <c r="AZ29" i="70"/>
  <c r="AY29" i="70"/>
  <c r="AT29" i="70"/>
  <c r="AF29" i="70"/>
  <c r="AE29" i="70"/>
  <c r="X29" i="70"/>
  <c r="W29" i="70"/>
  <c r="BU28" i="70"/>
  <c r="BR28" i="70"/>
  <c r="BL28" i="70"/>
  <c r="BI28" i="70"/>
  <c r="AZ28" i="70"/>
  <c r="AY28" i="70"/>
  <c r="AT28" i="70"/>
  <c r="AS28" i="70"/>
  <c r="AF28" i="70"/>
  <c r="AE28" i="70"/>
  <c r="X28" i="70"/>
  <c r="W28" i="70"/>
  <c r="BU27" i="70"/>
  <c r="BR27" i="70"/>
  <c r="BL27" i="70"/>
  <c r="BI27" i="70"/>
  <c r="AZ27" i="70"/>
  <c r="AY27" i="70"/>
  <c r="AT27" i="70"/>
  <c r="AS27" i="70"/>
  <c r="AF27" i="70"/>
  <c r="AE27" i="70"/>
  <c r="X27" i="70"/>
  <c r="W27" i="70"/>
  <c r="BU26" i="70"/>
  <c r="BR26" i="70"/>
  <c r="BL26" i="70"/>
  <c r="BI26" i="70"/>
  <c r="AZ26" i="70"/>
  <c r="AY26" i="70"/>
  <c r="AF26" i="70"/>
  <c r="AE26" i="70"/>
  <c r="X26" i="70"/>
  <c r="BU25" i="70"/>
  <c r="BR25" i="70"/>
  <c r="BL25" i="70"/>
  <c r="BI25" i="70"/>
  <c r="AY25" i="70"/>
  <c r="BU24" i="70"/>
  <c r="BR24" i="70"/>
  <c r="BL24" i="70"/>
  <c r="BI24" i="70"/>
  <c r="AZ24" i="70"/>
  <c r="AY24" i="70"/>
  <c r="AT24" i="70"/>
  <c r="AS24" i="70"/>
  <c r="AF24" i="70"/>
  <c r="AE24" i="70"/>
  <c r="X24" i="70"/>
  <c r="W24" i="70"/>
  <c r="CD23" i="70"/>
  <c r="CC23" i="70"/>
  <c r="CE23" i="70"/>
  <c r="CG23" i="70" s="1"/>
  <c r="BY23" i="70"/>
  <c r="CB23" i="70" s="1"/>
  <c r="BT23" i="70"/>
  <c r="BV23" i="70"/>
  <c r="BS23" i="70"/>
  <c r="BO23" i="70"/>
  <c r="BK23" i="70"/>
  <c r="BJ23" i="70"/>
  <c r="BH23" i="70"/>
  <c r="BG23" i="70"/>
  <c r="CA23" i="70" s="1"/>
  <c r="BF23" i="70"/>
  <c r="BE23" i="70"/>
  <c r="BD23" i="70"/>
  <c r="BC23" i="70"/>
  <c r="BB23" i="70"/>
  <c r="BA23" i="70"/>
  <c r="AV23" i="70"/>
  <c r="AU23" i="70"/>
  <c r="AR23" i="70"/>
  <c r="AQ23" i="70"/>
  <c r="AP23" i="70"/>
  <c r="AO23" i="70"/>
  <c r="AN23" i="70"/>
  <c r="AM23" i="70"/>
  <c r="AL23" i="70"/>
  <c r="AK23" i="70"/>
  <c r="AJ23" i="70"/>
  <c r="AG23" i="70"/>
  <c r="AD23" i="70"/>
  <c r="AC23" i="70"/>
  <c r="AB23" i="70"/>
  <c r="Z23" i="70"/>
  <c r="Y23" i="70"/>
  <c r="V23" i="70"/>
  <c r="U23" i="70"/>
  <c r="T23" i="70"/>
  <c r="S23" i="70"/>
  <c r="R23" i="70"/>
  <c r="Q23" i="70"/>
  <c r="P23" i="70"/>
  <c r="BU22" i="70"/>
  <c r="BR22" i="70"/>
  <c r="BL22" i="70"/>
  <c r="BI22" i="70"/>
  <c r="AZ22" i="70"/>
  <c r="AY22" i="70"/>
  <c r="AF22" i="70"/>
  <c r="AE22" i="70"/>
  <c r="X22" i="70"/>
  <c r="W22" i="70"/>
  <c r="BU21" i="70"/>
  <c r="BR21" i="70"/>
  <c r="BL21" i="70"/>
  <c r="BI21" i="70"/>
  <c r="AZ21" i="70"/>
  <c r="AY21" i="70"/>
  <c r="AT21" i="70"/>
  <c r="AS21" i="70"/>
  <c r="AF21" i="70"/>
  <c r="AE21" i="70"/>
  <c r="X21" i="70"/>
  <c r="W21" i="70"/>
  <c r="BU20" i="70"/>
  <c r="BR20" i="70"/>
  <c r="BL20" i="70"/>
  <c r="BI20" i="70"/>
  <c r="AZ20" i="70"/>
  <c r="AY20" i="70"/>
  <c r="AT20" i="70"/>
  <c r="AS20" i="70"/>
  <c r="AF20" i="70"/>
  <c r="AE20" i="70"/>
  <c r="X20" i="70"/>
  <c r="BU19" i="70"/>
  <c r="BR19" i="70"/>
  <c r="BL19" i="70"/>
  <c r="BI19" i="70"/>
  <c r="AZ19" i="70"/>
  <c r="AY19" i="70"/>
  <c r="AT19" i="70"/>
  <c r="AS19" i="70"/>
  <c r="AF19" i="70"/>
  <c r="AE19" i="70"/>
  <c r="X19" i="70"/>
  <c r="W19" i="70"/>
  <c r="CD18" i="70"/>
  <c r="CC18" i="70"/>
  <c r="CE18" i="70"/>
  <c r="CG18" i="70" s="1"/>
  <c r="BY18" i="70"/>
  <c r="CB18" i="70" s="1"/>
  <c r="BT18" i="70"/>
  <c r="BV18" i="70"/>
  <c r="BS18" i="70"/>
  <c r="BO18" i="70"/>
  <c r="BK18" i="70"/>
  <c r="BJ18" i="70"/>
  <c r="BH18" i="70"/>
  <c r="BG18" i="70"/>
  <c r="BF18" i="70"/>
  <c r="BE18" i="70"/>
  <c r="BD18" i="70"/>
  <c r="BC18" i="70"/>
  <c r="BB18" i="70"/>
  <c r="BA18" i="70"/>
  <c r="AV18" i="70"/>
  <c r="AU18" i="70"/>
  <c r="AR18" i="70"/>
  <c r="AQ18" i="70"/>
  <c r="AP18" i="70"/>
  <c r="AO18" i="70"/>
  <c r="AN18" i="70"/>
  <c r="AM18" i="70"/>
  <c r="AL18" i="70"/>
  <c r="AK18" i="70"/>
  <c r="AJ18" i="70"/>
  <c r="AG18" i="70"/>
  <c r="AD18" i="70"/>
  <c r="AC18" i="70"/>
  <c r="AB18" i="70"/>
  <c r="Z18" i="70"/>
  <c r="Y18" i="70"/>
  <c r="V18" i="70"/>
  <c r="U18" i="70"/>
  <c r="T18" i="70"/>
  <c r="S18" i="70"/>
  <c r="R18" i="70"/>
  <c r="Q18" i="70"/>
  <c r="P18" i="70"/>
  <c r="AX16" i="70"/>
  <c r="AX13" i="70" s="1"/>
  <c r="AW16" i="70"/>
  <c r="AW13" i="70" s="1"/>
  <c r="AI16" i="70"/>
  <c r="AH16" i="70"/>
  <c r="BL15" i="70"/>
  <c r="BI15" i="70"/>
  <c r="AZ15" i="70"/>
  <c r="AY15" i="70"/>
  <c r="AT15" i="70"/>
  <c r="AS15" i="70"/>
  <c r="AF15" i="70"/>
  <c r="AE15" i="70"/>
  <c r="X15" i="70"/>
  <c r="W15" i="70"/>
  <c r="AZ14" i="70"/>
  <c r="AY14" i="70"/>
  <c r="AT14" i="70"/>
  <c r="AS14" i="70"/>
  <c r="AF14" i="70"/>
  <c r="AE14" i="70"/>
  <c r="X14" i="70"/>
  <c r="W14" i="70"/>
  <c r="BA13" i="70"/>
  <c r="BA12" i="70" s="1"/>
  <c r="AM13" i="70"/>
  <c r="AM12" i="70" s="1"/>
  <c r="AL13" i="70"/>
  <c r="AL12" i="70" s="1"/>
  <c r="AK13" i="70"/>
  <c r="AK12" i="70" s="1"/>
  <c r="AJ13" i="70"/>
  <c r="AI13" i="70"/>
  <c r="AH13" i="70"/>
  <c r="AH12" i="70" s="1"/>
  <c r="AG13" i="70"/>
  <c r="AD13" i="70"/>
  <c r="AD12" i="70" s="1"/>
  <c r="AC13" i="70"/>
  <c r="AC12" i="70" s="1"/>
  <c r="AB13" i="70"/>
  <c r="AA13" i="70"/>
  <c r="Z13" i="70"/>
  <c r="Z12" i="70" s="1"/>
  <c r="Y13" i="70"/>
  <c r="Y12" i="70" s="1"/>
  <c r="V13" i="70"/>
  <c r="V12" i="70" s="1"/>
  <c r="U13" i="70"/>
  <c r="U12" i="70" s="1"/>
  <c r="T13" i="70"/>
  <c r="S13" i="70"/>
  <c r="R13" i="70"/>
  <c r="Q13" i="70"/>
  <c r="Q11" i="70" s="1"/>
  <c r="P13" i="70"/>
  <c r="P12" i="70" s="1"/>
  <c r="AR9" i="70"/>
  <c r="AE9" i="70"/>
  <c r="W9" i="70"/>
  <c r="AE8" i="64"/>
  <c r="AF8" i="64"/>
  <c r="M9" i="64"/>
  <c r="N9" i="64"/>
  <c r="O9" i="64"/>
  <c r="P9" i="64"/>
  <c r="Q9" i="64"/>
  <c r="R9" i="64"/>
  <c r="S9" i="64"/>
  <c r="U9" i="64"/>
  <c r="V9" i="64"/>
  <c r="W9" i="64"/>
  <c r="X9" i="64"/>
  <c r="Y9" i="64"/>
  <c r="Z9" i="64"/>
  <c r="AA9" i="64"/>
  <c r="AC9" i="64"/>
  <c r="AD9" i="64"/>
  <c r="AG9" i="64"/>
  <c r="AH9" i="64"/>
  <c r="AR10" i="64"/>
  <c r="AS10" i="64"/>
  <c r="AV10" i="64"/>
  <c r="BI10" i="64"/>
  <c r="BK10" i="64" s="1"/>
  <c r="AT11" i="64"/>
  <c r="AU11" i="64"/>
  <c r="AU10" i="64" s="1"/>
  <c r="AO12" i="64"/>
  <c r="AQ12" i="64"/>
  <c r="AR12" i="64"/>
  <c r="AS12" i="64"/>
  <c r="AV12" i="64"/>
  <c r="AW12" i="64"/>
  <c r="AX12" i="64"/>
  <c r="BI12" i="64"/>
  <c r="BK12" i="64" s="1"/>
  <c r="AT13" i="64"/>
  <c r="AU13" i="64"/>
  <c r="AU12" i="64" s="1"/>
  <c r="AO14" i="64"/>
  <c r="AQ14" i="64"/>
  <c r="AR14" i="64"/>
  <c r="AS14" i="64"/>
  <c r="AV14" i="64"/>
  <c r="AW14" i="64"/>
  <c r="AX14" i="64"/>
  <c r="BI14" i="64"/>
  <c r="BK14" i="64" s="1"/>
  <c r="AT15" i="64"/>
  <c r="AU15" i="64"/>
  <c r="AU14" i="64" s="1"/>
  <c r="AI16" i="64"/>
  <c r="AJ16" i="64"/>
  <c r="AK16" i="64"/>
  <c r="AL16" i="64"/>
  <c r="AM16" i="64"/>
  <c r="AO16" i="64"/>
  <c r="AQ16" i="64"/>
  <c r="AR16" i="64"/>
  <c r="AS16" i="64"/>
  <c r="AV16" i="64"/>
  <c r="AW16" i="64"/>
  <c r="AX16" i="64"/>
  <c r="BI16" i="64"/>
  <c r="BK16" i="64" s="1"/>
  <c r="AT17" i="64"/>
  <c r="AU17" i="64"/>
  <c r="AI18" i="64"/>
  <c r="AJ18" i="64"/>
  <c r="AT18" i="64"/>
  <c r="AU18" i="64"/>
  <c r="AI19" i="64"/>
  <c r="AJ19" i="64"/>
  <c r="AK19" i="64"/>
  <c r="AL19" i="64"/>
  <c r="AM19" i="64"/>
  <c r="AO19" i="64"/>
  <c r="AQ19" i="64"/>
  <c r="AR19" i="64"/>
  <c r="AS19" i="64"/>
  <c r="AV19" i="64"/>
  <c r="AW19" i="64"/>
  <c r="AX19" i="64"/>
  <c r="BI19" i="64"/>
  <c r="BK19" i="64" s="1"/>
  <c r="AT20" i="64"/>
  <c r="AU20" i="64"/>
  <c r="AI21" i="64"/>
  <c r="AJ21" i="64"/>
  <c r="AT21" i="64"/>
  <c r="AU21" i="64"/>
  <c r="AI24" i="64"/>
  <c r="AJ24" i="64"/>
  <c r="AK24" i="64"/>
  <c r="AL24" i="64"/>
  <c r="AM24" i="64"/>
  <c r="AO24" i="64"/>
  <c r="AQ24" i="64"/>
  <c r="AR24" i="64"/>
  <c r="AS24" i="64"/>
  <c r="AV24" i="64"/>
  <c r="AW24" i="64"/>
  <c r="AX24" i="64"/>
  <c r="BI24" i="64"/>
  <c r="BK24" i="64" s="1"/>
  <c r="AT25" i="64"/>
  <c r="AU25" i="64"/>
  <c r="AI26" i="64"/>
  <c r="AJ26" i="64"/>
  <c r="AT26" i="64"/>
  <c r="AU26" i="64"/>
  <c r="AK27" i="64"/>
  <c r="AL27" i="64"/>
  <c r="AO27" i="64"/>
  <c r="AQ27" i="64"/>
  <c r="AR27" i="64"/>
  <c r="AS27" i="64"/>
  <c r="AU27" i="64"/>
  <c r="AV27" i="64"/>
  <c r="AW27" i="64"/>
  <c r="AX27" i="64"/>
  <c r="BI27" i="64"/>
  <c r="BK27" i="64" s="1"/>
  <c r="AI28" i="64"/>
  <c r="AJ28" i="64"/>
  <c r="AT28" i="64"/>
  <c r="AO29" i="64"/>
  <c r="AQ29" i="64"/>
  <c r="AR29" i="64"/>
  <c r="AS29" i="64"/>
  <c r="AV29" i="64"/>
  <c r="AW29" i="64"/>
  <c r="AX29" i="64"/>
  <c r="BI29" i="64"/>
  <c r="BK29" i="64" s="1"/>
  <c r="AT30" i="64"/>
  <c r="AU30" i="64"/>
  <c r="AU29" i="64" s="1"/>
  <c r="AI31" i="64"/>
  <c r="AJ31" i="64"/>
  <c r="AK31" i="64"/>
  <c r="AL31" i="64"/>
  <c r="AM31" i="64"/>
  <c r="AO31" i="64"/>
  <c r="AQ31" i="64"/>
  <c r="AR31" i="64"/>
  <c r="AS31" i="64"/>
  <c r="AV31" i="64"/>
  <c r="AW31" i="64"/>
  <c r="AX31" i="64"/>
  <c r="BI31" i="64"/>
  <c r="BK31" i="64" s="1"/>
  <c r="AI32" i="64"/>
  <c r="AI29" i="64" s="1"/>
  <c r="AI9" i="64" s="1"/>
  <c r="AJ32" i="64"/>
  <c r="AJ27" i="64" s="1"/>
  <c r="AK32" i="64"/>
  <c r="AK29" i="64" s="1"/>
  <c r="AK9" i="64" s="1"/>
  <c r="AL32" i="64"/>
  <c r="AL29" i="64" s="1"/>
  <c r="AL9" i="64" s="1"/>
  <c r="AM32" i="64"/>
  <c r="AM21" i="64" s="1"/>
  <c r="AT32" i="64"/>
  <c r="AU32" i="64"/>
  <c r="AU31" i="64" s="1"/>
  <c r="M34" i="64"/>
  <c r="M33" i="64" s="1"/>
  <c r="N34" i="64"/>
  <c r="N33" i="64" s="1"/>
  <c r="O34" i="64"/>
  <c r="O33" i="64" s="1"/>
  <c r="P34" i="64"/>
  <c r="P33" i="64" s="1"/>
  <c r="Q34" i="64"/>
  <c r="Q33" i="64" s="1"/>
  <c r="R34" i="64"/>
  <c r="R33" i="64" s="1"/>
  <c r="S34" i="64"/>
  <c r="S33" i="64" s="1"/>
  <c r="V34" i="64"/>
  <c r="V33" i="64" s="1"/>
  <c r="W34" i="64"/>
  <c r="W33" i="64" s="1"/>
  <c r="X34" i="64"/>
  <c r="X33" i="64" s="1"/>
  <c r="Y34" i="64"/>
  <c r="Y33" i="64" s="1"/>
  <c r="Z34" i="64"/>
  <c r="Z33" i="64" s="1"/>
  <c r="AA34" i="64"/>
  <c r="AA33" i="64" s="1"/>
  <c r="AD34" i="64"/>
  <c r="AD33" i="64" s="1"/>
  <c r="AG34" i="64"/>
  <c r="AG33" i="64" s="1"/>
  <c r="AH34" i="64"/>
  <c r="AH33" i="64" s="1"/>
  <c r="AI34" i="64"/>
  <c r="AI33" i="64" s="1"/>
  <c r="AJ34" i="64"/>
  <c r="AJ33" i="64" s="1"/>
  <c r="AK34" i="64"/>
  <c r="AK33" i="64" s="1"/>
  <c r="AL34" i="64"/>
  <c r="AL33" i="64" s="1"/>
  <c r="AM34" i="64"/>
  <c r="AM33" i="64" s="1"/>
  <c r="AO34" i="64"/>
  <c r="AQ34" i="64"/>
  <c r="AR34" i="64"/>
  <c r="AS34" i="64"/>
  <c r="AU34" i="64"/>
  <c r="AV34" i="64"/>
  <c r="AW34" i="64"/>
  <c r="AX34" i="64"/>
  <c r="BI34" i="64"/>
  <c r="BK34" i="64" s="1"/>
  <c r="BC34" i="64"/>
  <c r="BD34" i="64"/>
  <c r="T35" i="64"/>
  <c r="AB35" i="64"/>
  <c r="AT35" i="64"/>
  <c r="T36" i="64"/>
  <c r="U36" i="64"/>
  <c r="U34" i="64" s="1"/>
  <c r="U33" i="64" s="1"/>
  <c r="AB36" i="64"/>
  <c r="AC36" i="64"/>
  <c r="AC34" i="64" s="1"/>
  <c r="AC33" i="64" s="1"/>
  <c r="AT36" i="64"/>
  <c r="AT37" i="64"/>
  <c r="M38" i="64"/>
  <c r="N38" i="64"/>
  <c r="O38" i="64"/>
  <c r="P38" i="64"/>
  <c r="Q38" i="64"/>
  <c r="R38" i="64"/>
  <c r="S38" i="64"/>
  <c r="V38" i="64"/>
  <c r="W38" i="64"/>
  <c r="X38" i="64"/>
  <c r="Y38" i="64"/>
  <c r="Z38" i="64"/>
  <c r="AA38" i="64"/>
  <c r="AD38" i="64"/>
  <c r="AG38" i="64"/>
  <c r="AH38" i="64"/>
  <c r="AI38" i="64"/>
  <c r="AJ38" i="64"/>
  <c r="AK38" i="64"/>
  <c r="AL38" i="64"/>
  <c r="AM38" i="64"/>
  <c r="AO38" i="64"/>
  <c r="AQ38" i="64"/>
  <c r="AR38" i="64"/>
  <c r="AS38" i="64"/>
  <c r="AU38" i="64"/>
  <c r="AV38" i="64"/>
  <c r="AW38" i="64"/>
  <c r="AX38" i="64"/>
  <c r="BI38" i="64"/>
  <c r="BK38" i="64" s="1"/>
  <c r="BC38" i="64"/>
  <c r="BD38" i="64"/>
  <c r="T39" i="64"/>
  <c r="AB39" i="64"/>
  <c r="AT39" i="64"/>
  <c r="T40" i="64"/>
  <c r="U40" i="64"/>
  <c r="U38" i="64" s="1"/>
  <c r="AB40" i="64"/>
  <c r="AC40" i="64"/>
  <c r="AC38" i="64" s="1"/>
  <c r="AT40" i="64"/>
  <c r="AT41" i="64"/>
  <c r="M42" i="64"/>
  <c r="N42" i="64"/>
  <c r="O42" i="64"/>
  <c r="P42" i="64"/>
  <c r="Q42" i="64"/>
  <c r="R42" i="64"/>
  <c r="S42" i="64"/>
  <c r="V42" i="64"/>
  <c r="W42" i="64"/>
  <c r="X42" i="64"/>
  <c r="Y42" i="64"/>
  <c r="Z42" i="64"/>
  <c r="AA42" i="64"/>
  <c r="AD42" i="64"/>
  <c r="AG42" i="64"/>
  <c r="AH42" i="64"/>
  <c r="AI42" i="64"/>
  <c r="AJ42" i="64"/>
  <c r="AK42" i="64"/>
  <c r="AL42" i="64"/>
  <c r="AM42" i="64"/>
  <c r="AO42" i="64"/>
  <c r="AQ42" i="64"/>
  <c r="AR42" i="64"/>
  <c r="AS42" i="64"/>
  <c r="AU42" i="64"/>
  <c r="AV42" i="64"/>
  <c r="AW42" i="64"/>
  <c r="AX42" i="64"/>
  <c r="BI42" i="64"/>
  <c r="BK42" i="64" s="1"/>
  <c r="BC42" i="64"/>
  <c r="BD42" i="64"/>
  <c r="T43" i="64"/>
  <c r="AB43" i="64"/>
  <c r="AT43" i="64"/>
  <c r="T44" i="64"/>
  <c r="U44" i="64"/>
  <c r="U42" i="64" s="1"/>
  <c r="AB44" i="64"/>
  <c r="AC44" i="64"/>
  <c r="AC42" i="64" s="1"/>
  <c r="AT44" i="64"/>
  <c r="AT45" i="64"/>
  <c r="M46" i="64"/>
  <c r="N46" i="64"/>
  <c r="O46" i="64"/>
  <c r="P46" i="64"/>
  <c r="Q46" i="64"/>
  <c r="R46" i="64"/>
  <c r="S46" i="64"/>
  <c r="V46" i="64"/>
  <c r="W46" i="64"/>
  <c r="X46" i="64"/>
  <c r="Y46" i="64"/>
  <c r="Z46" i="64"/>
  <c r="AA46" i="64"/>
  <c r="AD46" i="64"/>
  <c r="AG46" i="64"/>
  <c r="AH46" i="64"/>
  <c r="AI46" i="64"/>
  <c r="AJ46" i="64"/>
  <c r="AK46" i="64"/>
  <c r="AL46" i="64"/>
  <c r="AM46" i="64"/>
  <c r="AO46" i="64"/>
  <c r="AQ46" i="64"/>
  <c r="AR46" i="64"/>
  <c r="AS46" i="64"/>
  <c r="AU46" i="64"/>
  <c r="AV46" i="64"/>
  <c r="AW46" i="64"/>
  <c r="AX46" i="64"/>
  <c r="BI46" i="64"/>
  <c r="BK46" i="64" s="1"/>
  <c r="BC46" i="64"/>
  <c r="BD46" i="64"/>
  <c r="T47" i="64"/>
  <c r="AB47" i="64"/>
  <c r="AT47" i="64"/>
  <c r="T48" i="64"/>
  <c r="U48" i="64"/>
  <c r="U46" i="64" s="1"/>
  <c r="AB48" i="64"/>
  <c r="AC48" i="64"/>
  <c r="AC46" i="64" s="1"/>
  <c r="AT48" i="64"/>
  <c r="AT49" i="64"/>
  <c r="M51" i="64"/>
  <c r="M50" i="64" s="1"/>
  <c r="N51" i="64"/>
  <c r="N50" i="64" s="1"/>
  <c r="O51" i="64"/>
  <c r="O50" i="64" s="1"/>
  <c r="P51" i="64"/>
  <c r="P50" i="64" s="1"/>
  <c r="Q51" i="64"/>
  <c r="Q50" i="64" s="1"/>
  <c r="R51" i="64"/>
  <c r="R50" i="64" s="1"/>
  <c r="S51" i="64"/>
  <c r="S50" i="64" s="1"/>
  <c r="V51" i="64"/>
  <c r="V50" i="64" s="1"/>
  <c r="W51" i="64"/>
  <c r="W50" i="64" s="1"/>
  <c r="X51" i="64"/>
  <c r="X50" i="64" s="1"/>
  <c r="Y51" i="64"/>
  <c r="Y50" i="64" s="1"/>
  <c r="Z51" i="64"/>
  <c r="Z50" i="64" s="1"/>
  <c r="AA51" i="64"/>
  <c r="AA50" i="64" s="1"/>
  <c r="AD51" i="64"/>
  <c r="AD50" i="64" s="1"/>
  <c r="AG51" i="64"/>
  <c r="AG50" i="64" s="1"/>
  <c r="AH51" i="64"/>
  <c r="AH50" i="64" s="1"/>
  <c r="AI51" i="64"/>
  <c r="AI50" i="64" s="1"/>
  <c r="AJ51" i="64"/>
  <c r="AJ50" i="64" s="1"/>
  <c r="AK51" i="64"/>
  <c r="AK50" i="64" s="1"/>
  <c r="AL51" i="64"/>
  <c r="AL50" i="64" s="1"/>
  <c r="AM51" i="64"/>
  <c r="AM50" i="64" s="1"/>
  <c r="AO51" i="64"/>
  <c r="AQ51" i="64"/>
  <c r="AR51" i="64"/>
  <c r="AS51" i="64"/>
  <c r="AV51" i="64"/>
  <c r="AW51" i="64"/>
  <c r="AX51" i="64"/>
  <c r="BI51" i="64"/>
  <c r="BK51" i="64" s="1"/>
  <c r="T52" i="64"/>
  <c r="U52" i="64"/>
  <c r="U51" i="64" s="1"/>
  <c r="U50" i="64" s="1"/>
  <c r="AB52" i="64"/>
  <c r="AC52" i="64"/>
  <c r="AC51" i="64" s="1"/>
  <c r="AC50" i="64" s="1"/>
  <c r="AT52" i="64"/>
  <c r="AU52" i="64"/>
  <c r="AU51" i="64" s="1"/>
  <c r="M53" i="64"/>
  <c r="N53" i="64"/>
  <c r="O53" i="64"/>
  <c r="P53" i="64"/>
  <c r="Q53" i="64"/>
  <c r="R53" i="64"/>
  <c r="S53" i="64"/>
  <c r="V53" i="64"/>
  <c r="W53" i="64"/>
  <c r="X53" i="64"/>
  <c r="Y53" i="64"/>
  <c r="Z53" i="64"/>
  <c r="AA53" i="64"/>
  <c r="AD53" i="64"/>
  <c r="AG53" i="64"/>
  <c r="AH53" i="64"/>
  <c r="AI53" i="64"/>
  <c r="AJ53" i="64"/>
  <c r="AK53" i="64"/>
  <c r="AL53" i="64"/>
  <c r="AM53" i="64"/>
  <c r="AO53" i="64"/>
  <c r="AQ53" i="64"/>
  <c r="AR53" i="64"/>
  <c r="AS53" i="64"/>
  <c r="AU53" i="64"/>
  <c r="AV53" i="64"/>
  <c r="AW53" i="64"/>
  <c r="AX53" i="64"/>
  <c r="BI53" i="64"/>
  <c r="BK53" i="64" s="1"/>
  <c r="BC53" i="64"/>
  <c r="BC50" i="64" s="1"/>
  <c r="BD53" i="64"/>
  <c r="T54" i="64"/>
  <c r="U54" i="64"/>
  <c r="U53" i="64" s="1"/>
  <c r="AB54" i="64"/>
  <c r="AC54" i="64"/>
  <c r="AC53" i="64" s="1"/>
  <c r="AT54" i="64"/>
  <c r="M56" i="64"/>
  <c r="N56" i="64"/>
  <c r="O56" i="64"/>
  <c r="P56" i="64"/>
  <c r="Q56" i="64"/>
  <c r="R56" i="64"/>
  <c r="S56" i="64"/>
  <c r="V56" i="64"/>
  <c r="W56" i="64"/>
  <c r="X56" i="64"/>
  <c r="Y56" i="64"/>
  <c r="Z56" i="64"/>
  <c r="AA56" i="64"/>
  <c r="AD56" i="64"/>
  <c r="AG56" i="64"/>
  <c r="AH56" i="64"/>
  <c r="AI56" i="64"/>
  <c r="AJ56" i="64"/>
  <c r="AK56" i="64"/>
  <c r="AL56" i="64"/>
  <c r="AM56" i="64"/>
  <c r="AO56" i="64"/>
  <c r="AO55" i="64" s="1"/>
  <c r="AQ56" i="64"/>
  <c r="AR56" i="64"/>
  <c r="AS56" i="64"/>
  <c r="AV56" i="64"/>
  <c r="AW56" i="64"/>
  <c r="AW55" i="64" s="1"/>
  <c r="AX56" i="64"/>
  <c r="AX55" i="64" s="1"/>
  <c r="T57" i="64"/>
  <c r="AB57" i="64"/>
  <c r="AT57" i="64"/>
  <c r="AW57" i="64"/>
  <c r="AX57" i="64"/>
  <c r="T58" i="64"/>
  <c r="U58" i="64"/>
  <c r="U56" i="64" s="1"/>
  <c r="AB58" i="64"/>
  <c r="AC58" i="64"/>
  <c r="AC56" i="64" s="1"/>
  <c r="AT58" i="64"/>
  <c r="AU58" i="64"/>
  <c r="AU56" i="64" s="1"/>
  <c r="M59" i="64"/>
  <c r="N59" i="64"/>
  <c r="O59" i="64"/>
  <c r="P59" i="64"/>
  <c r="Q59" i="64"/>
  <c r="R59" i="64"/>
  <c r="S59" i="64"/>
  <c r="V59" i="64"/>
  <c r="W59" i="64"/>
  <c r="X59" i="64"/>
  <c r="Z59" i="64"/>
  <c r="AA59" i="64"/>
  <c r="AD59" i="64"/>
  <c r="AG59" i="64"/>
  <c r="AH59" i="64"/>
  <c r="AI59" i="64"/>
  <c r="AJ59" i="64"/>
  <c r="AK59" i="64"/>
  <c r="AL59" i="64"/>
  <c r="AM59" i="64"/>
  <c r="AT59" i="64"/>
  <c r="U61" i="64"/>
  <c r="U59" i="64" s="1"/>
  <c r="AC61" i="64"/>
  <c r="AC59" i="64" s="1"/>
  <c r="AT61" i="64"/>
  <c r="T62" i="64"/>
  <c r="AB62" i="64"/>
  <c r="AT62" i="64"/>
  <c r="T63" i="64"/>
  <c r="AB63" i="64"/>
  <c r="AT63" i="64"/>
  <c r="T64" i="64"/>
  <c r="AB64" i="64"/>
  <c r="AT64" i="64"/>
  <c r="M65" i="64"/>
  <c r="N65" i="64"/>
  <c r="O65" i="64"/>
  <c r="P65" i="64"/>
  <c r="Q65" i="64"/>
  <c r="R65" i="64"/>
  <c r="S65" i="64"/>
  <c r="V65" i="64"/>
  <c r="W65" i="64"/>
  <c r="X65" i="64"/>
  <c r="Y65" i="64"/>
  <c r="Z65" i="64"/>
  <c r="AA65" i="64"/>
  <c r="AD65" i="64"/>
  <c r="AG65" i="64"/>
  <c r="AH65" i="64"/>
  <c r="AI65" i="64"/>
  <c r="AJ65" i="64"/>
  <c r="AK65" i="64"/>
  <c r="AL65" i="64"/>
  <c r="AM65" i="64"/>
  <c r="AT65" i="64"/>
  <c r="T66" i="64"/>
  <c r="AB66" i="64"/>
  <c r="AT66" i="64"/>
  <c r="T67" i="64"/>
  <c r="AB67" i="64"/>
  <c r="AT67" i="64"/>
  <c r="T68" i="64"/>
  <c r="U68" i="64"/>
  <c r="U65" i="64" s="1"/>
  <c r="AB68" i="64"/>
  <c r="AC68" i="64"/>
  <c r="AC65" i="64" s="1"/>
  <c r="AT68" i="64"/>
  <c r="Y69" i="64"/>
  <c r="Z69" i="64"/>
  <c r="AA69" i="64"/>
  <c r="AD69" i="64"/>
  <c r="AG69" i="64"/>
  <c r="AH69" i="64"/>
  <c r="AI69" i="64"/>
  <c r="AJ69" i="64"/>
  <c r="AK69" i="64"/>
  <c r="AL69" i="64"/>
  <c r="AM69" i="64"/>
  <c r="AQ69" i="64"/>
  <c r="AR69" i="64"/>
  <c r="AS69" i="64"/>
  <c r="AV69" i="64"/>
  <c r="AT70" i="64"/>
  <c r="AU70" i="64"/>
  <c r="AU69" i="64" s="1"/>
  <c r="AO73" i="64"/>
  <c r="AQ73" i="64"/>
  <c r="AR73" i="64"/>
  <c r="AS73" i="64"/>
  <c r="AU73" i="64"/>
  <c r="AV73" i="64"/>
  <c r="AW73" i="64"/>
  <c r="AX73" i="64"/>
  <c r="BC73" i="64"/>
  <c r="BD73" i="64"/>
  <c r="AO75" i="64"/>
  <c r="AQ75" i="64"/>
  <c r="AR75" i="64"/>
  <c r="AS75" i="64"/>
  <c r="AU75" i="64"/>
  <c r="AV75" i="64"/>
  <c r="AW75" i="64"/>
  <c r="AX75" i="64"/>
  <c r="BC75" i="64"/>
  <c r="BD75" i="64"/>
  <c r="AT77" i="64"/>
  <c r="AO78" i="64"/>
  <c r="AQ78" i="64"/>
  <c r="AR78" i="64"/>
  <c r="AS78" i="64"/>
  <c r="AU78" i="64"/>
  <c r="AV78" i="64"/>
  <c r="AW78" i="64"/>
  <c r="AX78" i="64"/>
  <c r="BC78" i="64"/>
  <c r="BD78" i="64"/>
  <c r="AO81" i="64"/>
  <c r="AQ81" i="64"/>
  <c r="AR81" i="64"/>
  <c r="AS81" i="64"/>
  <c r="AU81" i="64"/>
  <c r="AV81" i="64"/>
  <c r="AW81" i="64"/>
  <c r="AX81" i="64"/>
  <c r="BC81" i="64"/>
  <c r="BD81" i="64"/>
  <c r="AT82" i="64"/>
  <c r="M83" i="64"/>
  <c r="N83" i="64"/>
  <c r="O83" i="64"/>
  <c r="P83" i="64"/>
  <c r="Q83" i="64"/>
  <c r="R83" i="64"/>
  <c r="S83" i="64"/>
  <c r="U83" i="64"/>
  <c r="V83" i="64"/>
  <c r="W83" i="64"/>
  <c r="X83" i="64"/>
  <c r="Y83" i="64"/>
  <c r="Z83" i="64"/>
  <c r="AA83" i="64"/>
  <c r="AC83" i="64"/>
  <c r="AC69" i="64" s="1"/>
  <c r="AD83" i="64"/>
  <c r="AG83" i="64"/>
  <c r="AH83" i="64"/>
  <c r="AI83" i="64"/>
  <c r="AI72" i="64" s="1"/>
  <c r="AJ83" i="64"/>
  <c r="AJ72" i="64" s="1"/>
  <c r="AK83" i="64"/>
  <c r="AK72" i="64" s="1"/>
  <c r="AL83" i="64"/>
  <c r="AL72" i="64" s="1"/>
  <c r="AM83" i="64"/>
  <c r="AM72" i="64" s="1"/>
  <c r="AO84" i="64"/>
  <c r="AO83" i="64" s="1"/>
  <c r="AQ84" i="64"/>
  <c r="AQ83" i="64" s="1"/>
  <c r="AR84" i="64"/>
  <c r="AR83" i="64" s="1"/>
  <c r="AS84" i="64"/>
  <c r="AV84" i="64"/>
  <c r="AV83" i="64" s="1"/>
  <c r="AW84" i="64"/>
  <c r="AW83" i="64" s="1"/>
  <c r="AX84" i="64"/>
  <c r="AX83" i="64" s="1"/>
  <c r="BI84" i="64"/>
  <c r="BK84" i="64" s="1"/>
  <c r="AT85" i="64"/>
  <c r="AU85" i="64"/>
  <c r="AU84" i="64" s="1"/>
  <c r="AU83" i="64" s="1"/>
  <c r="BC86" i="64"/>
  <c r="BD86" i="64"/>
  <c r="T87" i="64"/>
  <c r="AB87" i="64"/>
  <c r="AT87" i="64"/>
  <c r="M89" i="64"/>
  <c r="N89" i="64"/>
  <c r="O89" i="64"/>
  <c r="P89" i="64"/>
  <c r="Q89" i="64"/>
  <c r="R89" i="64"/>
  <c r="S89" i="64"/>
  <c r="V89" i="64"/>
  <c r="W89" i="64"/>
  <c r="X89" i="64"/>
  <c r="Y89" i="64"/>
  <c r="Z89" i="64"/>
  <c r="AA89" i="64"/>
  <c r="AB89" i="64"/>
  <c r="AD89" i="64"/>
  <c r="AE89" i="64"/>
  <c r="AE88" i="64" s="1"/>
  <c r="AE86" i="64" s="1"/>
  <c r="AF89" i="64"/>
  <c r="AF88" i="64" s="1"/>
  <c r="AF86" i="64" s="1"/>
  <c r="AG89" i="64"/>
  <c r="AH89" i="64"/>
  <c r="AI89" i="64"/>
  <c r="AJ89" i="64"/>
  <c r="AK89" i="64"/>
  <c r="AL89" i="64"/>
  <c r="AM89" i="64"/>
  <c r="AO89" i="64"/>
  <c r="AQ89" i="64"/>
  <c r="AR89" i="64"/>
  <c r="AS89" i="64"/>
  <c r="AV89" i="64"/>
  <c r="AW89" i="64"/>
  <c r="AX89" i="64"/>
  <c r="BI89" i="64"/>
  <c r="BK89" i="64" s="1"/>
  <c r="AT90" i="64"/>
  <c r="AU90" i="64"/>
  <c r="U91" i="64"/>
  <c r="AC91" i="64"/>
  <c r="AT91" i="64"/>
  <c r="AU91" i="64"/>
  <c r="T92" i="64"/>
  <c r="U92" i="64"/>
  <c r="U89" i="64" s="1"/>
  <c r="AC92" i="64"/>
  <c r="AT92" i="64"/>
  <c r="AU92" i="64"/>
  <c r="AT93" i="64"/>
  <c r="AU93" i="64"/>
  <c r="M94" i="64"/>
  <c r="N94" i="64"/>
  <c r="O94" i="64"/>
  <c r="P94" i="64"/>
  <c r="Q94" i="64"/>
  <c r="R94" i="64"/>
  <c r="S94" i="64"/>
  <c r="V94" i="64"/>
  <c r="W94" i="64"/>
  <c r="X94" i="64"/>
  <c r="Y94" i="64"/>
  <c r="Z94" i="64"/>
  <c r="AA94" i="64"/>
  <c r="AD94" i="64"/>
  <c r="AG94" i="64"/>
  <c r="AH94" i="64"/>
  <c r="AI94" i="64"/>
  <c r="AJ94" i="64"/>
  <c r="AK94" i="64"/>
  <c r="AL94" i="64"/>
  <c r="AM94" i="64"/>
  <c r="AO94" i="64"/>
  <c r="AQ94" i="64"/>
  <c r="AR94" i="64"/>
  <c r="AS94" i="64"/>
  <c r="AU94" i="64"/>
  <c r="AV94" i="64"/>
  <c r="AW94" i="64"/>
  <c r="AX94" i="64"/>
  <c r="BI94" i="64"/>
  <c r="BK94" i="64" s="1"/>
  <c r="T95" i="64"/>
  <c r="U95" i="64"/>
  <c r="U94" i="64" s="1"/>
  <c r="AC95" i="64"/>
  <c r="AC94" i="64" s="1"/>
  <c r="AT95" i="64"/>
  <c r="M96" i="64"/>
  <c r="N96" i="64"/>
  <c r="O96" i="64"/>
  <c r="P96" i="64"/>
  <c r="Q96" i="64"/>
  <c r="R96" i="64"/>
  <c r="S96" i="64"/>
  <c r="U96" i="64"/>
  <c r="V96" i="64"/>
  <c r="W96" i="64"/>
  <c r="X96" i="64"/>
  <c r="Y96" i="64"/>
  <c r="Z96" i="64"/>
  <c r="AA96" i="64"/>
  <c r="AB96" i="64"/>
  <c r="AC96" i="64"/>
  <c r="AD96" i="64"/>
  <c r="AE96" i="64"/>
  <c r="AF96" i="64"/>
  <c r="AG96" i="64"/>
  <c r="AH96" i="64"/>
  <c r="AI96" i="64"/>
  <c r="AJ96" i="64"/>
  <c r="AK96" i="64"/>
  <c r="AL96" i="64"/>
  <c r="AM96" i="64"/>
  <c r="AO96" i="64"/>
  <c r="AQ96" i="64"/>
  <c r="AR96" i="64"/>
  <c r="AS96" i="64"/>
  <c r="AV96" i="64"/>
  <c r="AW96" i="64"/>
  <c r="AX96" i="64"/>
  <c r="BI96" i="64"/>
  <c r="BK96" i="64" s="1"/>
  <c r="AT97" i="64"/>
  <c r="AU97" i="64"/>
  <c r="AU96" i="64" s="1"/>
  <c r="BC98" i="64"/>
  <c r="BD98" i="64"/>
  <c r="AO100" i="64"/>
  <c r="AO99" i="64" s="1"/>
  <c r="AO98" i="64" s="1"/>
  <c r="AQ100" i="64"/>
  <c r="AQ99" i="64" s="1"/>
  <c r="AQ98" i="64" s="1"/>
  <c r="AR100" i="64"/>
  <c r="AR99" i="64" s="1"/>
  <c r="AR98" i="64" s="1"/>
  <c r="AS100" i="64"/>
  <c r="AS99" i="64" s="1"/>
  <c r="AS98" i="64" s="1"/>
  <c r="AV100" i="64"/>
  <c r="AV99" i="64" s="1"/>
  <c r="AV98" i="64" s="1"/>
  <c r="AW100" i="64"/>
  <c r="AW99" i="64" s="1"/>
  <c r="AW98" i="64" s="1"/>
  <c r="AX100" i="64"/>
  <c r="AX99" i="64" s="1"/>
  <c r="AX98" i="64" s="1"/>
  <c r="BI100" i="64"/>
  <c r="BI99" i="64" s="1"/>
  <c r="AT101" i="64"/>
  <c r="AU101" i="64"/>
  <c r="AU100" i="64" s="1"/>
  <c r="AU99" i="64" s="1"/>
  <c r="AU98" i="64" s="1"/>
  <c r="P169" i="1"/>
  <c r="P167" i="1" s="1"/>
  <c r="BD169" i="1"/>
  <c r="BA169" i="1"/>
  <c r="BA167" i="1" s="1"/>
  <c r="AZ169" i="1"/>
  <c r="AY169" i="1"/>
  <c r="AW169" i="1"/>
  <c r="AU169" i="1"/>
  <c r="AB169" i="1"/>
  <c r="AA169" i="1"/>
  <c r="V169" i="1"/>
  <c r="U169" i="1"/>
  <c r="AZ168" i="1"/>
  <c r="AY168" i="1"/>
  <c r="AW168" i="1"/>
  <c r="AU168" i="1"/>
  <c r="BF167" i="1"/>
  <c r="BE167" i="1"/>
  <c r="AX167" i="1"/>
  <c r="AV167" i="1"/>
  <c r="AT167" i="1"/>
  <c r="AS167" i="1"/>
  <c r="AR167" i="1"/>
  <c r="AQ167" i="1"/>
  <c r="AP167" i="1"/>
  <c r="AN167" i="1"/>
  <c r="AM167" i="1"/>
  <c r="AL167" i="1"/>
  <c r="AK167" i="1"/>
  <c r="AJ167" i="1"/>
  <c r="AI167" i="1"/>
  <c r="AH167" i="1"/>
  <c r="AG167" i="1"/>
  <c r="AF167" i="1"/>
  <c r="AC167" i="1"/>
  <c r="AB167" i="1"/>
  <c r="Z167" i="1"/>
  <c r="Y167" i="1"/>
  <c r="X167" i="1"/>
  <c r="W167" i="1"/>
  <c r="V167" i="1"/>
  <c r="T167" i="1"/>
  <c r="S167" i="1"/>
  <c r="R167" i="1"/>
  <c r="BD166" i="1"/>
  <c r="BA166" i="1"/>
  <c r="BA164" i="1" s="1"/>
  <c r="AZ166" i="1"/>
  <c r="AY166" i="1"/>
  <c r="AW166" i="1"/>
  <c r="AW164" i="1" s="1"/>
  <c r="AU166" i="1"/>
  <c r="AP166" i="1"/>
  <c r="AP164" i="1" s="1"/>
  <c r="AB166" i="1"/>
  <c r="AB164" i="1" s="1"/>
  <c r="AB163" i="1" s="1"/>
  <c r="AA166" i="1"/>
  <c r="V166" i="1"/>
  <c r="V164" i="1" s="1"/>
  <c r="V163" i="1" s="1"/>
  <c r="U166" i="1"/>
  <c r="P166" i="1"/>
  <c r="BF165" i="1"/>
  <c r="BE165" i="1"/>
  <c r="BC165" i="1"/>
  <c r="BB165" i="1"/>
  <c r="BA165" i="1"/>
  <c r="AX165" i="1"/>
  <c r="AW165" i="1"/>
  <c r="AV165" i="1"/>
  <c r="AT165" i="1"/>
  <c r="AS165" i="1"/>
  <c r="AR165" i="1"/>
  <c r="AQ165" i="1"/>
  <c r="AN165" i="1"/>
  <c r="AM165" i="1"/>
  <c r="AL165" i="1"/>
  <c r="AK165" i="1"/>
  <c r="AJ165" i="1"/>
  <c r="AI165" i="1"/>
  <c r="AH165" i="1"/>
  <c r="AG165" i="1"/>
  <c r="AF165" i="1"/>
  <c r="AE165" i="1"/>
  <c r="AD165" i="1"/>
  <c r="AC165" i="1"/>
  <c r="Z165" i="1"/>
  <c r="Y165" i="1"/>
  <c r="Y164" i="1" s="1"/>
  <c r="X165" i="1"/>
  <c r="X164" i="1" s="1"/>
  <c r="X163" i="1" s="1"/>
  <c r="W165" i="1"/>
  <c r="T165" i="1"/>
  <c r="S165" i="1"/>
  <c r="V165" i="1" s="1"/>
  <c r="P165" i="1"/>
  <c r="O165" i="1"/>
  <c r="O164" i="1" s="1"/>
  <c r="O163" i="1" s="1"/>
  <c r="O151" i="1" s="1"/>
  <c r="BF164" i="1"/>
  <c r="BF163" i="1" s="1"/>
  <c r="BE164" i="1"/>
  <c r="AX164" i="1"/>
  <c r="AX163" i="1" s="1"/>
  <c r="AV164" i="1"/>
  <c r="AV163" i="1" s="1"/>
  <c r="AT164" i="1"/>
  <c r="AS164" i="1"/>
  <c r="AR164" i="1"/>
  <c r="AR163" i="1" s="1"/>
  <c r="AQ164" i="1"/>
  <c r="AQ163" i="1" s="1"/>
  <c r="AN164" i="1"/>
  <c r="AM164" i="1"/>
  <c r="AL164" i="1"/>
  <c r="AK164" i="1"/>
  <c r="AJ164" i="1"/>
  <c r="AI164" i="1"/>
  <c r="AH164" i="1"/>
  <c r="AG164" i="1"/>
  <c r="AG163" i="1" s="1"/>
  <c r="AF164" i="1"/>
  <c r="AF163" i="1" s="1"/>
  <c r="AC164" i="1"/>
  <c r="AC163" i="1" s="1"/>
  <c r="Z164" i="1"/>
  <c r="Z163" i="1" s="1"/>
  <c r="W164" i="1"/>
  <c r="W163" i="1" s="1"/>
  <c r="T164" i="1"/>
  <c r="T163" i="1" s="1"/>
  <c r="S164" i="1"/>
  <c r="S163" i="1" s="1"/>
  <c r="R164" i="1"/>
  <c r="R163" i="1" s="1"/>
  <c r="AO163" i="1"/>
  <c r="BD162" i="1"/>
  <c r="AZ162" i="1"/>
  <c r="AY162" i="1"/>
  <c r="AW162" i="1"/>
  <c r="AW161" i="1" s="1"/>
  <c r="AW160" i="1" s="1"/>
  <c r="AU162" i="1"/>
  <c r="BF161" i="1"/>
  <c r="BF160" i="1" s="1"/>
  <c r="BE161" i="1"/>
  <c r="BE160" i="1" s="1"/>
  <c r="AX161" i="1"/>
  <c r="AX160" i="1" s="1"/>
  <c r="AV161" i="1"/>
  <c r="AV160" i="1" s="1"/>
  <c r="AT161" i="1"/>
  <c r="AS161" i="1"/>
  <c r="AS160" i="1" s="1"/>
  <c r="AR161" i="1"/>
  <c r="AR160" i="1" s="1"/>
  <c r="AQ161" i="1"/>
  <c r="AQ160" i="1" s="1"/>
  <c r="AP161" i="1"/>
  <c r="AP160" i="1" s="1"/>
  <c r="AO161" i="1"/>
  <c r="AO160" i="1" s="1"/>
  <c r="AN161" i="1"/>
  <c r="AN160" i="1" s="1"/>
  <c r="AM161" i="1"/>
  <c r="AM160" i="1" s="1"/>
  <c r="AL161" i="1"/>
  <c r="AL160" i="1" s="1"/>
  <c r="AK161" i="1"/>
  <c r="AJ161" i="1"/>
  <c r="AJ160" i="1" s="1"/>
  <c r="AI161" i="1"/>
  <c r="AI160" i="1" s="1"/>
  <c r="AH161" i="1"/>
  <c r="AH160" i="1" s="1"/>
  <c r="BD159" i="1"/>
  <c r="AZ159" i="1"/>
  <c r="AY159" i="1"/>
  <c r="AW159" i="1"/>
  <c r="AW158" i="1" s="1"/>
  <c r="AW157" i="1" s="1"/>
  <c r="AU159" i="1"/>
  <c r="BF158" i="1"/>
  <c r="BF157" i="1" s="1"/>
  <c r="BE158" i="1"/>
  <c r="BE157" i="1" s="1"/>
  <c r="AX158" i="1"/>
  <c r="AX157" i="1" s="1"/>
  <c r="AV158" i="1"/>
  <c r="AV157" i="1" s="1"/>
  <c r="AT158" i="1"/>
  <c r="AT157" i="1" s="1"/>
  <c r="AS158" i="1"/>
  <c r="AR158" i="1"/>
  <c r="AR157" i="1" s="1"/>
  <c r="AQ158" i="1"/>
  <c r="AQ157" i="1" s="1"/>
  <c r="AP158" i="1"/>
  <c r="AP157" i="1" s="1"/>
  <c r="AO158" i="1"/>
  <c r="AO157" i="1" s="1"/>
  <c r="AN158" i="1"/>
  <c r="AN157" i="1" s="1"/>
  <c r="AM158" i="1"/>
  <c r="AM157" i="1" s="1"/>
  <c r="AL158" i="1"/>
  <c r="AL157" i="1" s="1"/>
  <c r="AK158" i="1"/>
  <c r="AK157" i="1" s="1"/>
  <c r="AJ158" i="1"/>
  <c r="AJ157" i="1" s="1"/>
  <c r="AI158" i="1"/>
  <c r="AI157" i="1" s="1"/>
  <c r="AH158" i="1"/>
  <c r="AH157" i="1" s="1"/>
  <c r="BD156" i="1"/>
  <c r="AZ156" i="1"/>
  <c r="AY156" i="1"/>
  <c r="AU156" i="1"/>
  <c r="AP156" i="1"/>
  <c r="AB156" i="1"/>
  <c r="AB155" i="1" s="1"/>
  <c r="V156" i="1"/>
  <c r="V155" i="1" s="1"/>
  <c r="U156" i="1"/>
  <c r="BF155" i="1"/>
  <c r="BE155" i="1"/>
  <c r="BC155" i="1"/>
  <c r="BC152" i="1" s="1"/>
  <c r="BC151" i="1" s="1"/>
  <c r="BB155" i="1"/>
  <c r="BB152" i="1" s="1"/>
  <c r="BB151" i="1" s="1"/>
  <c r="BA155" i="1"/>
  <c r="AX155" i="1"/>
  <c r="AW155" i="1"/>
  <c r="AV155" i="1"/>
  <c r="AT155" i="1"/>
  <c r="AS155" i="1"/>
  <c r="AR155" i="1"/>
  <c r="AQ155" i="1"/>
  <c r="AO155" i="1"/>
  <c r="AN155" i="1"/>
  <c r="AM155" i="1"/>
  <c r="AL155" i="1"/>
  <c r="AK155" i="1"/>
  <c r="AJ155" i="1"/>
  <c r="AI155" i="1"/>
  <c r="AH155" i="1"/>
  <c r="AG155" i="1"/>
  <c r="AF155" i="1"/>
  <c r="AC155" i="1"/>
  <c r="AD152" i="1" s="1"/>
  <c r="Z155" i="1"/>
  <c r="Y155" i="1"/>
  <c r="X155" i="1"/>
  <c r="W155" i="1"/>
  <c r="T155" i="1"/>
  <c r="S155" i="1"/>
  <c r="R155" i="1"/>
  <c r="BD154" i="1"/>
  <c r="BA154" i="1"/>
  <c r="BA153" i="1" s="1"/>
  <c r="AZ154" i="1"/>
  <c r="AY154" i="1"/>
  <c r="AU154" i="1"/>
  <c r="AP154" i="1"/>
  <c r="AB154" i="1"/>
  <c r="AB153" i="1" s="1"/>
  <c r="V154" i="1"/>
  <c r="V153" i="1" s="1"/>
  <c r="BF153" i="1"/>
  <c r="BE153" i="1"/>
  <c r="AX153" i="1"/>
  <c r="AW153" i="1"/>
  <c r="AV153" i="1"/>
  <c r="AT153" i="1"/>
  <c r="AS153" i="1"/>
  <c r="AR153" i="1"/>
  <c r="AQ153" i="1"/>
  <c r="AO153" i="1"/>
  <c r="AN153" i="1"/>
  <c r="AM153" i="1"/>
  <c r="AL153" i="1"/>
  <c r="AK153" i="1"/>
  <c r="AJ153" i="1"/>
  <c r="AI153" i="1"/>
  <c r="AH153" i="1"/>
  <c r="AG153" i="1"/>
  <c r="AF153" i="1"/>
  <c r="AC153" i="1"/>
  <c r="Z153" i="1"/>
  <c r="Y153" i="1"/>
  <c r="X153" i="1"/>
  <c r="W153" i="1"/>
  <c r="T153" i="1"/>
  <c r="S153" i="1"/>
  <c r="R153" i="1"/>
  <c r="Q153" i="1"/>
  <c r="AE152" i="1"/>
  <c r="AE151" i="1" s="1"/>
  <c r="BD150" i="1"/>
  <c r="AZ150" i="1"/>
  <c r="AY150" i="1"/>
  <c r="AW150" i="1"/>
  <c r="AW149" i="1" s="1"/>
  <c r="AU150" i="1"/>
  <c r="AP150" i="1"/>
  <c r="AB150" i="1"/>
  <c r="AB149" i="1" s="1"/>
  <c r="V150" i="1"/>
  <c r="V149" i="1" s="1"/>
  <c r="BF149" i="1"/>
  <c r="BE149" i="1"/>
  <c r="BC149" i="1"/>
  <c r="BB149" i="1"/>
  <c r="BA149" i="1"/>
  <c r="AX149" i="1"/>
  <c r="AV149" i="1"/>
  <c r="AT149" i="1"/>
  <c r="AS149" i="1"/>
  <c r="AR149" i="1"/>
  <c r="AQ149" i="1"/>
  <c r="AN149" i="1"/>
  <c r="AM149" i="1"/>
  <c r="AL149" i="1"/>
  <c r="AK149" i="1"/>
  <c r="AJ149" i="1"/>
  <c r="AI149" i="1"/>
  <c r="AH149" i="1"/>
  <c r="AG149" i="1"/>
  <c r="AF149" i="1"/>
  <c r="AC149" i="1"/>
  <c r="Z149" i="1"/>
  <c r="Y149" i="1"/>
  <c r="X149" i="1"/>
  <c r="W149" i="1"/>
  <c r="T149" i="1"/>
  <c r="S149" i="1"/>
  <c r="R149" i="1"/>
  <c r="BD148" i="1"/>
  <c r="AZ148" i="1"/>
  <c r="AY148" i="1"/>
  <c r="AW148" i="1"/>
  <c r="AW147" i="1" s="1"/>
  <c r="AU148" i="1"/>
  <c r="AB148" i="1"/>
  <c r="AB147" i="1" s="1"/>
  <c r="AA148" i="1"/>
  <c r="V148" i="1"/>
  <c r="V147" i="1" s="1"/>
  <c r="U148" i="1"/>
  <c r="P148" i="1"/>
  <c r="P147" i="1" s="1"/>
  <c r="BF147" i="1"/>
  <c r="BE147" i="1"/>
  <c r="AX147" i="1"/>
  <c r="AV147" i="1"/>
  <c r="AT147" i="1"/>
  <c r="AU147" i="1" s="1"/>
  <c r="AS147" i="1"/>
  <c r="AR147" i="1"/>
  <c r="AQ147" i="1"/>
  <c r="AM147" i="1"/>
  <c r="AL147" i="1"/>
  <c r="AK147" i="1"/>
  <c r="AJ147" i="1"/>
  <c r="AI147" i="1"/>
  <c r="AH147" i="1"/>
  <c r="AG147" i="1"/>
  <c r="AF147" i="1"/>
  <c r="AC147" i="1"/>
  <c r="Z147" i="1"/>
  <c r="Y147" i="1"/>
  <c r="X147" i="1"/>
  <c r="W147" i="1"/>
  <c r="T147" i="1"/>
  <c r="S147" i="1"/>
  <c r="R147" i="1"/>
  <c r="O147" i="1"/>
  <c r="BD146" i="1"/>
  <c r="BA146" i="1"/>
  <c r="BA145" i="1" s="1"/>
  <c r="AZ146" i="1"/>
  <c r="AY146" i="1"/>
  <c r="AW146" i="1"/>
  <c r="AW145" i="1" s="1"/>
  <c r="AU146" i="1"/>
  <c r="AP146" i="1"/>
  <c r="AB146" i="1"/>
  <c r="AB145" i="1" s="1"/>
  <c r="AA146" i="1"/>
  <c r="V146" i="1"/>
  <c r="V145" i="1" s="1"/>
  <c r="U146" i="1"/>
  <c r="P146" i="1"/>
  <c r="P145" i="1" s="1"/>
  <c r="BF145" i="1"/>
  <c r="BE145" i="1"/>
  <c r="AX145" i="1"/>
  <c r="AV145" i="1"/>
  <c r="AT145" i="1"/>
  <c r="AS145" i="1"/>
  <c r="AR145" i="1"/>
  <c r="AQ145" i="1"/>
  <c r="AN145" i="1"/>
  <c r="AM145" i="1"/>
  <c r="AL145" i="1"/>
  <c r="AK145" i="1"/>
  <c r="AJ145" i="1"/>
  <c r="AI145" i="1"/>
  <c r="AH145" i="1"/>
  <c r="AG145" i="1"/>
  <c r="AF145" i="1"/>
  <c r="AC145" i="1"/>
  <c r="Z145" i="1"/>
  <c r="Y145" i="1"/>
  <c r="X145" i="1"/>
  <c r="W145" i="1"/>
  <c r="T145" i="1"/>
  <c r="S145" i="1"/>
  <c r="R145" i="1"/>
  <c r="O145" i="1"/>
  <c r="BD144" i="1"/>
  <c r="BA144" i="1"/>
  <c r="BA143" i="1" s="1"/>
  <c r="AZ144" i="1"/>
  <c r="AY144" i="1"/>
  <c r="AW144" i="1"/>
  <c r="AW143" i="1" s="1"/>
  <c r="AU144" i="1"/>
  <c r="AP144" i="1"/>
  <c r="AB144" i="1"/>
  <c r="AB143" i="1" s="1"/>
  <c r="AA144" i="1"/>
  <c r="V144" i="1"/>
  <c r="V143" i="1" s="1"/>
  <c r="U144" i="1"/>
  <c r="P144" i="1"/>
  <c r="P143" i="1" s="1"/>
  <c r="BF143" i="1"/>
  <c r="BE143" i="1"/>
  <c r="AX143" i="1"/>
  <c r="AV143" i="1"/>
  <c r="AT143" i="1"/>
  <c r="AS143" i="1"/>
  <c r="AR143" i="1"/>
  <c r="AQ143" i="1"/>
  <c r="AN143" i="1"/>
  <c r="AM143" i="1"/>
  <c r="AL143" i="1"/>
  <c r="AK143" i="1"/>
  <c r="AJ143" i="1"/>
  <c r="AI143" i="1"/>
  <c r="AH143" i="1"/>
  <c r="AG143" i="1"/>
  <c r="AF143" i="1"/>
  <c r="AC143" i="1"/>
  <c r="Z143" i="1"/>
  <c r="Y143" i="1"/>
  <c r="X143" i="1"/>
  <c r="W143" i="1"/>
  <c r="T143" i="1"/>
  <c r="S143" i="1"/>
  <c r="R143" i="1"/>
  <c r="O143" i="1"/>
  <c r="AO142" i="1"/>
  <c r="BD141" i="1"/>
  <c r="BA141" i="1"/>
  <c r="BA140" i="1" s="1"/>
  <c r="BA139" i="1" s="1"/>
  <c r="AZ141" i="1"/>
  <c r="AY141" i="1"/>
  <c r="AU141" i="1"/>
  <c r="AP141" i="1"/>
  <c r="AB141" i="1"/>
  <c r="AB140" i="1" s="1"/>
  <c r="AB139" i="1" s="1"/>
  <c r="AA141" i="1"/>
  <c r="V141" i="1"/>
  <c r="V140" i="1" s="1"/>
  <c r="V139" i="1" s="1"/>
  <c r="U141" i="1"/>
  <c r="BF140" i="1"/>
  <c r="BF139" i="1" s="1"/>
  <c r="BE140" i="1"/>
  <c r="BE139" i="1" s="1"/>
  <c r="AX140" i="1"/>
  <c r="AX139" i="1" s="1"/>
  <c r="AW140" i="1"/>
  <c r="AW139" i="1" s="1"/>
  <c r="AV140" i="1"/>
  <c r="AV139" i="1" s="1"/>
  <c r="AT140" i="1"/>
  <c r="AS140" i="1"/>
  <c r="AR140" i="1"/>
  <c r="AQ140" i="1"/>
  <c r="AQ139" i="1" s="1"/>
  <c r="AO140" i="1"/>
  <c r="AO139" i="1" s="1"/>
  <c r="AN140" i="1"/>
  <c r="AN139" i="1" s="1"/>
  <c r="AM140" i="1"/>
  <c r="AM139" i="1" s="1"/>
  <c r="AL140" i="1"/>
  <c r="AL139" i="1" s="1"/>
  <c r="AK140" i="1"/>
  <c r="AK139" i="1" s="1"/>
  <c r="AJ140" i="1"/>
  <c r="AJ139" i="1" s="1"/>
  <c r="AI140" i="1"/>
  <c r="AI139" i="1" s="1"/>
  <c r="AH140" i="1"/>
  <c r="AH139" i="1" s="1"/>
  <c r="AG140" i="1"/>
  <c r="AG139" i="1" s="1"/>
  <c r="AF140" i="1"/>
  <c r="AF139" i="1" s="1"/>
  <c r="AC140" i="1"/>
  <c r="AC139" i="1" s="1"/>
  <c r="Z140" i="1"/>
  <c r="Z139" i="1" s="1"/>
  <c r="Y140" i="1"/>
  <c r="Y139" i="1" s="1"/>
  <c r="X140" i="1"/>
  <c r="X139" i="1" s="1"/>
  <c r="W140" i="1"/>
  <c r="W139" i="1" s="1"/>
  <c r="T140" i="1"/>
  <c r="T139" i="1" s="1"/>
  <c r="S140" i="1"/>
  <c r="S139" i="1" s="1"/>
  <c r="R140" i="1"/>
  <c r="R139" i="1" s="1"/>
  <c r="P140" i="1"/>
  <c r="P139" i="1" s="1"/>
  <c r="O140" i="1"/>
  <c r="O139" i="1" s="1"/>
  <c r="BC139" i="1"/>
  <c r="BC109" i="1" s="1"/>
  <c r="BB139" i="1"/>
  <c r="BB109" i="1" s="1"/>
  <c r="BD138" i="1"/>
  <c r="BA138" i="1"/>
  <c r="BA137" i="1" s="1"/>
  <c r="AZ138" i="1"/>
  <c r="AY138" i="1"/>
  <c r="AW138" i="1"/>
  <c r="AW137" i="1" s="1"/>
  <c r="AU138" i="1"/>
  <c r="AB138" i="1"/>
  <c r="AB137" i="1" s="1"/>
  <c r="AA138" i="1"/>
  <c r="V138" i="1"/>
  <c r="V137" i="1" s="1"/>
  <c r="U138" i="1"/>
  <c r="P138" i="1"/>
  <c r="P137" i="1" s="1"/>
  <c r="BF137" i="1"/>
  <c r="BE137" i="1"/>
  <c r="AX137" i="1"/>
  <c r="AV137" i="1"/>
  <c r="AT137" i="1"/>
  <c r="AS137" i="1"/>
  <c r="AR137" i="1"/>
  <c r="AQ137" i="1"/>
  <c r="AO137" i="1"/>
  <c r="AN137" i="1"/>
  <c r="AM137" i="1"/>
  <c r="AL137" i="1"/>
  <c r="AK137" i="1"/>
  <c r="AJ137" i="1"/>
  <c r="AI137" i="1"/>
  <c r="AH137" i="1"/>
  <c r="AG137" i="1"/>
  <c r="AF137" i="1"/>
  <c r="AC137" i="1"/>
  <c r="Z137" i="1"/>
  <c r="Y137" i="1"/>
  <c r="X137" i="1"/>
  <c r="W137" i="1"/>
  <c r="T137" i="1"/>
  <c r="S137" i="1"/>
  <c r="R137" i="1"/>
  <c r="O137" i="1"/>
  <c r="BD136" i="1"/>
  <c r="BA136" i="1"/>
  <c r="BA135" i="1" s="1"/>
  <c r="AZ136" i="1"/>
  <c r="AY136" i="1"/>
  <c r="AW136" i="1"/>
  <c r="AW135" i="1" s="1"/>
  <c r="AU136" i="1"/>
  <c r="AB136" i="1"/>
  <c r="AB135" i="1" s="1"/>
  <c r="AA136" i="1"/>
  <c r="V136" i="1"/>
  <c r="V135" i="1" s="1"/>
  <c r="U136" i="1"/>
  <c r="P136" i="1"/>
  <c r="P135" i="1" s="1"/>
  <c r="BF135" i="1"/>
  <c r="BE135" i="1"/>
  <c r="AX135" i="1"/>
  <c r="AV135" i="1"/>
  <c r="AT135" i="1"/>
  <c r="AS135" i="1"/>
  <c r="AR135" i="1"/>
  <c r="AQ135" i="1"/>
  <c r="AO135" i="1"/>
  <c r="AN135" i="1"/>
  <c r="AM135" i="1"/>
  <c r="AL135" i="1"/>
  <c r="AK135" i="1"/>
  <c r="AJ135" i="1"/>
  <c r="AI135" i="1"/>
  <c r="AH135" i="1"/>
  <c r="AG135" i="1"/>
  <c r="AF135" i="1"/>
  <c r="AC135" i="1"/>
  <c r="Z135" i="1"/>
  <c r="Y135" i="1"/>
  <c r="X135" i="1"/>
  <c r="W135" i="1"/>
  <c r="T135" i="1"/>
  <c r="S135" i="1"/>
  <c r="R135" i="1"/>
  <c r="O135" i="1"/>
  <c r="BD134" i="1"/>
  <c r="AZ134" i="1"/>
  <c r="AY134" i="1"/>
  <c r="AU134" i="1"/>
  <c r="AP134" i="1"/>
  <c r="AB134" i="1"/>
  <c r="V134" i="1"/>
  <c r="BD133" i="1"/>
  <c r="BA133" i="1"/>
  <c r="BA132" i="1" s="1"/>
  <c r="AZ133" i="1"/>
  <c r="AY133" i="1"/>
  <c r="AW133" i="1"/>
  <c r="AW132" i="1" s="1"/>
  <c r="AU133" i="1"/>
  <c r="AP133" i="1"/>
  <c r="AB133" i="1"/>
  <c r="AA133" i="1"/>
  <c r="V133" i="1"/>
  <c r="U133" i="1"/>
  <c r="BF132" i="1"/>
  <c r="BE132" i="1"/>
  <c r="AX132" i="1"/>
  <c r="AV132" i="1"/>
  <c r="AT132" i="1"/>
  <c r="AS132" i="1"/>
  <c r="AR132" i="1"/>
  <c r="AQ132" i="1"/>
  <c r="AO132" i="1"/>
  <c r="AN132" i="1"/>
  <c r="AM132" i="1"/>
  <c r="AL132" i="1"/>
  <c r="AK132" i="1"/>
  <c r="AJ132" i="1"/>
  <c r="AI132" i="1"/>
  <c r="AH132" i="1"/>
  <c r="AG132" i="1"/>
  <c r="AF132" i="1"/>
  <c r="AC132" i="1"/>
  <c r="Z132" i="1"/>
  <c r="Y132" i="1"/>
  <c r="X132" i="1"/>
  <c r="W132" i="1"/>
  <c r="T132" i="1"/>
  <c r="S132" i="1"/>
  <c r="R132" i="1"/>
  <c r="P132" i="1"/>
  <c r="O132" i="1"/>
  <c r="BD131" i="1"/>
  <c r="BA131" i="1"/>
  <c r="BA130" i="1" s="1"/>
  <c r="AZ131" i="1"/>
  <c r="AY131" i="1"/>
  <c r="AW131" i="1"/>
  <c r="AW130" i="1" s="1"/>
  <c r="AU131" i="1"/>
  <c r="AP131" i="1"/>
  <c r="AB131" i="1"/>
  <c r="AB130" i="1" s="1"/>
  <c r="AA131" i="1"/>
  <c r="V131" i="1"/>
  <c r="V130" i="1" s="1"/>
  <c r="U131" i="1"/>
  <c r="P131" i="1"/>
  <c r="P130" i="1" s="1"/>
  <c r="BF130" i="1"/>
  <c r="BE130" i="1"/>
  <c r="AX130" i="1"/>
  <c r="AV130" i="1"/>
  <c r="AT130" i="1"/>
  <c r="AS130" i="1"/>
  <c r="AR130" i="1"/>
  <c r="AQ130" i="1"/>
  <c r="AN130" i="1"/>
  <c r="AM130" i="1"/>
  <c r="AL130" i="1"/>
  <c r="AK130" i="1"/>
  <c r="AJ130" i="1"/>
  <c r="AI130" i="1"/>
  <c r="AH130" i="1"/>
  <c r="AG130" i="1"/>
  <c r="AF130" i="1"/>
  <c r="AC130" i="1"/>
  <c r="Z130" i="1"/>
  <c r="Y130" i="1"/>
  <c r="X130" i="1"/>
  <c r="W130" i="1"/>
  <c r="T130" i="1"/>
  <c r="S130" i="1"/>
  <c r="R130" i="1"/>
  <c r="O130" i="1"/>
  <c r="BD129" i="1"/>
  <c r="BA129" i="1"/>
  <c r="AZ129" i="1"/>
  <c r="AY129" i="1"/>
  <c r="AW129" i="1"/>
  <c r="AU129" i="1"/>
  <c r="AP129" i="1"/>
  <c r="AB129" i="1"/>
  <c r="AA129" i="1"/>
  <c r="V129" i="1"/>
  <c r="U129" i="1"/>
  <c r="P129" i="1"/>
  <c r="BD128" i="1"/>
  <c r="BA128" i="1"/>
  <c r="AZ128" i="1"/>
  <c r="AY128" i="1"/>
  <c r="AW128" i="1"/>
  <c r="AU128" i="1"/>
  <c r="AB128" i="1"/>
  <c r="AA128" i="1"/>
  <c r="V128" i="1"/>
  <c r="U128" i="1"/>
  <c r="P128" i="1"/>
  <c r="BD127" i="1"/>
  <c r="BA127" i="1"/>
  <c r="AZ127" i="1"/>
  <c r="AY127" i="1"/>
  <c r="AW127" i="1"/>
  <c r="AU127" i="1"/>
  <c r="AP127" i="1"/>
  <c r="AB127" i="1"/>
  <c r="V127" i="1"/>
  <c r="U127" i="1"/>
  <c r="P127" i="1"/>
  <c r="BD126" i="1"/>
  <c r="BA126" i="1"/>
  <c r="AZ126" i="1"/>
  <c r="AY126" i="1"/>
  <c r="AW126" i="1"/>
  <c r="AU126" i="1"/>
  <c r="AP126" i="1"/>
  <c r="AB126" i="1"/>
  <c r="AA126" i="1"/>
  <c r="V126" i="1"/>
  <c r="U126" i="1"/>
  <c r="P126" i="1"/>
  <c r="BD125" i="1"/>
  <c r="BA125" i="1"/>
  <c r="AZ125" i="1"/>
  <c r="AY125" i="1"/>
  <c r="AW125" i="1"/>
  <c r="AU125" i="1"/>
  <c r="AP125" i="1"/>
  <c r="AB125" i="1"/>
  <c r="AA125" i="1"/>
  <c r="V125" i="1"/>
  <c r="U125" i="1"/>
  <c r="P125" i="1"/>
  <c r="BD124" i="1"/>
  <c r="BA124" i="1"/>
  <c r="AZ124" i="1"/>
  <c r="AY124" i="1"/>
  <c r="AW124" i="1"/>
  <c r="AU124" i="1"/>
  <c r="AP124" i="1"/>
  <c r="AB124" i="1"/>
  <c r="AA124" i="1"/>
  <c r="V124" i="1"/>
  <c r="U124" i="1"/>
  <c r="P124" i="1"/>
  <c r="BD123" i="1"/>
  <c r="BA123" i="1"/>
  <c r="AZ123" i="1"/>
  <c r="AY123" i="1"/>
  <c r="AW123" i="1"/>
  <c r="AU123" i="1"/>
  <c r="AP123" i="1"/>
  <c r="AB123" i="1"/>
  <c r="AA123" i="1"/>
  <c r="V123" i="1"/>
  <c r="U123" i="1"/>
  <c r="P123" i="1"/>
  <c r="P122" i="1" s="1"/>
  <c r="BF122" i="1"/>
  <c r="BE122" i="1"/>
  <c r="AX122" i="1"/>
  <c r="AV122" i="1"/>
  <c r="AT122" i="1"/>
  <c r="AS122" i="1"/>
  <c r="AR122" i="1"/>
  <c r="AQ122" i="1"/>
  <c r="AO122" i="1"/>
  <c r="AN122" i="1"/>
  <c r="AM122" i="1"/>
  <c r="AL122" i="1"/>
  <c r="AK122" i="1"/>
  <c r="AJ122" i="1"/>
  <c r="AI122" i="1"/>
  <c r="AH122" i="1"/>
  <c r="AG122" i="1"/>
  <c r="AF122" i="1"/>
  <c r="AC122" i="1"/>
  <c r="Z122" i="1"/>
  <c r="Y122" i="1"/>
  <c r="X122" i="1"/>
  <c r="W122" i="1"/>
  <c r="T122" i="1"/>
  <c r="S122" i="1"/>
  <c r="R122" i="1"/>
  <c r="O122" i="1"/>
  <c r="BD121" i="1"/>
  <c r="AZ121" i="1"/>
  <c r="AY121" i="1"/>
  <c r="AU121" i="1"/>
  <c r="AP121" i="1"/>
  <c r="AB121" i="1"/>
  <c r="V121" i="1"/>
  <c r="P121" i="1"/>
  <c r="BD120" i="1"/>
  <c r="AZ120" i="1"/>
  <c r="AY120" i="1"/>
  <c r="AU120" i="1"/>
  <c r="AP120" i="1"/>
  <c r="AP117" i="1" s="1"/>
  <c r="AB120" i="1"/>
  <c r="V120" i="1"/>
  <c r="P120" i="1"/>
  <c r="BD119" i="1"/>
  <c r="BA119" i="1"/>
  <c r="BA117" i="1" s="1"/>
  <c r="AZ119" i="1"/>
  <c r="AY119" i="1"/>
  <c r="AW119" i="1"/>
  <c r="AU119" i="1"/>
  <c r="AB119" i="1"/>
  <c r="AA119" i="1"/>
  <c r="V119" i="1"/>
  <c r="U119" i="1"/>
  <c r="P119" i="1"/>
  <c r="P117" i="1" s="1"/>
  <c r="BD118" i="1"/>
  <c r="AZ118" i="1"/>
  <c r="AY118" i="1"/>
  <c r="AW118" i="1"/>
  <c r="AU118" i="1"/>
  <c r="BF117" i="1"/>
  <c r="BE117" i="1"/>
  <c r="AX117" i="1"/>
  <c r="AV117" i="1"/>
  <c r="AT117" i="1"/>
  <c r="AS117" i="1"/>
  <c r="AR117" i="1"/>
  <c r="AQ117" i="1"/>
  <c r="AO117" i="1"/>
  <c r="AN117" i="1"/>
  <c r="AM117" i="1"/>
  <c r="AL117" i="1"/>
  <c r="AK117" i="1"/>
  <c r="AJ117" i="1"/>
  <c r="AI117" i="1"/>
  <c r="AH117" i="1"/>
  <c r="AG117" i="1"/>
  <c r="AF117" i="1"/>
  <c r="AC117" i="1"/>
  <c r="Z117" i="1"/>
  <c r="Y117" i="1"/>
  <c r="X117" i="1"/>
  <c r="W117" i="1"/>
  <c r="T117" i="1"/>
  <c r="S117" i="1"/>
  <c r="R117" i="1"/>
  <c r="O117" i="1"/>
  <c r="BD115" i="1"/>
  <c r="BA115" i="1"/>
  <c r="AZ115" i="1"/>
  <c r="AY115" i="1"/>
  <c r="AW115" i="1"/>
  <c r="AU115" i="1"/>
  <c r="AP115" i="1"/>
  <c r="AB115" i="1"/>
  <c r="V115" i="1"/>
  <c r="P115" i="1"/>
  <c r="O115" i="1"/>
  <c r="O113" i="1" s="1"/>
  <c r="BD114" i="1"/>
  <c r="BA114" i="1"/>
  <c r="AZ114" i="1"/>
  <c r="AY114" i="1"/>
  <c r="AW114" i="1"/>
  <c r="AU114" i="1"/>
  <c r="AP114" i="1"/>
  <c r="AB114" i="1"/>
  <c r="AA114" i="1"/>
  <c r="V114" i="1"/>
  <c r="U114" i="1"/>
  <c r="P114" i="1"/>
  <c r="P113" i="1" s="1"/>
  <c r="BF113" i="1"/>
  <c r="BE113" i="1"/>
  <c r="AX113" i="1"/>
  <c r="AV113" i="1"/>
  <c r="AT113" i="1"/>
  <c r="AS113" i="1"/>
  <c r="AR113" i="1"/>
  <c r="AQ113" i="1"/>
  <c r="AO113" i="1"/>
  <c r="AN113" i="1"/>
  <c r="AM113" i="1"/>
  <c r="AL113" i="1"/>
  <c r="AK113" i="1"/>
  <c r="AJ113" i="1"/>
  <c r="AI113" i="1"/>
  <c r="AH113" i="1"/>
  <c r="AG113" i="1"/>
  <c r="AF113" i="1"/>
  <c r="AC113" i="1"/>
  <c r="Z113" i="1"/>
  <c r="Y113" i="1"/>
  <c r="X113" i="1"/>
  <c r="W113" i="1"/>
  <c r="T113" i="1"/>
  <c r="S113" i="1"/>
  <c r="R113" i="1"/>
  <c r="BD112" i="1"/>
  <c r="BA112" i="1"/>
  <c r="BA111" i="1" s="1"/>
  <c r="AZ112" i="1"/>
  <c r="AY112" i="1"/>
  <c r="AW112" i="1"/>
  <c r="AW111" i="1" s="1"/>
  <c r="AU112" i="1"/>
  <c r="AP112" i="1"/>
  <c r="AB112" i="1"/>
  <c r="AB111" i="1" s="1"/>
  <c r="V112" i="1"/>
  <c r="V111" i="1" s="1"/>
  <c r="U112" i="1"/>
  <c r="P112" i="1"/>
  <c r="P111" i="1" s="1"/>
  <c r="BF111" i="1"/>
  <c r="BE111" i="1"/>
  <c r="AX111" i="1"/>
  <c r="AV111" i="1"/>
  <c r="AT111" i="1"/>
  <c r="AS111" i="1"/>
  <c r="AR111" i="1"/>
  <c r="AQ111" i="1"/>
  <c r="AO111" i="1"/>
  <c r="AN111" i="1"/>
  <c r="AM111" i="1"/>
  <c r="AL111" i="1"/>
  <c r="AK111" i="1"/>
  <c r="AJ111" i="1"/>
  <c r="AI111" i="1"/>
  <c r="AH111" i="1"/>
  <c r="AG111" i="1"/>
  <c r="AF111" i="1"/>
  <c r="AC111" i="1"/>
  <c r="Z111" i="1"/>
  <c r="Y111" i="1"/>
  <c r="X111" i="1"/>
  <c r="W111" i="1"/>
  <c r="T111" i="1"/>
  <c r="S111" i="1"/>
  <c r="R111" i="1"/>
  <c r="O111" i="1"/>
  <c r="AE109" i="1"/>
  <c r="BD105" i="1"/>
  <c r="BD104" i="1"/>
  <c r="BD103" i="1"/>
  <c r="BD102" i="1"/>
  <c r="BD101" i="1"/>
  <c r="BD100" i="1"/>
  <c r="BD99" i="1"/>
  <c r="AE99" i="1"/>
  <c r="AD99" i="1"/>
  <c r="AB99" i="1"/>
  <c r="Z99" i="1"/>
  <c r="Y99" i="1"/>
  <c r="Y97" i="1" s="1"/>
  <c r="V99" i="1"/>
  <c r="T99" i="1"/>
  <c r="S99" i="1"/>
  <c r="R99" i="1"/>
  <c r="P99" i="1"/>
  <c r="O99" i="1"/>
  <c r="O97" i="1" s="1"/>
  <c r="BD98" i="1"/>
  <c r="BA98" i="1"/>
  <c r="BA97" i="1" s="1"/>
  <c r="AZ98" i="1"/>
  <c r="AY98" i="1"/>
  <c r="AW98" i="1"/>
  <c r="AW97" i="1" s="1"/>
  <c r="AU98" i="1"/>
  <c r="AB98" i="1"/>
  <c r="AB97" i="1" s="1"/>
  <c r="AA98" i="1"/>
  <c r="V98" i="1"/>
  <c r="V97" i="1" s="1"/>
  <c r="U98" i="1"/>
  <c r="P98" i="1"/>
  <c r="BF97" i="1"/>
  <c r="BE97" i="1"/>
  <c r="AX97" i="1"/>
  <c r="AV97" i="1"/>
  <c r="AT97" i="1"/>
  <c r="AS97" i="1"/>
  <c r="AR97" i="1"/>
  <c r="AQ97" i="1"/>
  <c r="AO97" i="1"/>
  <c r="AN97" i="1"/>
  <c r="AM97" i="1"/>
  <c r="AL97" i="1"/>
  <c r="AK97" i="1"/>
  <c r="AJ97" i="1"/>
  <c r="AI97" i="1"/>
  <c r="AH97" i="1"/>
  <c r="AG97" i="1"/>
  <c r="AF97" i="1"/>
  <c r="AC97" i="1"/>
  <c r="Z97" i="1"/>
  <c r="X97" i="1"/>
  <c r="W97" i="1"/>
  <c r="T97" i="1"/>
  <c r="S97" i="1"/>
  <c r="R97" i="1"/>
  <c r="BD96" i="1"/>
  <c r="AZ96" i="1"/>
  <c r="AY96" i="1"/>
  <c r="AW96" i="1"/>
  <c r="AW95" i="1" s="1"/>
  <c r="AU96" i="1"/>
  <c r="BF95" i="1"/>
  <c r="BE95" i="1"/>
  <c r="AX95" i="1"/>
  <c r="AV95" i="1"/>
  <c r="AT95" i="1"/>
  <c r="AU95" i="1" s="1"/>
  <c r="AS95" i="1"/>
  <c r="AR95" i="1"/>
  <c r="AQ95" i="1"/>
  <c r="AM95" i="1"/>
  <c r="AL95" i="1"/>
  <c r="AK95" i="1"/>
  <c r="AJ95" i="1"/>
  <c r="AI95" i="1"/>
  <c r="AH95" i="1"/>
  <c r="BD94" i="1"/>
  <c r="AZ94" i="1"/>
  <c r="AY94" i="1"/>
  <c r="AU94" i="1"/>
  <c r="AP94" i="1"/>
  <c r="AA94" i="1"/>
  <c r="U94" i="1"/>
  <c r="BD93" i="1"/>
  <c r="AZ93" i="1"/>
  <c r="AY93" i="1"/>
  <c r="AU93" i="1"/>
  <c r="AP93" i="1"/>
  <c r="AA93" i="1"/>
  <c r="U93" i="1"/>
  <c r="BD92" i="1"/>
  <c r="BA92" i="1"/>
  <c r="BA91" i="1" s="1"/>
  <c r="AZ92" i="1"/>
  <c r="AY92" i="1"/>
  <c r="AW92" i="1"/>
  <c r="AW91" i="1" s="1"/>
  <c r="AU92" i="1"/>
  <c r="AP92" i="1"/>
  <c r="AB92" i="1"/>
  <c r="AB91" i="1" s="1"/>
  <c r="AA92" i="1"/>
  <c r="V92" i="1"/>
  <c r="V91" i="1" s="1"/>
  <c r="U92" i="1"/>
  <c r="BF91" i="1"/>
  <c r="BE91" i="1"/>
  <c r="AX91" i="1"/>
  <c r="AV91" i="1"/>
  <c r="AT91" i="1"/>
  <c r="AS91" i="1"/>
  <c r="AR91" i="1"/>
  <c r="AQ91" i="1"/>
  <c r="AO91" i="1"/>
  <c r="AN91" i="1"/>
  <c r="AM91" i="1"/>
  <c r="AL91" i="1"/>
  <c r="AK91" i="1"/>
  <c r="AJ91" i="1"/>
  <c r="AI91" i="1"/>
  <c r="AH91" i="1"/>
  <c r="AG91" i="1"/>
  <c r="AF91" i="1"/>
  <c r="AC91" i="1"/>
  <c r="Z91" i="1"/>
  <c r="Y91" i="1"/>
  <c r="X91" i="1"/>
  <c r="W91" i="1"/>
  <c r="T91" i="1"/>
  <c r="S91" i="1"/>
  <c r="R91" i="1"/>
  <c r="O91" i="1"/>
  <c r="BD90" i="1"/>
  <c r="BA90" i="1"/>
  <c r="BA89" i="1" s="1"/>
  <c r="AZ90" i="1"/>
  <c r="AY90" i="1"/>
  <c r="AW90" i="1"/>
  <c r="AW89" i="1" s="1"/>
  <c r="AU90" i="1"/>
  <c r="AP90" i="1"/>
  <c r="AB90" i="1"/>
  <c r="AB89" i="1" s="1"/>
  <c r="AA90" i="1"/>
  <c r="V90" i="1"/>
  <c r="V89" i="1" s="1"/>
  <c r="U90" i="1"/>
  <c r="BF89" i="1"/>
  <c r="BE89" i="1"/>
  <c r="AX89" i="1"/>
  <c r="AV89" i="1"/>
  <c r="AT89" i="1"/>
  <c r="AS89" i="1"/>
  <c r="AR89" i="1"/>
  <c r="AQ89" i="1"/>
  <c r="AO89" i="1"/>
  <c r="AN89" i="1"/>
  <c r="AM89" i="1"/>
  <c r="AL89" i="1"/>
  <c r="AK89" i="1"/>
  <c r="AJ89" i="1"/>
  <c r="AI89" i="1"/>
  <c r="AH89" i="1"/>
  <c r="AG89" i="1"/>
  <c r="AC89" i="1"/>
  <c r="Z89" i="1"/>
  <c r="Y89" i="1"/>
  <c r="X89" i="1"/>
  <c r="W89" i="1"/>
  <c r="T89" i="1"/>
  <c r="S89" i="1"/>
  <c r="R89" i="1"/>
  <c r="O89" i="1"/>
  <c r="BD87" i="1"/>
  <c r="BA87" i="1"/>
  <c r="AZ87" i="1"/>
  <c r="AY87" i="1"/>
  <c r="AW87" i="1"/>
  <c r="AU87" i="1"/>
  <c r="AB87" i="1"/>
  <c r="AA87" i="1"/>
  <c r="V87" i="1"/>
  <c r="U87" i="1"/>
  <c r="P87" i="1"/>
  <c r="BD86" i="1"/>
  <c r="BA86" i="1"/>
  <c r="AZ86" i="1"/>
  <c r="AY86" i="1"/>
  <c r="AW86" i="1"/>
  <c r="AU86" i="1"/>
  <c r="AP86" i="1"/>
  <c r="AB86" i="1"/>
  <c r="AA86" i="1"/>
  <c r="V86" i="1"/>
  <c r="V85" i="1" s="1"/>
  <c r="V82" i="1" s="1"/>
  <c r="U86" i="1"/>
  <c r="P86" i="1"/>
  <c r="P85" i="1" s="1"/>
  <c r="P82" i="1" s="1"/>
  <c r="BF85" i="1"/>
  <c r="BE85" i="1"/>
  <c r="AX85" i="1"/>
  <c r="AV85" i="1"/>
  <c r="AT85" i="1"/>
  <c r="AS85" i="1"/>
  <c r="AR85" i="1"/>
  <c r="AQ85" i="1"/>
  <c r="AO85" i="1"/>
  <c r="AN85" i="1"/>
  <c r="AM85" i="1"/>
  <c r="AL85" i="1"/>
  <c r="AK85" i="1"/>
  <c r="AJ85" i="1"/>
  <c r="AI85" i="1"/>
  <c r="AH85" i="1"/>
  <c r="AG85" i="1"/>
  <c r="AG82" i="1" s="1"/>
  <c r="AF85" i="1"/>
  <c r="AF82" i="1" s="1"/>
  <c r="AC85" i="1"/>
  <c r="AC82" i="1" s="1"/>
  <c r="Z85" i="1"/>
  <c r="Z82" i="1" s="1"/>
  <c r="Y85" i="1"/>
  <c r="Y82" i="1" s="1"/>
  <c r="X85" i="1"/>
  <c r="X82" i="1" s="1"/>
  <c r="W85" i="1"/>
  <c r="W82" i="1" s="1"/>
  <c r="T85" i="1"/>
  <c r="T82" i="1" s="1"/>
  <c r="S85" i="1"/>
  <c r="S82" i="1" s="1"/>
  <c r="R85" i="1"/>
  <c r="R82" i="1" s="1"/>
  <c r="O85" i="1"/>
  <c r="O82" i="1" s="1"/>
  <c r="BD84" i="1"/>
  <c r="BA84" i="1"/>
  <c r="BA83" i="1" s="1"/>
  <c r="AZ84" i="1"/>
  <c r="AY84" i="1"/>
  <c r="AW84" i="1"/>
  <c r="AW83" i="1" s="1"/>
  <c r="AU84" i="1"/>
  <c r="BF83" i="1"/>
  <c r="BE83" i="1"/>
  <c r="AX83" i="1"/>
  <c r="AV83" i="1"/>
  <c r="AT83" i="1"/>
  <c r="AS83" i="1"/>
  <c r="AR83" i="1"/>
  <c r="AQ83" i="1"/>
  <c r="AO83" i="1"/>
  <c r="AN83" i="1"/>
  <c r="AM83" i="1"/>
  <c r="AL83" i="1"/>
  <c r="AK83" i="1"/>
  <c r="AJ83" i="1"/>
  <c r="AI83" i="1"/>
  <c r="AH83" i="1"/>
  <c r="BD81" i="1"/>
  <c r="BA81" i="1"/>
  <c r="AZ81" i="1"/>
  <c r="AY81" i="1"/>
  <c r="AW81" i="1"/>
  <c r="AU81" i="1"/>
  <c r="BD80" i="1"/>
  <c r="BA80" i="1"/>
  <c r="AZ80" i="1"/>
  <c r="AY80" i="1"/>
  <c r="AW80" i="1"/>
  <c r="AU80" i="1"/>
  <c r="BF79" i="1"/>
  <c r="BE79" i="1"/>
  <c r="AX79" i="1"/>
  <c r="AV79" i="1"/>
  <c r="AT79" i="1"/>
  <c r="AS79" i="1"/>
  <c r="AR79" i="1"/>
  <c r="AQ79" i="1"/>
  <c r="AO79" i="1"/>
  <c r="AO75" i="1" s="1"/>
  <c r="AN79" i="1"/>
  <c r="AM79" i="1"/>
  <c r="AL79" i="1"/>
  <c r="AK79" i="1"/>
  <c r="AJ79" i="1"/>
  <c r="AI79" i="1"/>
  <c r="AH79" i="1"/>
  <c r="BD78" i="1"/>
  <c r="BA78" i="1"/>
  <c r="AZ78" i="1"/>
  <c r="AY78" i="1"/>
  <c r="AW78" i="1"/>
  <c r="AU78" i="1"/>
  <c r="AP78" i="1"/>
  <c r="AB78" i="1"/>
  <c r="AA78" i="1"/>
  <c r="V78" i="1"/>
  <c r="U78" i="1"/>
  <c r="P78" i="1"/>
  <c r="BD77" i="1"/>
  <c r="BA77" i="1"/>
  <c r="BA76" i="1" s="1"/>
  <c r="AZ77" i="1"/>
  <c r="AY77" i="1"/>
  <c r="AW77" i="1"/>
  <c r="AW76" i="1" s="1"/>
  <c r="AU77" i="1"/>
  <c r="AP77" i="1"/>
  <c r="AB77" i="1"/>
  <c r="AA77" i="1"/>
  <c r="V77" i="1"/>
  <c r="V76" i="1" s="1"/>
  <c r="V75" i="1" s="1"/>
  <c r="U77" i="1"/>
  <c r="P77" i="1"/>
  <c r="BF76" i="1"/>
  <c r="BE76" i="1"/>
  <c r="AX76" i="1"/>
  <c r="AV76" i="1"/>
  <c r="AT76" i="1"/>
  <c r="AS76" i="1"/>
  <c r="AR76" i="1"/>
  <c r="AQ76" i="1"/>
  <c r="AN76" i="1"/>
  <c r="AM76" i="1"/>
  <c r="AL76" i="1"/>
  <c r="AK76" i="1"/>
  <c r="AJ76" i="1"/>
  <c r="AI76" i="1"/>
  <c r="AH76" i="1"/>
  <c r="AG76" i="1"/>
  <c r="AG75" i="1" s="1"/>
  <c r="AF76" i="1"/>
  <c r="AF75" i="1" s="1"/>
  <c r="AC76" i="1"/>
  <c r="AC75" i="1" s="1"/>
  <c r="Z76" i="1"/>
  <c r="Z75" i="1" s="1"/>
  <c r="Y76" i="1"/>
  <c r="Y75" i="1" s="1"/>
  <c r="X76" i="1"/>
  <c r="X75" i="1" s="1"/>
  <c r="W76" i="1"/>
  <c r="W75" i="1" s="1"/>
  <c r="T76" i="1"/>
  <c r="T75" i="1" s="1"/>
  <c r="S76" i="1"/>
  <c r="S75" i="1" s="1"/>
  <c r="R76" i="1"/>
  <c r="R75" i="1" s="1"/>
  <c r="O76" i="1"/>
  <c r="O75" i="1" s="1"/>
  <c r="BD74" i="1"/>
  <c r="BA74" i="1"/>
  <c r="AZ74" i="1"/>
  <c r="AY74" i="1"/>
  <c r="AW74" i="1"/>
  <c r="AU74" i="1"/>
  <c r="AP74" i="1"/>
  <c r="AB74" i="1"/>
  <c r="AA74" i="1"/>
  <c r="V74" i="1"/>
  <c r="U74" i="1"/>
  <c r="P74" i="1"/>
  <c r="BD73" i="1"/>
  <c r="BA73" i="1"/>
  <c r="BA72" i="1" s="1"/>
  <c r="BA69" i="1" s="1"/>
  <c r="AZ73" i="1"/>
  <c r="AY73" i="1"/>
  <c r="AW73" i="1"/>
  <c r="AW72" i="1" s="1"/>
  <c r="AW69" i="1" s="1"/>
  <c r="AU73" i="1"/>
  <c r="AP73" i="1"/>
  <c r="AB73" i="1"/>
  <c r="AA73" i="1"/>
  <c r="V73" i="1"/>
  <c r="V72" i="1" s="1"/>
  <c r="V69" i="1" s="1"/>
  <c r="U73" i="1"/>
  <c r="P73" i="1"/>
  <c r="P72" i="1" s="1"/>
  <c r="BF72" i="1"/>
  <c r="BF69" i="1" s="1"/>
  <c r="BE72" i="1"/>
  <c r="BE69" i="1" s="1"/>
  <c r="AX72" i="1"/>
  <c r="AX69" i="1" s="1"/>
  <c r="AV72" i="1"/>
  <c r="AV69" i="1" s="1"/>
  <c r="AT72" i="1"/>
  <c r="AT69" i="1" s="1"/>
  <c r="AS72" i="1"/>
  <c r="AS69" i="1" s="1"/>
  <c r="AR72" i="1"/>
  <c r="AR69" i="1" s="1"/>
  <c r="AQ72" i="1"/>
  <c r="AQ69" i="1" s="1"/>
  <c r="AO72" i="1"/>
  <c r="AO69" i="1" s="1"/>
  <c r="AN72" i="1"/>
  <c r="AN69" i="1" s="1"/>
  <c r="AM72" i="1"/>
  <c r="AM69" i="1" s="1"/>
  <c r="AL72" i="1"/>
  <c r="AL69" i="1" s="1"/>
  <c r="AK72" i="1"/>
  <c r="AK69" i="1" s="1"/>
  <c r="AJ72" i="1"/>
  <c r="AJ69" i="1" s="1"/>
  <c r="AI72" i="1"/>
  <c r="AI69" i="1" s="1"/>
  <c r="AH72" i="1"/>
  <c r="AH69" i="1" s="1"/>
  <c r="AG72" i="1"/>
  <c r="AG69" i="1" s="1"/>
  <c r="AF72" i="1"/>
  <c r="AF69" i="1" s="1"/>
  <c r="AC72" i="1"/>
  <c r="AC69" i="1" s="1"/>
  <c r="AB72" i="1"/>
  <c r="AB69" i="1" s="1"/>
  <c r="Z72" i="1"/>
  <c r="Z69" i="1" s="1"/>
  <c r="Y72" i="1"/>
  <c r="X72" i="1"/>
  <c r="W72" i="1"/>
  <c r="W69" i="1" s="1"/>
  <c r="T72" i="1"/>
  <c r="T69" i="1" s="1"/>
  <c r="S72" i="1"/>
  <c r="S69" i="1" s="1"/>
  <c r="R72" i="1"/>
  <c r="R69" i="1" s="1"/>
  <c r="O72" i="1"/>
  <c r="BF71" i="1"/>
  <c r="BF70" i="1" s="1"/>
  <c r="BE71" i="1"/>
  <c r="BE70" i="1" s="1"/>
  <c r="BC71" i="1"/>
  <c r="BC70" i="1" s="1"/>
  <c r="BB71" i="1"/>
  <c r="BB70" i="1" s="1"/>
  <c r="BA71" i="1"/>
  <c r="BA70" i="1" s="1"/>
  <c r="AX71" i="1"/>
  <c r="AX70" i="1" s="1"/>
  <c r="AW71" i="1"/>
  <c r="AW70" i="1" s="1"/>
  <c r="AV71" i="1"/>
  <c r="AV70" i="1" s="1"/>
  <c r="AT71" i="1"/>
  <c r="AT70" i="1" s="1"/>
  <c r="AS71" i="1"/>
  <c r="AS70" i="1" s="1"/>
  <c r="AR71" i="1"/>
  <c r="AR70" i="1" s="1"/>
  <c r="AQ71" i="1"/>
  <c r="AQ70" i="1" s="1"/>
  <c r="AN71" i="1"/>
  <c r="AN70" i="1" s="1"/>
  <c r="AM71" i="1"/>
  <c r="AM70" i="1" s="1"/>
  <c r="AL71" i="1"/>
  <c r="AL70" i="1" s="1"/>
  <c r="AJ71" i="1"/>
  <c r="AJ70" i="1" s="1"/>
  <c r="AI71" i="1"/>
  <c r="AI70" i="1" s="1"/>
  <c r="AH71" i="1"/>
  <c r="AH70" i="1" s="1"/>
  <c r="AG71" i="1"/>
  <c r="AG70" i="1" s="1"/>
  <c r="AF71" i="1"/>
  <c r="AF70" i="1" s="1"/>
  <c r="AE71" i="1"/>
  <c r="AE70" i="1" s="1"/>
  <c r="AC71" i="1"/>
  <c r="AC70" i="1" s="1"/>
  <c r="AB71" i="1"/>
  <c r="AB70" i="1" s="1"/>
  <c r="Z71" i="1"/>
  <c r="Z70" i="1" s="1"/>
  <c r="Y71" i="1"/>
  <c r="Y70" i="1" s="1"/>
  <c r="X71" i="1"/>
  <c r="X70" i="1" s="1"/>
  <c r="W71" i="1"/>
  <c r="W70" i="1" s="1"/>
  <c r="V71" i="1"/>
  <c r="V70" i="1" s="1"/>
  <c r="T71" i="1"/>
  <c r="T70" i="1" s="1"/>
  <c r="S71" i="1"/>
  <c r="S70" i="1" s="1"/>
  <c r="R71" i="1"/>
  <c r="R70" i="1" s="1"/>
  <c r="P71" i="1"/>
  <c r="P70" i="1" s="1"/>
  <c r="O71" i="1"/>
  <c r="O70" i="1" s="1"/>
  <c r="AO70" i="1"/>
  <c r="AK70" i="1"/>
  <c r="BD68" i="1"/>
  <c r="BA68" i="1"/>
  <c r="AZ68" i="1"/>
  <c r="AY68" i="1"/>
  <c r="AW68" i="1"/>
  <c r="AU68" i="1"/>
  <c r="AP68" i="1"/>
  <c r="AB68" i="1"/>
  <c r="BD67" i="1"/>
  <c r="BA67" i="1"/>
  <c r="AZ67" i="1"/>
  <c r="AY67" i="1"/>
  <c r="AW67" i="1"/>
  <c r="AU67" i="1"/>
  <c r="AP67" i="1"/>
  <c r="AB67" i="1"/>
  <c r="AA67" i="1"/>
  <c r="V67" i="1"/>
  <c r="U67" i="1"/>
  <c r="P67" i="1"/>
  <c r="BD66" i="1"/>
  <c r="BA66" i="1"/>
  <c r="AZ66" i="1"/>
  <c r="AY66" i="1"/>
  <c r="AW66" i="1"/>
  <c r="AU66" i="1"/>
  <c r="AP66" i="1"/>
  <c r="AB66" i="1"/>
  <c r="AA66" i="1"/>
  <c r="V66" i="1"/>
  <c r="U66" i="1"/>
  <c r="P66" i="1"/>
  <c r="BD65" i="1"/>
  <c r="BA65" i="1"/>
  <c r="AZ65" i="1"/>
  <c r="AY65" i="1"/>
  <c r="AW65" i="1"/>
  <c r="AU65" i="1"/>
  <c r="AP65" i="1"/>
  <c r="AB65" i="1"/>
  <c r="AA65" i="1"/>
  <c r="V65" i="1"/>
  <c r="U65" i="1"/>
  <c r="P65" i="1"/>
  <c r="P64" i="1" s="1"/>
  <c r="BF64" i="1"/>
  <c r="BE64" i="1"/>
  <c r="AX64" i="1"/>
  <c r="AV64" i="1"/>
  <c r="AT64" i="1"/>
  <c r="AS64" i="1"/>
  <c r="AR64" i="1"/>
  <c r="AQ64" i="1"/>
  <c r="AO64" i="1"/>
  <c r="AN64" i="1"/>
  <c r="AM64" i="1"/>
  <c r="AL64" i="1"/>
  <c r="AK64" i="1"/>
  <c r="AJ64" i="1"/>
  <c r="AI64" i="1"/>
  <c r="AH64" i="1"/>
  <c r="AG64" i="1"/>
  <c r="AF64" i="1"/>
  <c r="AC64" i="1"/>
  <c r="Z64" i="1"/>
  <c r="Y64" i="1"/>
  <c r="X64" i="1"/>
  <c r="W64" i="1"/>
  <c r="T64" i="1"/>
  <c r="S64" i="1"/>
  <c r="R64" i="1"/>
  <c r="O64" i="1"/>
  <c r="BD63" i="1"/>
  <c r="BA63" i="1"/>
  <c r="AZ63" i="1"/>
  <c r="AY63" i="1"/>
  <c r="AW63" i="1"/>
  <c r="AU63" i="1"/>
  <c r="BD62" i="1"/>
  <c r="BA62" i="1"/>
  <c r="AZ62" i="1"/>
  <c r="AY62" i="1"/>
  <c r="AW62" i="1"/>
  <c r="AU62" i="1"/>
  <c r="AP62" i="1"/>
  <c r="AB62" i="1"/>
  <c r="AB61" i="1" s="1"/>
  <c r="AA62" i="1"/>
  <c r="V62" i="1"/>
  <c r="V61" i="1" s="1"/>
  <c r="U62" i="1"/>
  <c r="P62" i="1"/>
  <c r="P61" i="1" s="1"/>
  <c r="BF61" i="1"/>
  <c r="BE61" i="1"/>
  <c r="AX61" i="1"/>
  <c r="AV61" i="1"/>
  <c r="AT61" i="1"/>
  <c r="AS61" i="1"/>
  <c r="AR61" i="1"/>
  <c r="AQ61" i="1"/>
  <c r="AO61" i="1"/>
  <c r="AN61" i="1"/>
  <c r="AM61" i="1"/>
  <c r="AL61" i="1"/>
  <c r="AK61" i="1"/>
  <c r="AJ61" i="1"/>
  <c r="AI61" i="1"/>
  <c r="AH61" i="1"/>
  <c r="AG61" i="1"/>
  <c r="AF61" i="1"/>
  <c r="AC61" i="1"/>
  <c r="Z61" i="1"/>
  <c r="Y61" i="1"/>
  <c r="X61" i="1"/>
  <c r="W61" i="1"/>
  <c r="T61" i="1"/>
  <c r="S61" i="1"/>
  <c r="R61" i="1"/>
  <c r="O61" i="1"/>
  <c r="BD56" i="1"/>
  <c r="BD55" i="1"/>
  <c r="BD54" i="1"/>
  <c r="BD53" i="1"/>
  <c r="BD52" i="1"/>
  <c r="BD51" i="1"/>
  <c r="BD50" i="1"/>
  <c r="BA50" i="1"/>
  <c r="AZ50" i="1"/>
  <c r="AY50" i="1"/>
  <c r="AW50" i="1"/>
  <c r="AU50" i="1"/>
  <c r="AP50" i="1"/>
  <c r="AB50" i="1"/>
  <c r="AA50" i="1"/>
  <c r="V50" i="1"/>
  <c r="U50" i="1"/>
  <c r="P50" i="1"/>
  <c r="BD49" i="1"/>
  <c r="BA49" i="1"/>
  <c r="AZ49" i="1"/>
  <c r="AY49" i="1"/>
  <c r="AW49" i="1"/>
  <c r="AU49" i="1"/>
  <c r="BD48" i="1"/>
  <c r="BA48" i="1"/>
  <c r="AZ48" i="1"/>
  <c r="AY48" i="1"/>
  <c r="AW48" i="1"/>
  <c r="AU48" i="1"/>
  <c r="AP48" i="1"/>
  <c r="AB48" i="1"/>
  <c r="AA48" i="1"/>
  <c r="V48" i="1"/>
  <c r="U48" i="1"/>
  <c r="P48" i="1"/>
  <c r="BD47" i="1"/>
  <c r="BA47" i="1"/>
  <c r="AZ47" i="1"/>
  <c r="AY47" i="1"/>
  <c r="AW47" i="1"/>
  <c r="AU47" i="1"/>
  <c r="AP47" i="1"/>
  <c r="AB47" i="1"/>
  <c r="AA47" i="1"/>
  <c r="V47" i="1"/>
  <c r="U47" i="1"/>
  <c r="P47" i="1"/>
  <c r="BD46" i="1"/>
  <c r="BA46" i="1"/>
  <c r="AZ46" i="1"/>
  <c r="AY46" i="1"/>
  <c r="AW46" i="1"/>
  <c r="AU46" i="1"/>
  <c r="AP46" i="1"/>
  <c r="AB46" i="1"/>
  <c r="AA46" i="1"/>
  <c r="V46" i="1"/>
  <c r="U46" i="1"/>
  <c r="P46" i="1"/>
  <c r="BD45" i="1"/>
  <c r="BA45" i="1"/>
  <c r="AZ45" i="1"/>
  <c r="AY45" i="1"/>
  <c r="AW45" i="1"/>
  <c r="AU45" i="1"/>
  <c r="AP45" i="1"/>
  <c r="AB45" i="1"/>
  <c r="AA45" i="1"/>
  <c r="V45" i="1"/>
  <c r="U45" i="1"/>
  <c r="P45" i="1"/>
  <c r="BD44" i="1"/>
  <c r="BA44" i="1"/>
  <c r="AZ44" i="1"/>
  <c r="AY44" i="1"/>
  <c r="AW44" i="1"/>
  <c r="AU44" i="1"/>
  <c r="AP44" i="1"/>
  <c r="AB44" i="1"/>
  <c r="AA44" i="1"/>
  <c r="V44" i="1"/>
  <c r="U44" i="1"/>
  <c r="P44" i="1"/>
  <c r="P43" i="1" s="1"/>
  <c r="BF43" i="1"/>
  <c r="BE43" i="1"/>
  <c r="AX43" i="1"/>
  <c r="AV43" i="1"/>
  <c r="AT43" i="1"/>
  <c r="AS43" i="1"/>
  <c r="AR43" i="1"/>
  <c r="AQ43" i="1"/>
  <c r="AO43" i="1"/>
  <c r="AN43" i="1"/>
  <c r="AM43" i="1"/>
  <c r="AL43" i="1"/>
  <c r="AK43" i="1"/>
  <c r="AJ43" i="1"/>
  <c r="AI43" i="1"/>
  <c r="AH43" i="1"/>
  <c r="AG43" i="1"/>
  <c r="AF43" i="1"/>
  <c r="AC43" i="1"/>
  <c r="Z43" i="1"/>
  <c r="Y43" i="1"/>
  <c r="X43" i="1"/>
  <c r="W43" i="1"/>
  <c r="T43" i="1"/>
  <c r="S43" i="1"/>
  <c r="R43" i="1"/>
  <c r="O43" i="1"/>
  <c r="BD42" i="1"/>
  <c r="BA42" i="1"/>
  <c r="BA41" i="1" s="1"/>
  <c r="AZ42" i="1"/>
  <c r="AY42" i="1"/>
  <c r="AW42" i="1"/>
  <c r="AW41" i="1" s="1"/>
  <c r="AU42" i="1"/>
  <c r="AP42" i="1"/>
  <c r="AB42" i="1"/>
  <c r="AB41" i="1" s="1"/>
  <c r="AA42" i="1"/>
  <c r="V42" i="1"/>
  <c r="V41" i="1" s="1"/>
  <c r="U42" i="1"/>
  <c r="P42" i="1"/>
  <c r="P41" i="1" s="1"/>
  <c r="BF41" i="1"/>
  <c r="BE41" i="1"/>
  <c r="AX41" i="1"/>
  <c r="AV41" i="1"/>
  <c r="AT41" i="1"/>
  <c r="AS41" i="1"/>
  <c r="AR41" i="1"/>
  <c r="AQ41" i="1"/>
  <c r="AO41" i="1"/>
  <c r="AN41" i="1"/>
  <c r="AM41" i="1"/>
  <c r="AL41" i="1"/>
  <c r="AK41" i="1"/>
  <c r="AJ41" i="1"/>
  <c r="AI41" i="1"/>
  <c r="AH41" i="1"/>
  <c r="AG41" i="1"/>
  <c r="AF41" i="1"/>
  <c r="AC41" i="1"/>
  <c r="Z41" i="1"/>
  <c r="Y41" i="1"/>
  <c r="X41" i="1"/>
  <c r="W41" i="1"/>
  <c r="T41" i="1"/>
  <c r="S41" i="1"/>
  <c r="R41" i="1"/>
  <c r="O41" i="1"/>
  <c r="BD40" i="1"/>
  <c r="BA40" i="1"/>
  <c r="AZ40" i="1"/>
  <c r="AY40" i="1"/>
  <c r="AW40" i="1"/>
  <c r="AU40" i="1"/>
  <c r="AP40" i="1"/>
  <c r="AB40" i="1"/>
  <c r="AA40" i="1"/>
  <c r="V40" i="1"/>
  <c r="U40" i="1"/>
  <c r="P40" i="1"/>
  <c r="BD39" i="1"/>
  <c r="BA39" i="1"/>
  <c r="AZ39" i="1"/>
  <c r="AY39" i="1"/>
  <c r="AW39" i="1"/>
  <c r="AU39" i="1"/>
  <c r="AP39" i="1"/>
  <c r="AB39" i="1"/>
  <c r="AA39" i="1"/>
  <c r="V39" i="1"/>
  <c r="U39" i="1"/>
  <c r="P39" i="1"/>
  <c r="BD38" i="1"/>
  <c r="BA38" i="1"/>
  <c r="AZ38" i="1"/>
  <c r="AY38" i="1"/>
  <c r="AW38" i="1"/>
  <c r="AU38" i="1"/>
  <c r="AP38" i="1"/>
  <c r="AB38" i="1"/>
  <c r="AA38" i="1"/>
  <c r="V38" i="1"/>
  <c r="U38" i="1"/>
  <c r="P38" i="1"/>
  <c r="BD37" i="1"/>
  <c r="BA37" i="1"/>
  <c r="AZ37" i="1"/>
  <c r="AY37" i="1"/>
  <c r="AW37" i="1"/>
  <c r="AU37" i="1"/>
  <c r="AP37" i="1"/>
  <c r="AB37" i="1"/>
  <c r="AA37" i="1"/>
  <c r="V37" i="1"/>
  <c r="U37" i="1"/>
  <c r="P37" i="1"/>
  <c r="BD36" i="1"/>
  <c r="BA36" i="1"/>
  <c r="AZ36" i="1"/>
  <c r="AY36" i="1"/>
  <c r="AW36" i="1"/>
  <c r="AU36" i="1"/>
  <c r="AP36" i="1"/>
  <c r="AB36" i="1"/>
  <c r="AA36" i="1"/>
  <c r="V36" i="1"/>
  <c r="U36" i="1"/>
  <c r="P36" i="1"/>
  <c r="BD35" i="1"/>
  <c r="BA35" i="1"/>
  <c r="AZ35" i="1"/>
  <c r="AY35" i="1"/>
  <c r="AW35" i="1"/>
  <c r="AU35" i="1"/>
  <c r="AP35" i="1"/>
  <c r="AB35" i="1"/>
  <c r="AA35" i="1"/>
  <c r="V35" i="1"/>
  <c r="U35" i="1"/>
  <c r="P35" i="1"/>
  <c r="BD34" i="1"/>
  <c r="BA34" i="1"/>
  <c r="AZ34" i="1"/>
  <c r="AY34" i="1"/>
  <c r="AW34" i="1"/>
  <c r="AU34" i="1"/>
  <c r="AP34" i="1"/>
  <c r="AB34" i="1"/>
  <c r="AA34" i="1"/>
  <c r="V34" i="1"/>
  <c r="U34" i="1"/>
  <c r="P34" i="1"/>
  <c r="BD33" i="1"/>
  <c r="BA33" i="1"/>
  <c r="AZ33" i="1"/>
  <c r="AY33" i="1"/>
  <c r="AW33" i="1"/>
  <c r="AU33" i="1"/>
  <c r="AP33" i="1"/>
  <c r="AB33" i="1"/>
  <c r="AA33" i="1"/>
  <c r="V33" i="1"/>
  <c r="U33" i="1"/>
  <c r="P33" i="1"/>
  <c r="BD32" i="1"/>
  <c r="BA32" i="1"/>
  <c r="BA31" i="1" s="1"/>
  <c r="AZ32" i="1"/>
  <c r="AY32" i="1"/>
  <c r="AW32" i="1"/>
  <c r="AU32" i="1"/>
  <c r="AP32" i="1"/>
  <c r="AB32" i="1"/>
  <c r="AB31" i="1" s="1"/>
  <c r="AA32" i="1"/>
  <c r="V32" i="1"/>
  <c r="V31" i="1" s="1"/>
  <c r="U32" i="1"/>
  <c r="P32" i="1"/>
  <c r="P31" i="1" s="1"/>
  <c r="BF31" i="1"/>
  <c r="BE31" i="1"/>
  <c r="AX31" i="1"/>
  <c r="AV31" i="1"/>
  <c r="AT31" i="1"/>
  <c r="AS31" i="1"/>
  <c r="AR31" i="1"/>
  <c r="AQ31" i="1"/>
  <c r="AO31" i="1"/>
  <c r="AN31" i="1"/>
  <c r="AM31" i="1"/>
  <c r="AL31" i="1"/>
  <c r="AK31" i="1"/>
  <c r="AJ31" i="1"/>
  <c r="AI31" i="1"/>
  <c r="AH31" i="1"/>
  <c r="AG31" i="1"/>
  <c r="AF31" i="1"/>
  <c r="AC31" i="1"/>
  <c r="Z31" i="1"/>
  <c r="Y31" i="1"/>
  <c r="X31" i="1"/>
  <c r="W31" i="1"/>
  <c r="T31" i="1"/>
  <c r="S31" i="1"/>
  <c r="R31" i="1"/>
  <c r="O31" i="1"/>
  <c r="BD30" i="1"/>
  <c r="BA30" i="1"/>
  <c r="AZ30" i="1"/>
  <c r="AY30" i="1"/>
  <c r="AW30" i="1"/>
  <c r="AU30" i="1"/>
  <c r="AP30" i="1"/>
  <c r="AB30" i="1"/>
  <c r="AA30" i="1"/>
  <c r="V30" i="1"/>
  <c r="U30" i="1"/>
  <c r="P30" i="1"/>
  <c r="BD29" i="1"/>
  <c r="BA29" i="1"/>
  <c r="AZ29" i="1"/>
  <c r="AY29" i="1"/>
  <c r="AW29" i="1"/>
  <c r="AU29" i="1"/>
  <c r="AP29" i="1"/>
  <c r="AB29" i="1"/>
  <c r="AA29" i="1"/>
  <c r="V29" i="1"/>
  <c r="U29" i="1"/>
  <c r="P29" i="1"/>
  <c r="BD28" i="1"/>
  <c r="BA28" i="1"/>
  <c r="AZ28" i="1"/>
  <c r="AY28" i="1"/>
  <c r="AW28" i="1"/>
  <c r="AU28" i="1"/>
  <c r="AP28" i="1"/>
  <c r="AB28" i="1"/>
  <c r="AA28" i="1"/>
  <c r="V28" i="1"/>
  <c r="U28" i="1"/>
  <c r="P28" i="1"/>
  <c r="BD27" i="1"/>
  <c r="BA27" i="1"/>
  <c r="AZ27" i="1"/>
  <c r="AY27" i="1"/>
  <c r="AW27" i="1"/>
  <c r="AU27" i="1"/>
  <c r="AP27" i="1"/>
  <c r="AB27" i="1"/>
  <c r="AA27" i="1"/>
  <c r="V27" i="1"/>
  <c r="U27" i="1"/>
  <c r="P27" i="1"/>
  <c r="BD26" i="1"/>
  <c r="BA26" i="1"/>
  <c r="AZ26" i="1"/>
  <c r="AY26" i="1"/>
  <c r="AW26" i="1"/>
  <c r="AU26" i="1"/>
  <c r="AP26" i="1"/>
  <c r="AB26" i="1"/>
  <c r="AA26" i="1"/>
  <c r="V26" i="1"/>
  <c r="U26" i="1"/>
  <c r="P26" i="1"/>
  <c r="BD25" i="1"/>
  <c r="BA25" i="1"/>
  <c r="BA24" i="1" s="1"/>
  <c r="AZ25" i="1"/>
  <c r="AY25" i="1"/>
  <c r="AW25" i="1"/>
  <c r="AW24" i="1" s="1"/>
  <c r="AU25" i="1"/>
  <c r="AP25" i="1"/>
  <c r="AB25" i="1"/>
  <c r="AB24" i="1" s="1"/>
  <c r="AA25" i="1"/>
  <c r="V25" i="1"/>
  <c r="U25" i="1"/>
  <c r="P25" i="1"/>
  <c r="P24" i="1" s="1"/>
  <c r="BF24" i="1"/>
  <c r="BE24" i="1"/>
  <c r="AX24" i="1"/>
  <c r="AV24" i="1"/>
  <c r="AT24" i="1"/>
  <c r="AS24" i="1"/>
  <c r="AR24" i="1"/>
  <c r="AQ24" i="1"/>
  <c r="AO24" i="1"/>
  <c r="AN24" i="1"/>
  <c r="AM24" i="1"/>
  <c r="AL24" i="1"/>
  <c r="AK24" i="1"/>
  <c r="AJ24" i="1"/>
  <c r="AI24" i="1"/>
  <c r="AH24" i="1"/>
  <c r="AG24" i="1"/>
  <c r="AF24" i="1"/>
  <c r="AC24" i="1"/>
  <c r="Z24" i="1"/>
  <c r="Y24" i="1"/>
  <c r="X24" i="1"/>
  <c r="W24" i="1"/>
  <c r="T24" i="1"/>
  <c r="S24" i="1"/>
  <c r="R24" i="1"/>
  <c r="O24" i="1"/>
  <c r="BD23" i="1"/>
  <c r="BA23" i="1"/>
  <c r="AZ23" i="1"/>
  <c r="AY23" i="1"/>
  <c r="AW23" i="1"/>
  <c r="AU23" i="1"/>
  <c r="AP23" i="1"/>
  <c r="AB23" i="1"/>
  <c r="AA23" i="1"/>
  <c r="V23" i="1"/>
  <c r="U23" i="1"/>
  <c r="P23" i="1"/>
  <c r="BD22" i="1"/>
  <c r="BA22" i="1"/>
  <c r="AZ22" i="1"/>
  <c r="AY22" i="1"/>
  <c r="AW22" i="1"/>
  <c r="AU22" i="1"/>
  <c r="AP22" i="1"/>
  <c r="AB22" i="1"/>
  <c r="AA22" i="1"/>
  <c r="V22" i="1"/>
  <c r="U22" i="1"/>
  <c r="P22" i="1"/>
  <c r="BD21" i="1"/>
  <c r="BA21" i="1"/>
  <c r="AZ21" i="1"/>
  <c r="AY21" i="1"/>
  <c r="AW21" i="1"/>
  <c r="AU21" i="1"/>
  <c r="AP21" i="1"/>
  <c r="AB21" i="1"/>
  <c r="AA21" i="1"/>
  <c r="V21" i="1"/>
  <c r="U21" i="1"/>
  <c r="P21" i="1"/>
  <c r="BD20" i="1"/>
  <c r="BA20" i="1"/>
  <c r="BA19" i="1" s="1"/>
  <c r="AZ20" i="1"/>
  <c r="AY20" i="1"/>
  <c r="AW20" i="1"/>
  <c r="AW19" i="1" s="1"/>
  <c r="AU20" i="1"/>
  <c r="AP20" i="1"/>
  <c r="AB20" i="1"/>
  <c r="AB19" i="1" s="1"/>
  <c r="AA20" i="1"/>
  <c r="V20" i="1"/>
  <c r="V19" i="1" s="1"/>
  <c r="U20" i="1"/>
  <c r="P20" i="1"/>
  <c r="P19" i="1" s="1"/>
  <c r="BF19" i="1"/>
  <c r="BE19" i="1"/>
  <c r="AX19" i="1"/>
  <c r="AV19" i="1"/>
  <c r="AT19" i="1"/>
  <c r="AS19" i="1"/>
  <c r="AR19" i="1"/>
  <c r="AQ19" i="1"/>
  <c r="AO19" i="1"/>
  <c r="AN19" i="1"/>
  <c r="AM19" i="1"/>
  <c r="AL19" i="1"/>
  <c r="AK19" i="1"/>
  <c r="AJ19" i="1"/>
  <c r="AI19" i="1"/>
  <c r="AH19" i="1"/>
  <c r="AG19" i="1"/>
  <c r="AF19" i="1"/>
  <c r="AC19" i="1"/>
  <c r="Z19" i="1"/>
  <c r="Y19" i="1"/>
  <c r="X19" i="1"/>
  <c r="W19" i="1"/>
  <c r="T19" i="1"/>
  <c r="S19" i="1"/>
  <c r="R19" i="1"/>
  <c r="O19" i="1"/>
  <c r="BD17" i="1"/>
  <c r="BA17" i="1"/>
  <c r="AZ17" i="1"/>
  <c r="AY17" i="1"/>
  <c r="AW17" i="1"/>
  <c r="AU17" i="1"/>
  <c r="AP17" i="1"/>
  <c r="AB17" i="1"/>
  <c r="AA17" i="1"/>
  <c r="V17" i="1"/>
  <c r="U17" i="1"/>
  <c r="P17" i="1"/>
  <c r="BD16" i="1"/>
  <c r="BA16" i="1"/>
  <c r="AZ16" i="1"/>
  <c r="AY16" i="1"/>
  <c r="AW16" i="1"/>
  <c r="AU16" i="1"/>
  <c r="AP16" i="1"/>
  <c r="AB16" i="1"/>
  <c r="AA16" i="1"/>
  <c r="V16" i="1"/>
  <c r="U16" i="1"/>
  <c r="P16" i="1"/>
  <c r="P14" i="1" s="1"/>
  <c r="BD15" i="1"/>
  <c r="BA15" i="1"/>
  <c r="AZ15" i="1"/>
  <c r="AY15" i="1"/>
  <c r="AW15" i="1"/>
  <c r="AW14" i="1" s="1"/>
  <c r="AU15" i="1"/>
  <c r="AB15" i="1"/>
  <c r="AA15" i="1"/>
  <c r="V15" i="1"/>
  <c r="U15" i="1"/>
  <c r="BF14" i="1"/>
  <c r="BE14" i="1"/>
  <c r="AX14" i="1"/>
  <c r="AV14" i="1"/>
  <c r="AT14" i="1"/>
  <c r="AS14" i="1"/>
  <c r="AR14" i="1"/>
  <c r="AQ14" i="1"/>
  <c r="AN14" i="1"/>
  <c r="AM14" i="1"/>
  <c r="AL14" i="1"/>
  <c r="AK14" i="1"/>
  <c r="AJ14" i="1"/>
  <c r="AI14" i="1"/>
  <c r="AH14" i="1"/>
  <c r="AG14" i="1"/>
  <c r="AF14" i="1"/>
  <c r="AC14" i="1"/>
  <c r="Z14" i="1"/>
  <c r="Y14" i="1"/>
  <c r="X14" i="1"/>
  <c r="W14" i="1"/>
  <c r="T14" i="1"/>
  <c r="S14" i="1"/>
  <c r="R14" i="1"/>
  <c r="O14" i="1"/>
  <c r="BD13" i="1"/>
  <c r="BA13" i="1"/>
  <c r="BA12" i="1" s="1"/>
  <c r="AZ13" i="1"/>
  <c r="AY13" i="1"/>
  <c r="AW13" i="1"/>
  <c r="AW12" i="1" s="1"/>
  <c r="AU13" i="1"/>
  <c r="AP13" i="1"/>
  <c r="AB13" i="1"/>
  <c r="AB12" i="1" s="1"/>
  <c r="AA13" i="1"/>
  <c r="V13" i="1"/>
  <c r="V12" i="1" s="1"/>
  <c r="U13" i="1"/>
  <c r="P13" i="1"/>
  <c r="P12" i="1" s="1"/>
  <c r="BF12" i="1"/>
  <c r="BE12" i="1"/>
  <c r="AX12" i="1"/>
  <c r="AV12" i="1"/>
  <c r="AT12" i="1"/>
  <c r="AS12" i="1"/>
  <c r="AR12" i="1"/>
  <c r="AQ12" i="1"/>
  <c r="AN12" i="1"/>
  <c r="AM12" i="1"/>
  <c r="AL12" i="1"/>
  <c r="AK12" i="1"/>
  <c r="AJ12" i="1"/>
  <c r="AI12" i="1"/>
  <c r="AH12" i="1"/>
  <c r="AG12" i="1"/>
  <c r="AF12" i="1"/>
  <c r="AC12" i="1"/>
  <c r="Z12" i="1"/>
  <c r="Y12" i="1"/>
  <c r="X12" i="1"/>
  <c r="W12" i="1"/>
  <c r="T12" i="1"/>
  <c r="S12" i="1"/>
  <c r="R12" i="1"/>
  <c r="O12" i="1"/>
  <c r="BD11" i="1"/>
  <c r="BA11" i="1"/>
  <c r="AZ11" i="1"/>
  <c r="AY11" i="1"/>
  <c r="AW11" i="1"/>
  <c r="AU11" i="1"/>
  <c r="AP11" i="1"/>
  <c r="AB11" i="1"/>
  <c r="AA11" i="1"/>
  <c r="V11" i="1"/>
  <c r="U11" i="1"/>
  <c r="P11" i="1"/>
  <c r="BD10" i="1"/>
  <c r="BA10" i="1"/>
  <c r="AZ10" i="1"/>
  <c r="AY10" i="1"/>
  <c r="AW10" i="1"/>
  <c r="AU10" i="1"/>
  <c r="AP10" i="1"/>
  <c r="AB10" i="1"/>
  <c r="AA10" i="1"/>
  <c r="V10" i="1"/>
  <c r="U10" i="1"/>
  <c r="BD9" i="1"/>
  <c r="BA9" i="1"/>
  <c r="AZ9" i="1"/>
  <c r="AY9" i="1"/>
  <c r="AW9" i="1"/>
  <c r="AU9" i="1"/>
  <c r="AP9" i="1"/>
  <c r="AB9" i="1"/>
  <c r="V9" i="1"/>
  <c r="BD8" i="1"/>
  <c r="BA8" i="1"/>
  <c r="AZ8" i="1"/>
  <c r="AY8" i="1"/>
  <c r="AW8" i="1"/>
  <c r="AP8" i="1"/>
  <c r="AB8" i="1"/>
  <c r="AA8" i="1"/>
  <c r="V8" i="1"/>
  <c r="U8" i="1"/>
  <c r="P8" i="1"/>
  <c r="P7" i="1" s="1"/>
  <c r="BF7" i="1"/>
  <c r="BE7" i="1"/>
  <c r="AX7" i="1"/>
  <c r="AV7" i="1"/>
  <c r="AT7" i="1"/>
  <c r="AS7" i="1"/>
  <c r="AR7" i="1"/>
  <c r="AQ7" i="1"/>
  <c r="AO7" i="1"/>
  <c r="AO6" i="1" s="1"/>
  <c r="AN7" i="1"/>
  <c r="AM7" i="1"/>
  <c r="AL7" i="1"/>
  <c r="AK7" i="1"/>
  <c r="AJ7" i="1"/>
  <c r="AI7" i="1"/>
  <c r="AH7" i="1"/>
  <c r="AG7" i="1"/>
  <c r="AF7" i="1"/>
  <c r="AC7" i="1"/>
  <c r="Z7" i="1"/>
  <c r="Y7" i="1"/>
  <c r="X7" i="1"/>
  <c r="W7" i="1"/>
  <c r="T7" i="1"/>
  <c r="S7" i="1"/>
  <c r="R7" i="1"/>
  <c r="O7" i="1"/>
  <c r="BC5" i="1"/>
  <c r="BB5" i="1"/>
  <c r="AE5" i="1"/>
  <c r="ES9022" i="2"/>
  <c r="ER9022" i="2"/>
  <c r="EQ9022" i="2"/>
  <c r="EP9022" i="2"/>
  <c r="EO9022" i="2"/>
  <c r="EN9022" i="2"/>
  <c r="EM9022" i="2"/>
  <c r="EL9022" i="2"/>
  <c r="EK9022" i="2"/>
  <c r="EJ9022" i="2"/>
  <c r="EI9022" i="2"/>
  <c r="EH9022" i="2"/>
  <c r="EG9022" i="2"/>
  <c r="EF9022" i="2"/>
  <c r="EE9022" i="2"/>
  <c r="ED9022" i="2"/>
  <c r="EC9022" i="2"/>
  <c r="EB9022" i="2"/>
  <c r="EA9022" i="2"/>
  <c r="DZ9022" i="2"/>
  <c r="DY9022" i="2"/>
  <c r="DX9022" i="2"/>
  <c r="DW9022" i="2"/>
  <c r="DV9022" i="2"/>
  <c r="DU9022" i="2"/>
  <c r="DT9022" i="2"/>
  <c r="DS9022" i="2"/>
  <c r="DR9022" i="2"/>
  <c r="DQ9022" i="2"/>
  <c r="DP9022" i="2"/>
  <c r="DO9022" i="2"/>
  <c r="DN9022" i="2"/>
  <c r="DM9022" i="2"/>
  <c r="DL9022" i="2"/>
  <c r="DK9022" i="2"/>
  <c r="DJ9022" i="2"/>
  <c r="DI9022" i="2"/>
  <c r="DH9022" i="2"/>
  <c r="DG9022" i="2"/>
  <c r="DF9022" i="2"/>
  <c r="DE9022" i="2"/>
  <c r="DD9022" i="2"/>
  <c r="DC9022" i="2"/>
  <c r="DB9022" i="2"/>
  <c r="DA9022" i="2"/>
  <c r="CZ9022" i="2"/>
  <c r="CY9022" i="2"/>
  <c r="CX9022" i="2"/>
  <c r="CW9022" i="2"/>
  <c r="CV9022" i="2"/>
  <c r="CU9022" i="2"/>
  <c r="CT9022" i="2"/>
  <c r="CS9022" i="2"/>
  <c r="CR9022" i="2"/>
  <c r="CQ9022" i="2"/>
  <c r="CP9022" i="2"/>
  <c r="CO9022" i="2"/>
  <c r="CN9022" i="2"/>
  <c r="CM9022" i="2"/>
  <c r="CL9022" i="2"/>
  <c r="CK9022" i="2"/>
  <c r="CJ9022" i="2"/>
  <c r="CI9022" i="2"/>
  <c r="CH9022" i="2"/>
  <c r="CG9022" i="2"/>
  <c r="CF9022" i="2"/>
  <c r="CE9022" i="2"/>
  <c r="CD9022" i="2"/>
  <c r="CC9022" i="2"/>
  <c r="CB9022" i="2"/>
  <c r="CA9022" i="2"/>
  <c r="BZ9022" i="2"/>
  <c r="BY9022" i="2"/>
  <c r="BX9022" i="2"/>
  <c r="BW9022" i="2"/>
  <c r="BV9022" i="2"/>
  <c r="BU9022" i="2"/>
  <c r="BT9022" i="2"/>
  <c r="BS9019" i="2"/>
  <c r="BS9022" i="2" s="1"/>
  <c r="ES7917" i="2"/>
  <c r="ER7917" i="2"/>
  <c r="EQ7917" i="2"/>
  <c r="EP7917" i="2"/>
  <c r="EO7917" i="2"/>
  <c r="EN7917" i="2"/>
  <c r="EM7917" i="2"/>
  <c r="EL7917" i="2"/>
  <c r="EK7917" i="2"/>
  <c r="EJ7917" i="2"/>
  <c r="EI7917" i="2"/>
  <c r="EH7917" i="2"/>
  <c r="EG7917" i="2"/>
  <c r="EF7917" i="2"/>
  <c r="EE7917" i="2"/>
  <c r="ED7917" i="2"/>
  <c r="EC7917" i="2"/>
  <c r="EB7917" i="2"/>
  <c r="EA7917" i="2"/>
  <c r="DZ7917" i="2"/>
  <c r="DY7917" i="2"/>
  <c r="DX7917" i="2"/>
  <c r="DW7917" i="2"/>
  <c r="DV7917" i="2"/>
  <c r="DU7917" i="2"/>
  <c r="DT7917" i="2"/>
  <c r="DS7917" i="2"/>
  <c r="DR7917" i="2"/>
  <c r="DQ7917" i="2"/>
  <c r="DP7917" i="2"/>
  <c r="DO7917" i="2"/>
  <c r="DN7917" i="2"/>
  <c r="DM7917" i="2"/>
  <c r="DL7917" i="2"/>
  <c r="DK7917" i="2"/>
  <c r="DJ7917" i="2"/>
  <c r="DI7917" i="2"/>
  <c r="DH7917" i="2"/>
  <c r="DG7917" i="2"/>
  <c r="DF7917" i="2"/>
  <c r="DE7917" i="2"/>
  <c r="DD7917" i="2"/>
  <c r="DC7917" i="2"/>
  <c r="DB7917" i="2"/>
  <c r="DA7917" i="2"/>
  <c r="CZ7917" i="2"/>
  <c r="CY7917" i="2"/>
  <c r="CX7917" i="2"/>
  <c r="CW7917" i="2"/>
  <c r="CV7917" i="2"/>
  <c r="CU7917" i="2"/>
  <c r="CT7917" i="2"/>
  <c r="CS7917" i="2"/>
  <c r="CR7917" i="2"/>
  <c r="CQ7917" i="2"/>
  <c r="CP7917" i="2"/>
  <c r="CO7917" i="2"/>
  <c r="CN7917" i="2"/>
  <c r="CM7917" i="2"/>
  <c r="CL7917" i="2"/>
  <c r="CK7917" i="2"/>
  <c r="CJ7917" i="2"/>
  <c r="CI7917" i="2"/>
  <c r="CH7917" i="2"/>
  <c r="CG7917" i="2"/>
  <c r="CF7917" i="2"/>
  <c r="CE7917" i="2"/>
  <c r="CD7917" i="2"/>
  <c r="CC7917" i="2"/>
  <c r="CB7917" i="2"/>
  <c r="CA7917" i="2"/>
  <c r="BZ7917" i="2"/>
  <c r="BY7917" i="2"/>
  <c r="BX7917" i="2"/>
  <c r="BW7917" i="2"/>
  <c r="BV7917" i="2"/>
  <c r="BU7917" i="2"/>
  <c r="BT7917" i="2"/>
  <c r="BS7916" i="2"/>
  <c r="BS7917" i="2" s="1"/>
  <c r="ES520" i="2"/>
  <c r="ER520" i="2"/>
  <c r="EQ520" i="2"/>
  <c r="EP520" i="2"/>
  <c r="EO520" i="2"/>
  <c r="EN520" i="2"/>
  <c r="EM520" i="2"/>
  <c r="EL520" i="2"/>
  <c r="EK520" i="2"/>
  <c r="EJ520" i="2"/>
  <c r="EI520" i="2"/>
  <c r="EH520" i="2"/>
  <c r="EG520" i="2"/>
  <c r="EF520" i="2"/>
  <c r="EE520" i="2"/>
  <c r="ED520" i="2"/>
  <c r="EC520" i="2"/>
  <c r="EB520" i="2"/>
  <c r="EA520" i="2"/>
  <c r="DZ520" i="2"/>
  <c r="DY520" i="2"/>
  <c r="DX520" i="2"/>
  <c r="DW520" i="2"/>
  <c r="DV520" i="2"/>
  <c r="DU520" i="2"/>
  <c r="DT520" i="2"/>
  <c r="DS520" i="2"/>
  <c r="DR520" i="2"/>
  <c r="DQ520" i="2"/>
  <c r="DP520" i="2"/>
  <c r="DO520" i="2"/>
  <c r="DN520" i="2"/>
  <c r="DM520" i="2"/>
  <c r="DL520" i="2"/>
  <c r="DK520" i="2"/>
  <c r="DJ520" i="2"/>
  <c r="DI520" i="2"/>
  <c r="DH520" i="2"/>
  <c r="DG520" i="2"/>
  <c r="DF520" i="2"/>
  <c r="DE520" i="2"/>
  <c r="DD520" i="2"/>
  <c r="DC520" i="2"/>
  <c r="DB520" i="2"/>
  <c r="DA520" i="2"/>
  <c r="CZ520" i="2"/>
  <c r="CY520" i="2"/>
  <c r="CX520" i="2"/>
  <c r="CW520" i="2"/>
  <c r="CV520" i="2"/>
  <c r="CU520" i="2"/>
  <c r="CT520" i="2"/>
  <c r="CS520" i="2"/>
  <c r="CR520" i="2"/>
  <c r="CQ520" i="2"/>
  <c r="CP520" i="2"/>
  <c r="CO520" i="2"/>
  <c r="CN520" i="2"/>
  <c r="CM520" i="2"/>
  <c r="CL520" i="2"/>
  <c r="CK520" i="2"/>
  <c r="CJ520" i="2"/>
  <c r="CI520" i="2"/>
  <c r="CH520" i="2"/>
  <c r="CG520" i="2"/>
  <c r="CF520" i="2"/>
  <c r="CE520" i="2"/>
  <c r="CD520" i="2"/>
  <c r="CC520" i="2"/>
  <c r="CB520" i="2"/>
  <c r="CA520" i="2"/>
  <c r="BZ520" i="2"/>
  <c r="BY520" i="2"/>
  <c r="BX520" i="2"/>
  <c r="BW520" i="2"/>
  <c r="BV520" i="2"/>
  <c r="BU520" i="2"/>
  <c r="BT520" i="2"/>
  <c r="BS520" i="2"/>
  <c r="ES420" i="2"/>
  <c r="ER420" i="2"/>
  <c r="EQ420" i="2"/>
  <c r="EP420" i="2"/>
  <c r="EO420" i="2"/>
  <c r="EN420" i="2"/>
  <c r="EM420" i="2"/>
  <c r="EL420" i="2"/>
  <c r="EK420" i="2"/>
  <c r="EJ420" i="2"/>
  <c r="EI420" i="2"/>
  <c r="EH420" i="2"/>
  <c r="EG420" i="2"/>
  <c r="EF420" i="2"/>
  <c r="EE420" i="2"/>
  <c r="ED420" i="2"/>
  <c r="EC420" i="2"/>
  <c r="EB420" i="2"/>
  <c r="EA420" i="2"/>
  <c r="DZ420" i="2"/>
  <c r="DY420" i="2"/>
  <c r="DX420" i="2"/>
  <c r="DW420" i="2"/>
  <c r="DV420" i="2"/>
  <c r="DU420" i="2"/>
  <c r="DT420" i="2"/>
  <c r="DS420" i="2"/>
  <c r="DR420" i="2"/>
  <c r="DQ420" i="2"/>
  <c r="DP420" i="2"/>
  <c r="DO420" i="2"/>
  <c r="DN420" i="2"/>
  <c r="DM420" i="2"/>
  <c r="DL420" i="2"/>
  <c r="DK420" i="2"/>
  <c r="DJ420" i="2"/>
  <c r="DI420" i="2"/>
  <c r="DH420" i="2"/>
  <c r="DG420" i="2"/>
  <c r="DF420" i="2"/>
  <c r="DE420" i="2"/>
  <c r="DD420" i="2"/>
  <c r="DC420" i="2"/>
  <c r="DB420" i="2"/>
  <c r="DA420" i="2"/>
  <c r="CZ420" i="2"/>
  <c r="CY420" i="2"/>
  <c r="CX420" i="2"/>
  <c r="CW420" i="2"/>
  <c r="CV420" i="2"/>
  <c r="CU420" i="2"/>
  <c r="CT420" i="2"/>
  <c r="CS420" i="2"/>
  <c r="CR420" i="2"/>
  <c r="CQ420" i="2"/>
  <c r="CP420" i="2"/>
  <c r="CO420" i="2"/>
  <c r="CN420" i="2"/>
  <c r="CM420" i="2"/>
  <c r="CL420" i="2"/>
  <c r="CK420" i="2"/>
  <c r="CJ420" i="2"/>
  <c r="CI420" i="2"/>
  <c r="CH420" i="2"/>
  <c r="CG420" i="2"/>
  <c r="CF420" i="2"/>
  <c r="CE420" i="2"/>
  <c r="CD420" i="2"/>
  <c r="CC420" i="2"/>
  <c r="CB420" i="2"/>
  <c r="CA420" i="2"/>
  <c r="BZ420" i="2"/>
  <c r="BY420" i="2"/>
  <c r="BX420" i="2"/>
  <c r="BW420" i="2"/>
  <c r="BV420" i="2"/>
  <c r="BU420" i="2"/>
  <c r="BT420" i="2"/>
  <c r="BS420" i="2"/>
  <c r="ES292" i="2"/>
  <c r="ER292" i="2"/>
  <c r="EQ292" i="2"/>
  <c r="EP292" i="2"/>
  <c r="EO292" i="2"/>
  <c r="EN292" i="2"/>
  <c r="EM292" i="2"/>
  <c r="EL292" i="2"/>
  <c r="EK292" i="2"/>
  <c r="EJ292" i="2"/>
  <c r="EI292" i="2"/>
  <c r="EH292" i="2"/>
  <c r="EG292" i="2"/>
  <c r="EF292" i="2"/>
  <c r="EE292" i="2"/>
  <c r="ED292" i="2"/>
  <c r="EC292" i="2"/>
  <c r="EB292" i="2"/>
  <c r="EA292" i="2"/>
  <c r="DZ292" i="2"/>
  <c r="DY292" i="2"/>
  <c r="DX292" i="2"/>
  <c r="DW292" i="2"/>
  <c r="DV292" i="2"/>
  <c r="DU292" i="2"/>
  <c r="DT292" i="2"/>
  <c r="DS292" i="2"/>
  <c r="DR292" i="2"/>
  <c r="DQ292" i="2"/>
  <c r="DP292" i="2"/>
  <c r="DO292" i="2"/>
  <c r="DN292" i="2"/>
  <c r="DM292" i="2"/>
  <c r="DL292" i="2"/>
  <c r="DK292" i="2"/>
  <c r="DJ292" i="2"/>
  <c r="DI292" i="2"/>
  <c r="DH292" i="2"/>
  <c r="DG292" i="2"/>
  <c r="DF292" i="2"/>
  <c r="DE292" i="2"/>
  <c r="DD292" i="2"/>
  <c r="DC292" i="2"/>
  <c r="DB292" i="2"/>
  <c r="DA292" i="2"/>
  <c r="CZ292" i="2"/>
  <c r="CY292" i="2"/>
  <c r="CX292" i="2"/>
  <c r="CW292" i="2"/>
  <c r="CV292" i="2"/>
  <c r="CU292" i="2"/>
  <c r="CT292" i="2"/>
  <c r="CS292" i="2"/>
  <c r="CR292" i="2"/>
  <c r="CQ292" i="2"/>
  <c r="CP292" i="2"/>
  <c r="CO292" i="2"/>
  <c r="CN292" i="2"/>
  <c r="CM292" i="2"/>
  <c r="CL292" i="2"/>
  <c r="CK292" i="2"/>
  <c r="CJ292" i="2"/>
  <c r="CI292" i="2"/>
  <c r="CH292" i="2"/>
  <c r="CG292" i="2"/>
  <c r="CF292" i="2"/>
  <c r="CE292" i="2"/>
  <c r="CD292" i="2"/>
  <c r="CC292" i="2"/>
  <c r="CB292" i="2"/>
  <c r="CA292" i="2"/>
  <c r="BZ292" i="2"/>
  <c r="BY292" i="2"/>
  <c r="BX292" i="2"/>
  <c r="BW292" i="2"/>
  <c r="BV292" i="2"/>
  <c r="BU292" i="2"/>
  <c r="BT283" i="2"/>
  <c r="BT292" i="2" s="1"/>
  <c r="BJ51" i="2"/>
  <c r="BI51" i="2"/>
  <c r="BF51" i="2"/>
  <c r="BB51" i="2"/>
  <c r="AX51" i="2"/>
  <c r="AT51" i="2"/>
  <c r="AC51" i="2"/>
  <c r="AB51" i="2"/>
  <c r="U51" i="2"/>
  <c r="T51" i="2"/>
  <c r="BI50" i="2"/>
  <c r="BF50" i="2"/>
  <c r="BB50" i="2"/>
  <c r="BB47" i="2" s="1"/>
  <c r="AX50" i="2"/>
  <c r="AT50" i="2"/>
  <c r="AC50" i="2"/>
  <c r="AB50" i="2"/>
  <c r="U50" i="2"/>
  <c r="T50" i="2"/>
  <c r="BJ49" i="2"/>
  <c r="BI49" i="2"/>
  <c r="BF49" i="2"/>
  <c r="AX49" i="2"/>
  <c r="AR49" i="2"/>
  <c r="AC49" i="2"/>
  <c r="U49" i="2"/>
  <c r="BL47" i="2"/>
  <c r="BK47" i="2"/>
  <c r="BH47" i="2"/>
  <c r="BG47" i="2"/>
  <c r="BE47" i="2"/>
  <c r="BD47" i="2"/>
  <c r="BC47" i="2"/>
  <c r="AY47" i="2"/>
  <c r="AS47" i="2"/>
  <c r="AQ47" i="2"/>
  <c r="AP47" i="2"/>
  <c r="AO47" i="2"/>
  <c r="AN47" i="2"/>
  <c r="AM47" i="2"/>
  <c r="AL47" i="2"/>
  <c r="AK47" i="2"/>
  <c r="AJ47" i="2"/>
  <c r="AI47" i="2"/>
  <c r="AH47" i="2"/>
  <c r="AG47" i="2"/>
  <c r="AD47" i="2"/>
  <c r="AA47" i="2"/>
  <c r="Z47" i="2"/>
  <c r="Y47" i="2"/>
  <c r="X47" i="2"/>
  <c r="W47" i="2"/>
  <c r="V47" i="2"/>
  <c r="S47" i="2"/>
  <c r="R47" i="2"/>
  <c r="Q47" i="2"/>
  <c r="P47" i="2"/>
  <c r="O47" i="2"/>
  <c r="N47" i="2"/>
  <c r="M47" i="2"/>
  <c r="BJ46" i="2"/>
  <c r="BI46" i="2"/>
  <c r="BF46" i="2"/>
  <c r="BB46" i="2"/>
  <c r="BB42" i="2" s="1"/>
  <c r="BB41" i="2" s="1"/>
  <c r="AX46" i="2"/>
  <c r="AX42" i="2" s="1"/>
  <c r="AR46" i="2"/>
  <c r="AC46" i="2"/>
  <c r="AB46" i="2"/>
  <c r="U46" i="2"/>
  <c r="T46" i="2"/>
  <c r="BF45" i="2"/>
  <c r="AT45" i="2"/>
  <c r="BI45" i="2" s="1"/>
  <c r="AR45" i="2"/>
  <c r="BF44" i="2"/>
  <c r="AT44" i="2"/>
  <c r="BJ44" i="2" s="1"/>
  <c r="AR44" i="2"/>
  <c r="AC44" i="2"/>
  <c r="U44" i="2"/>
  <c r="BL42" i="2"/>
  <c r="BK42" i="2"/>
  <c r="BH42" i="2"/>
  <c r="BG42" i="2"/>
  <c r="BE42" i="2"/>
  <c r="BD42" i="2"/>
  <c r="BC42" i="2"/>
  <c r="AY42" i="2"/>
  <c r="AS42" i="2"/>
  <c r="AQ42" i="2"/>
  <c r="AP42" i="2"/>
  <c r="AO42" i="2"/>
  <c r="AN42" i="2"/>
  <c r="AM42" i="2"/>
  <c r="AL42" i="2"/>
  <c r="AK42" i="2"/>
  <c r="AJ42" i="2"/>
  <c r="AI42" i="2"/>
  <c r="AH42" i="2"/>
  <c r="AH41" i="2" s="1"/>
  <c r="AG42" i="2"/>
  <c r="AG41" i="2" s="1"/>
  <c r="AD42" i="2"/>
  <c r="AD41" i="2" s="1"/>
  <c r="AA42" i="2"/>
  <c r="AA41" i="2" s="1"/>
  <c r="Z42" i="2"/>
  <c r="Z41" i="2" s="1"/>
  <c r="Y42" i="2"/>
  <c r="Y41" i="2" s="1"/>
  <c r="X42" i="2"/>
  <c r="X41" i="2" s="1"/>
  <c r="W42" i="2"/>
  <c r="W41" i="2" s="1"/>
  <c r="V42" i="2"/>
  <c r="V41" i="2" s="1"/>
  <c r="S42" i="2"/>
  <c r="R42" i="2"/>
  <c r="R41" i="2" s="1"/>
  <c r="Q42" i="2"/>
  <c r="Q41" i="2" s="1"/>
  <c r="P42" i="2"/>
  <c r="P41" i="2" s="1"/>
  <c r="O42" i="2"/>
  <c r="O41" i="2" s="1"/>
  <c r="N42" i="2"/>
  <c r="N41" i="2" s="1"/>
  <c r="M42" i="2"/>
  <c r="M41" i="2" s="1"/>
  <c r="BJ40" i="2"/>
  <c r="BI40" i="2"/>
  <c r="BF40" i="2"/>
  <c r="AX40" i="2"/>
  <c r="AX39" i="2" s="1"/>
  <c r="AX38" i="2" s="1"/>
  <c r="AC40" i="2"/>
  <c r="AC39" i="2" s="1"/>
  <c r="U40" i="2"/>
  <c r="U39" i="2" s="1"/>
  <c r="BL39" i="2"/>
  <c r="BL38" i="2" s="1"/>
  <c r="BK39" i="2"/>
  <c r="BK38" i="2" s="1"/>
  <c r="BH39" i="2"/>
  <c r="BH38" i="2" s="1"/>
  <c r="BG39" i="2"/>
  <c r="BG38" i="2" s="1"/>
  <c r="BE39" i="2"/>
  <c r="BE38" i="2" s="1"/>
  <c r="BD39" i="2"/>
  <c r="BD38" i="2" s="1"/>
  <c r="BC39" i="2"/>
  <c r="BC38" i="2" s="1"/>
  <c r="BB39" i="2"/>
  <c r="AY39" i="2"/>
  <c r="AY38" i="2" s="1"/>
  <c r="AS39" i="2"/>
  <c r="AS38" i="2" s="1"/>
  <c r="AQ39" i="2"/>
  <c r="AP39" i="2"/>
  <c r="AO39" i="2"/>
  <c r="AO38" i="2" s="1"/>
  <c r="AN39" i="2"/>
  <c r="AN38" i="2" s="1"/>
  <c r="AM39" i="2"/>
  <c r="AL39" i="2"/>
  <c r="AK39" i="2"/>
  <c r="AJ39" i="2"/>
  <c r="AI39" i="2"/>
  <c r="AH39" i="2"/>
  <c r="AG39" i="2"/>
  <c r="AF39" i="2"/>
  <c r="AE39" i="2"/>
  <c r="AD39" i="2"/>
  <c r="AA39" i="2"/>
  <c r="Z39" i="2"/>
  <c r="Y39" i="2"/>
  <c r="X39" i="2"/>
  <c r="W39" i="2"/>
  <c r="V39" i="2"/>
  <c r="S39" i="2"/>
  <c r="R39" i="2"/>
  <c r="Q39" i="2"/>
  <c r="P39" i="2"/>
  <c r="BB38" i="2"/>
  <c r="AQ38" i="2"/>
  <c r="AP38" i="2"/>
  <c r="AM38" i="2"/>
  <c r="AL38" i="2"/>
  <c r="AK38" i="2"/>
  <c r="AJ38" i="2"/>
  <c r="AI38" i="2"/>
  <c r="AH38" i="2"/>
  <c r="AG38" i="2"/>
  <c r="AD38" i="2"/>
  <c r="AC38" i="2"/>
  <c r="AA38" i="2"/>
  <c r="Z38" i="2"/>
  <c r="Y38" i="2"/>
  <c r="X38" i="2"/>
  <c r="W38" i="2"/>
  <c r="V38" i="2"/>
  <c r="U38" i="2"/>
  <c r="S38" i="2"/>
  <c r="R38" i="2"/>
  <c r="Q38" i="2"/>
  <c r="P38" i="2"/>
  <c r="O38" i="2"/>
  <c r="N38" i="2"/>
  <c r="M38" i="2"/>
  <c r="BJ37" i="2"/>
  <c r="BI37" i="2"/>
  <c r="BF37" i="2"/>
  <c r="AT37" i="2"/>
  <c r="AC37" i="2"/>
  <c r="T37" i="2"/>
  <c r="BL36" i="2"/>
  <c r="BK36" i="2"/>
  <c r="BH36" i="2"/>
  <c r="BG36" i="2"/>
  <c r="BE36" i="2"/>
  <c r="BD36" i="2"/>
  <c r="BC36" i="2"/>
  <c r="BB36" i="2"/>
  <c r="AY36" i="2"/>
  <c r="AX36" i="2"/>
  <c r="AS36" i="2"/>
  <c r="AQ36" i="2"/>
  <c r="AP36" i="2"/>
  <c r="AO36" i="2"/>
  <c r="AN36" i="2"/>
  <c r="AM36" i="2"/>
  <c r="AL36" i="2"/>
  <c r="AK36" i="2"/>
  <c r="AJ36" i="2"/>
  <c r="AI36" i="2"/>
  <c r="AH36" i="2"/>
  <c r="AG36" i="2"/>
  <c r="AD36" i="2"/>
  <c r="AA36" i="2"/>
  <c r="Z36" i="2"/>
  <c r="Y36" i="2"/>
  <c r="X36" i="2"/>
  <c r="W36" i="2"/>
  <c r="V36" i="2"/>
  <c r="S36" i="2"/>
  <c r="R36" i="2"/>
  <c r="Q36" i="2"/>
  <c r="P36" i="2"/>
  <c r="O36" i="2"/>
  <c r="O33" i="2" s="1"/>
  <c r="O32" i="2" s="1"/>
  <c r="N36" i="2"/>
  <c r="N33" i="2" s="1"/>
  <c r="M36" i="2"/>
  <c r="M33" i="2" s="1"/>
  <c r="BJ35" i="2"/>
  <c r="BI35" i="2"/>
  <c r="BF35" i="2"/>
  <c r="AX35" i="2"/>
  <c r="AX34" i="2" s="1"/>
  <c r="AT35" i="2"/>
  <c r="AC35" i="2"/>
  <c r="AC34" i="2" s="1"/>
  <c r="AC33" i="2" s="1"/>
  <c r="U35" i="2"/>
  <c r="U34" i="2" s="1"/>
  <c r="BL34" i="2"/>
  <c r="BK34" i="2"/>
  <c r="BH34" i="2"/>
  <c r="BG34" i="2"/>
  <c r="BE34" i="2"/>
  <c r="BD34" i="2"/>
  <c r="BC34" i="2"/>
  <c r="BB34" i="2"/>
  <c r="AY34" i="2"/>
  <c r="AS34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F33" i="2" s="1"/>
  <c r="AF32" i="2" s="1"/>
  <c r="AE34" i="2"/>
  <c r="AE33" i="2" s="1"/>
  <c r="AE32" i="2" s="1"/>
  <c r="AD34" i="2"/>
  <c r="AA34" i="2"/>
  <c r="Z34" i="2"/>
  <c r="Y34" i="2"/>
  <c r="X34" i="2"/>
  <c r="W34" i="2"/>
  <c r="V34" i="2"/>
  <c r="S34" i="2"/>
  <c r="R34" i="2"/>
  <c r="Q34" i="2"/>
  <c r="P34" i="2"/>
  <c r="U33" i="2"/>
  <c r="BJ31" i="2"/>
  <c r="BI31" i="2"/>
  <c r="BF31" i="2"/>
  <c r="BB31" i="2"/>
  <c r="BB29" i="2" s="1"/>
  <c r="BB27" i="2" s="1"/>
  <c r="AX31" i="2"/>
  <c r="AX29" i="2" s="1"/>
  <c r="AX27" i="2" s="1"/>
  <c r="AR31" i="2"/>
  <c r="AC31" i="2"/>
  <c r="AC29" i="2" s="1"/>
  <c r="AC27" i="2" s="1"/>
  <c r="AB31" i="2"/>
  <c r="U31" i="2"/>
  <c r="U29" i="2" s="1"/>
  <c r="U27" i="2" s="1"/>
  <c r="T31" i="2"/>
  <c r="BL29" i="2"/>
  <c r="BL27" i="2" s="1"/>
  <c r="BK29" i="2"/>
  <c r="BK27" i="2" s="1"/>
  <c r="BH29" i="2"/>
  <c r="BG29" i="2"/>
  <c r="BG27" i="2" s="1"/>
  <c r="BE29" i="2"/>
  <c r="BE27" i="2" s="1"/>
  <c r="BD29" i="2"/>
  <c r="BD27" i="2" s="1"/>
  <c r="BC29" i="2"/>
  <c r="BC27" i="2" s="1"/>
  <c r="AY29" i="2"/>
  <c r="AY27" i="2" s="1"/>
  <c r="AS29" i="2"/>
  <c r="AS27" i="2" s="1"/>
  <c r="AO29" i="2"/>
  <c r="AO27" i="2" s="1"/>
  <c r="AN29" i="2"/>
  <c r="AN27" i="2" s="1"/>
  <c r="AL29" i="2"/>
  <c r="AL27" i="2" s="1"/>
  <c r="AK29" i="2"/>
  <c r="AK27" i="2" s="1"/>
  <c r="AJ29" i="2"/>
  <c r="AJ27" i="2" s="1"/>
  <c r="AI29" i="2"/>
  <c r="AH29" i="2"/>
  <c r="AH27" i="2" s="1"/>
  <c r="AG29" i="2"/>
  <c r="AG27" i="2" s="1"/>
  <c r="AD29" i="2"/>
  <c r="AD27" i="2" s="1"/>
  <c r="AA29" i="2"/>
  <c r="AA27" i="2" s="1"/>
  <c r="Z29" i="2"/>
  <c r="Z27" i="2" s="1"/>
  <c r="Y29" i="2"/>
  <c r="Y27" i="2" s="1"/>
  <c r="X29" i="2"/>
  <c r="X27" i="2" s="1"/>
  <c r="W29" i="2"/>
  <c r="W27" i="2" s="1"/>
  <c r="V29" i="2"/>
  <c r="V27" i="2" s="1"/>
  <c r="S29" i="2"/>
  <c r="S27" i="2" s="1"/>
  <c r="R29" i="2"/>
  <c r="R27" i="2" s="1"/>
  <c r="Q29" i="2"/>
  <c r="Q27" i="2" s="1"/>
  <c r="P29" i="2"/>
  <c r="P27" i="2" s="1"/>
  <c r="O29" i="2"/>
  <c r="O27" i="2" s="1"/>
  <c r="N29" i="2"/>
  <c r="N27" i="2" s="1"/>
  <c r="M29" i="2"/>
  <c r="M27" i="2" s="1"/>
  <c r="BJ28" i="2"/>
  <c r="BI28" i="2"/>
  <c r="BF28" i="2"/>
  <c r="BB28" i="2"/>
  <c r="AX28" i="2"/>
  <c r="AR28" i="2"/>
  <c r="AC28" i="2"/>
  <c r="AB28" i="2"/>
  <c r="T28" i="2"/>
  <c r="AQ27" i="2"/>
  <c r="AP27" i="2"/>
  <c r="AM27" i="2"/>
  <c r="BJ26" i="2"/>
  <c r="BI26" i="2"/>
  <c r="BF26" i="2"/>
  <c r="BB26" i="2"/>
  <c r="BB24" i="2" s="1"/>
  <c r="BB22" i="2" s="1"/>
  <c r="AX26" i="2"/>
  <c r="AX24" i="2" s="1"/>
  <c r="AX22" i="2" s="1"/>
  <c r="AT26" i="2"/>
  <c r="AR26" i="2"/>
  <c r="AC26" i="2"/>
  <c r="AC24" i="2" s="1"/>
  <c r="AC22" i="2" s="1"/>
  <c r="AB26" i="2"/>
  <c r="U26" i="2"/>
  <c r="U24" i="2" s="1"/>
  <c r="U22" i="2" s="1"/>
  <c r="T26" i="2"/>
  <c r="BL24" i="2"/>
  <c r="BL22" i="2" s="1"/>
  <c r="BK24" i="2"/>
  <c r="BK22" i="2" s="1"/>
  <c r="BH24" i="2"/>
  <c r="BH22" i="2" s="1"/>
  <c r="BG24" i="2"/>
  <c r="BG22" i="2" s="1"/>
  <c r="BE24" i="2"/>
  <c r="BE22" i="2" s="1"/>
  <c r="BD24" i="2"/>
  <c r="BD22" i="2" s="1"/>
  <c r="BC24" i="2"/>
  <c r="BC22" i="2" s="1"/>
  <c r="AY24" i="2"/>
  <c r="AY22" i="2" s="1"/>
  <c r="AS24" i="2"/>
  <c r="AS22" i="2" s="1"/>
  <c r="AO24" i="2"/>
  <c r="AN24" i="2"/>
  <c r="AN22" i="2" s="1"/>
  <c r="AL24" i="2"/>
  <c r="AL22" i="2" s="1"/>
  <c r="AK24" i="2"/>
  <c r="AK22" i="2" s="1"/>
  <c r="AJ24" i="2"/>
  <c r="AJ22" i="2" s="1"/>
  <c r="AI24" i="2"/>
  <c r="AR24" i="2" s="1"/>
  <c r="AH24" i="2"/>
  <c r="AH22" i="2" s="1"/>
  <c r="AG24" i="2"/>
  <c r="AG22" i="2" s="1"/>
  <c r="AD24" i="2"/>
  <c r="AD22" i="2" s="1"/>
  <c r="AA24" i="2"/>
  <c r="AA22" i="2" s="1"/>
  <c r="Z24" i="2"/>
  <c r="Y24" i="2"/>
  <c r="Y22" i="2" s="1"/>
  <c r="X24" i="2"/>
  <c r="X22" i="2" s="1"/>
  <c r="W24" i="2"/>
  <c r="W22" i="2" s="1"/>
  <c r="V24" i="2"/>
  <c r="V22" i="2" s="1"/>
  <c r="S24" i="2"/>
  <c r="S22" i="2" s="1"/>
  <c r="R24" i="2"/>
  <c r="R22" i="2" s="1"/>
  <c r="Q24" i="2"/>
  <c r="Q22" i="2" s="1"/>
  <c r="P24" i="2"/>
  <c r="P22" i="2" s="1"/>
  <c r="O24" i="2"/>
  <c r="O22" i="2" s="1"/>
  <c r="N24" i="2"/>
  <c r="N22" i="2" s="1"/>
  <c r="M24" i="2"/>
  <c r="M22" i="2" s="1"/>
  <c r="BJ23" i="2"/>
  <c r="BI23" i="2"/>
  <c r="BF23" i="2"/>
  <c r="BB23" i="2"/>
  <c r="AX23" i="2"/>
  <c r="AT23" i="2"/>
  <c r="AR23" i="2"/>
  <c r="AC23" i="2"/>
  <c r="AB23" i="2"/>
  <c r="T23" i="2"/>
  <c r="AQ22" i="2"/>
  <c r="AP22" i="2"/>
  <c r="AM22" i="2"/>
  <c r="BI21" i="2"/>
  <c r="BF21" i="2"/>
  <c r="BB21" i="2"/>
  <c r="BB20" i="2" s="1"/>
  <c r="AX21" i="2"/>
  <c r="AX20" i="2" s="1"/>
  <c r="AT21" i="2"/>
  <c r="AR21" i="2"/>
  <c r="AC21" i="2"/>
  <c r="AC20" i="2" s="1"/>
  <c r="AB21" i="2"/>
  <c r="U21" i="2"/>
  <c r="U20" i="2" s="1"/>
  <c r="T21" i="2"/>
  <c r="BL20" i="2"/>
  <c r="BK20" i="2"/>
  <c r="BH20" i="2"/>
  <c r="BG20" i="2"/>
  <c r="BE20" i="2"/>
  <c r="BD20" i="2"/>
  <c r="BC20" i="2"/>
  <c r="AY20" i="2"/>
  <c r="AS20" i="2"/>
  <c r="AQ20" i="2"/>
  <c r="AP20" i="2"/>
  <c r="AO20" i="2"/>
  <c r="AN20" i="2"/>
  <c r="AM20" i="2"/>
  <c r="AL20" i="2"/>
  <c r="AK20" i="2"/>
  <c r="AJ20" i="2"/>
  <c r="AI20" i="2"/>
  <c r="AH20" i="2"/>
  <c r="AG20" i="2"/>
  <c r="AD20" i="2"/>
  <c r="AA20" i="2"/>
  <c r="Z20" i="2"/>
  <c r="Y20" i="2"/>
  <c r="X20" i="2"/>
  <c r="W20" i="2"/>
  <c r="V20" i="2"/>
  <c r="S20" i="2"/>
  <c r="R20" i="2"/>
  <c r="Q20" i="2"/>
  <c r="P20" i="2"/>
  <c r="O20" i="2"/>
  <c r="N20" i="2"/>
  <c r="M20" i="2"/>
  <c r="BJ19" i="2"/>
  <c r="BI19" i="2"/>
  <c r="BF19" i="2"/>
  <c r="AT19" i="2"/>
  <c r="AR19" i="2"/>
  <c r="BJ18" i="2"/>
  <c r="BI18" i="2"/>
  <c r="BF18" i="2"/>
  <c r="AT18" i="2"/>
  <c r="AR18" i="2"/>
  <c r="AC18" i="2"/>
  <c r="AC15" i="2" s="1"/>
  <c r="U18" i="2"/>
  <c r="U15" i="2" s="1"/>
  <c r="T18" i="2"/>
  <c r="BJ17" i="2"/>
  <c r="BI17" i="2"/>
  <c r="BF17" i="2"/>
  <c r="AT17" i="2"/>
  <c r="AR17" i="2"/>
  <c r="AB17" i="2"/>
  <c r="T17" i="2"/>
  <c r="BS16" i="2"/>
  <c r="BS292" i="2" s="1"/>
  <c r="BJ16" i="2"/>
  <c r="BI16" i="2"/>
  <c r="BF16" i="2"/>
  <c r="AT16" i="2"/>
  <c r="AR16" i="2"/>
  <c r="AC16" i="2"/>
  <c r="AB16" i="2"/>
  <c r="U16" i="2"/>
  <c r="T16" i="2"/>
  <c r="BL15" i="2"/>
  <c r="BK15" i="2"/>
  <c r="BH15" i="2"/>
  <c r="BG15" i="2"/>
  <c r="BE15" i="2"/>
  <c r="BD15" i="2"/>
  <c r="BC15" i="2"/>
  <c r="BB15" i="2"/>
  <c r="AY15" i="2"/>
  <c r="AX15" i="2"/>
  <c r="AS15" i="2"/>
  <c r="AQ15" i="2"/>
  <c r="AP15" i="2"/>
  <c r="AO15" i="2"/>
  <c r="AM15" i="2"/>
  <c r="AL15" i="2"/>
  <c r="AK15" i="2"/>
  <c r="AJ15" i="2"/>
  <c r="AI15" i="2"/>
  <c r="AH15" i="2"/>
  <c r="AG15" i="2"/>
  <c r="AD15" i="2"/>
  <c r="AA15" i="2"/>
  <c r="Z15" i="2"/>
  <c r="Y15" i="2"/>
  <c r="X15" i="2"/>
  <c r="W15" i="2"/>
  <c r="V15" i="2"/>
  <c r="S15" i="2"/>
  <c r="R15" i="2"/>
  <c r="Q15" i="2"/>
  <c r="P15" i="2"/>
  <c r="O15" i="2"/>
  <c r="N15" i="2"/>
  <c r="M15" i="2"/>
  <c r="BJ14" i="2"/>
  <c r="BI14" i="2"/>
  <c r="BF14" i="2"/>
  <c r="AT14" i="2"/>
  <c r="AR14" i="2"/>
  <c r="BJ13" i="2"/>
  <c r="BI13" i="2"/>
  <c r="BF13" i="2"/>
  <c r="BB13" i="2"/>
  <c r="BB12" i="2" s="1"/>
  <c r="AX13" i="2"/>
  <c r="AX12" i="2" s="1"/>
  <c r="AT13" i="2"/>
  <c r="AR13" i="2"/>
  <c r="AC13" i="2"/>
  <c r="AC12" i="2" s="1"/>
  <c r="AB13" i="2"/>
  <c r="U13" i="2"/>
  <c r="U12" i="2" s="1"/>
  <c r="T13" i="2"/>
  <c r="BL12" i="2"/>
  <c r="BK12" i="2"/>
  <c r="BH12" i="2"/>
  <c r="BG12" i="2"/>
  <c r="BE12" i="2"/>
  <c r="BD12" i="2"/>
  <c r="BC12" i="2"/>
  <c r="AY12" i="2"/>
  <c r="AS12" i="2"/>
  <c r="AQ12" i="2"/>
  <c r="AP12" i="2"/>
  <c r="AO12" i="2"/>
  <c r="AN12" i="2"/>
  <c r="AM12" i="2"/>
  <c r="AL12" i="2"/>
  <c r="AK12" i="2"/>
  <c r="AJ12" i="2"/>
  <c r="AI12" i="2"/>
  <c r="AH12" i="2"/>
  <c r="AG12" i="2"/>
  <c r="AD12" i="2"/>
  <c r="AA12" i="2"/>
  <c r="Z12" i="2"/>
  <c r="Y12" i="2"/>
  <c r="X12" i="2"/>
  <c r="W12" i="2"/>
  <c r="V12" i="2"/>
  <c r="S12" i="2"/>
  <c r="R12" i="2"/>
  <c r="Q12" i="2"/>
  <c r="P12" i="2"/>
  <c r="O12" i="2"/>
  <c r="N12" i="2"/>
  <c r="M12" i="2"/>
  <c r="BI11" i="2"/>
  <c r="BF11" i="2"/>
  <c r="BB11" i="2"/>
  <c r="AX11" i="2"/>
  <c r="AT11" i="2"/>
  <c r="AR11" i="2"/>
  <c r="AC11" i="2"/>
  <c r="AB11" i="2"/>
  <c r="T11" i="2"/>
  <c r="BJ10" i="2"/>
  <c r="BI10" i="2"/>
  <c r="BF10" i="2"/>
  <c r="AT10" i="2"/>
  <c r="AR10" i="2"/>
  <c r="AC10" i="2"/>
  <c r="AC9" i="2" s="1"/>
  <c r="U10" i="2"/>
  <c r="U9" i="2" s="1"/>
  <c r="BL9" i="2"/>
  <c r="BK9" i="2"/>
  <c r="BH9" i="2"/>
  <c r="BG9" i="2"/>
  <c r="BE9" i="2"/>
  <c r="BD9" i="2"/>
  <c r="BC9" i="2"/>
  <c r="BB9" i="2"/>
  <c r="AY9" i="2"/>
  <c r="AX9" i="2"/>
  <c r="AS9" i="2"/>
  <c r="AQ9" i="2"/>
  <c r="AP9" i="2"/>
  <c r="AO9" i="2"/>
  <c r="AN9" i="2"/>
  <c r="AM9" i="2"/>
  <c r="AL9" i="2"/>
  <c r="AK9" i="2"/>
  <c r="AJ9" i="2"/>
  <c r="AI9" i="2"/>
  <c r="AH9" i="2"/>
  <c r="AG9" i="2"/>
  <c r="AD9" i="2"/>
  <c r="AA9" i="2"/>
  <c r="Z9" i="2"/>
  <c r="Y9" i="2"/>
  <c r="X9" i="2"/>
  <c r="W9" i="2"/>
  <c r="V9" i="2"/>
  <c r="S9" i="2"/>
  <c r="R9" i="2"/>
  <c r="Q9" i="2"/>
  <c r="P9" i="2"/>
  <c r="O9" i="2"/>
  <c r="N9" i="2"/>
  <c r="M9" i="2"/>
  <c r="BJ8" i="2"/>
  <c r="BI8" i="2"/>
  <c r="BF8" i="2"/>
  <c r="BB8" i="2"/>
  <c r="AX8" i="2"/>
  <c r="AT8" i="2"/>
  <c r="AR8" i="2"/>
  <c r="AC8" i="2"/>
  <c r="AB8" i="2"/>
  <c r="T8" i="2"/>
  <c r="AF6" i="2"/>
  <c r="AE6" i="2"/>
  <c r="AS163" i="1"/>
  <c r="AB76" i="1" l="1"/>
  <c r="AB75" i="1" s="1"/>
  <c r="AU167" i="1"/>
  <c r="AW31" i="1"/>
  <c r="U111" i="1"/>
  <c r="BE110" i="1"/>
  <c r="AU164" i="1"/>
  <c r="AY147" i="1"/>
  <c r="V113" i="1"/>
  <c r="V110" i="1" s="1"/>
  <c r="AB14" i="1"/>
  <c r="X33" i="2"/>
  <c r="P33" i="2"/>
  <c r="AI82" i="1"/>
  <c r="AP165" i="1"/>
  <c r="AA33" i="2"/>
  <c r="AA32" i="2" s="1"/>
  <c r="AX82" i="1"/>
  <c r="AA130" i="1"/>
  <c r="AU135" i="1"/>
  <c r="BE75" i="1"/>
  <c r="AL41" i="2"/>
  <c r="BI15" i="2"/>
  <c r="AY145" i="1"/>
  <c r="AU83" i="1"/>
  <c r="AP89" i="1"/>
  <c r="AW113" i="1"/>
  <c r="AW110" i="1" s="1"/>
  <c r="AH163" i="1"/>
  <c r="AH151" i="1" s="1"/>
  <c r="AL163" i="1"/>
  <c r="AL151" i="1" s="1"/>
  <c r="AP163" i="1"/>
  <c r="AY130" i="1"/>
  <c r="BA79" i="1"/>
  <c r="BD97" i="1"/>
  <c r="R110" i="1"/>
  <c r="X110" i="1"/>
  <c r="AJ110" i="1"/>
  <c r="AN110" i="1"/>
  <c r="AI142" i="1"/>
  <c r="U163" i="1"/>
  <c r="BA75" i="1"/>
  <c r="BD95" i="1"/>
  <c r="BD164" i="1"/>
  <c r="AN163" i="1"/>
  <c r="AN151" i="1" s="1"/>
  <c r="AR15" i="2"/>
  <c r="AW85" i="1"/>
  <c r="AW82" i="1" s="1"/>
  <c r="AW61" i="1"/>
  <c r="BJ27" i="2"/>
  <c r="AK163" i="1"/>
  <c r="AK75" i="1"/>
  <c r="BF82" i="1"/>
  <c r="AJ88" i="1"/>
  <c r="U139" i="1"/>
  <c r="AP153" i="1"/>
  <c r="AI163" i="1"/>
  <c r="AA139" i="1"/>
  <c r="V152" i="1"/>
  <c r="V151" i="1" s="1"/>
  <c r="AB12" i="2"/>
  <c r="T27" i="2"/>
  <c r="AU19" i="1"/>
  <c r="AP31" i="1"/>
  <c r="AU43" i="1"/>
  <c r="Y69" i="1"/>
  <c r="AA69" i="1" s="1"/>
  <c r="BD79" i="1"/>
  <c r="AW79" i="1"/>
  <c r="AW75" i="1" s="1"/>
  <c r="BD83" i="1"/>
  <c r="U82" i="1"/>
  <c r="BD89" i="1"/>
  <c r="W88" i="1"/>
  <c r="BD91" i="1"/>
  <c r="V88" i="1"/>
  <c r="AG110" i="1"/>
  <c r="AT110" i="1"/>
  <c r="AM110" i="1"/>
  <c r="AA122" i="1"/>
  <c r="AZ130" i="1"/>
  <c r="U132" i="1"/>
  <c r="AY149" i="1"/>
  <c r="AZ158" i="1"/>
  <c r="AJ163" i="1"/>
  <c r="U113" i="1"/>
  <c r="AS142" i="1"/>
  <c r="AR152" i="1"/>
  <c r="AT12" i="2"/>
  <c r="AQ6" i="1"/>
  <c r="AA41" i="1"/>
  <c r="BD76" i="1"/>
  <c r="AY137" i="1"/>
  <c r="AU89" i="64"/>
  <c r="AU88" i="64" s="1"/>
  <c r="AU86" i="64" s="1"/>
  <c r="AM163" i="1"/>
  <c r="T110" i="1"/>
  <c r="U164" i="1"/>
  <c r="T12" i="2"/>
  <c r="AY33" i="2"/>
  <c r="W33" i="2"/>
  <c r="W32" i="2" s="1"/>
  <c r="AZ79" i="1"/>
  <c r="Y142" i="1"/>
  <c r="AB142" i="1"/>
  <c r="S152" i="1"/>
  <c r="AA167" i="1"/>
  <c r="AS157" i="1"/>
  <c r="AZ157" i="1" s="1"/>
  <c r="T24" i="2"/>
  <c r="BJ45" i="2"/>
  <c r="AH7" i="2"/>
  <c r="AH6" i="2" s="1"/>
  <c r="AB27" i="2"/>
  <c r="AO82" i="1"/>
  <c r="AP130" i="1"/>
  <c r="Z152" i="1"/>
  <c r="Z151" i="1" s="1"/>
  <c r="AU72" i="1"/>
  <c r="U47" i="2"/>
  <c r="AS6" i="1"/>
  <c r="AY12" i="1"/>
  <c r="AU14" i="1"/>
  <c r="AH88" i="1"/>
  <c r="AV88" i="1"/>
  <c r="AY165" i="1"/>
  <c r="U7" i="1"/>
  <c r="AZ31" i="1"/>
  <c r="AB43" i="1"/>
  <c r="AB18" i="1" s="1"/>
  <c r="U155" i="1"/>
  <c r="U165" i="1"/>
  <c r="BD167" i="1"/>
  <c r="BI50" i="64"/>
  <c r="BK50" i="64" s="1"/>
  <c r="BJ15" i="2"/>
  <c r="BD7" i="1"/>
  <c r="AY132" i="1"/>
  <c r="AB38" i="2"/>
  <c r="U143" i="1"/>
  <c r="AZ140" i="1"/>
  <c r="BI47" i="2"/>
  <c r="AZ149" i="1"/>
  <c r="AU69" i="1"/>
  <c r="U117" i="1"/>
  <c r="AU70" i="1"/>
  <c r="U137" i="1"/>
  <c r="AN88" i="1"/>
  <c r="AZ113" i="1"/>
  <c r="AZ145" i="1"/>
  <c r="U61" i="1"/>
  <c r="AY117" i="1"/>
  <c r="BJ12" i="2"/>
  <c r="AP43" i="1"/>
  <c r="AP64" i="1"/>
  <c r="AP85" i="1"/>
  <c r="AY64" i="1"/>
  <c r="AV152" i="1"/>
  <c r="CE470" i="70"/>
  <c r="U91" i="1"/>
  <c r="AB85" i="1"/>
  <c r="AB82" i="1" s="1"/>
  <c r="X88" i="1"/>
  <c r="AH152" i="1"/>
  <c r="BD69" i="1"/>
  <c r="Z18" i="1"/>
  <c r="AQ18" i="1"/>
  <c r="BD24" i="1"/>
  <c r="AB64" i="1"/>
  <c r="AB60" i="1" s="1"/>
  <c r="AR6" i="1"/>
  <c r="BD161" i="1"/>
  <c r="BD165" i="1"/>
  <c r="AG33" i="2"/>
  <c r="AG32" i="2" s="1"/>
  <c r="AO60" i="1"/>
  <c r="AY167" i="1"/>
  <c r="BA142" i="1"/>
  <c r="BL33" i="2"/>
  <c r="AY76" i="1"/>
  <c r="AY160" i="1"/>
  <c r="P7" i="2"/>
  <c r="P6" i="2" s="1"/>
  <c r="BF12" i="2"/>
  <c r="AZ24" i="1"/>
  <c r="AI60" i="1"/>
  <c r="AX33" i="2"/>
  <c r="AI22" i="2"/>
  <c r="AQ33" i="2"/>
  <c r="AY69" i="1"/>
  <c r="AZ41" i="1"/>
  <c r="Y60" i="1"/>
  <c r="AZ83" i="1"/>
  <c r="AU85" i="1"/>
  <c r="AA91" i="1"/>
  <c r="AZ97" i="1"/>
  <c r="AZ122" i="1"/>
  <c r="AA143" i="1"/>
  <c r="AR12" i="2"/>
  <c r="W60" i="1"/>
  <c r="AM60" i="1"/>
  <c r="AA145" i="1"/>
  <c r="AS33" i="2"/>
  <c r="N32" i="2"/>
  <c r="BD31" i="1"/>
  <c r="AJ152" i="1"/>
  <c r="AJ151" i="1" s="1"/>
  <c r="AX47" i="2"/>
  <c r="AX41" i="2" s="1"/>
  <c r="BF9" i="2"/>
  <c r="N7" i="2"/>
  <c r="AH33" i="2"/>
  <c r="AH32" i="2" s="1"/>
  <c r="AP71" i="1"/>
  <c r="W110" i="1"/>
  <c r="O116" i="1"/>
  <c r="AC142" i="1"/>
  <c r="AM152" i="1"/>
  <c r="AQ151" i="1"/>
  <c r="T36" i="2"/>
  <c r="U12" i="1"/>
  <c r="BD70" i="1"/>
  <c r="AO152" i="1"/>
  <c r="AY31" i="1"/>
  <c r="AM33" i="2"/>
  <c r="AQ82" i="1"/>
  <c r="AS110" i="1"/>
  <c r="AD151" i="1"/>
  <c r="AV151" i="1"/>
  <c r="AL7" i="2"/>
  <c r="AL6" i="2" s="1"/>
  <c r="BI12" i="2"/>
  <c r="AB20" i="2"/>
  <c r="AN33" i="2"/>
  <c r="BF47" i="2"/>
  <c r="AP91" i="1"/>
  <c r="AY113" i="1"/>
  <c r="T116" i="1"/>
  <c r="W7" i="2"/>
  <c r="W6" i="2" s="1"/>
  <c r="T15" i="2"/>
  <c r="BF15" i="2"/>
  <c r="AT20" i="2"/>
  <c r="AS82" i="1"/>
  <c r="AA89" i="1"/>
  <c r="AP111" i="1"/>
  <c r="AA117" i="1"/>
  <c r="AM142" i="1"/>
  <c r="AU155" i="1"/>
  <c r="AZ165" i="1"/>
  <c r="U167" i="1"/>
  <c r="AP61" i="1"/>
  <c r="BD72" i="1"/>
  <c r="BD71" i="1"/>
  <c r="BJ42" i="2"/>
  <c r="AP155" i="1"/>
  <c r="AM88" i="1"/>
  <c r="AU158" i="1"/>
  <c r="AI41" i="2"/>
  <c r="AV6" i="1"/>
  <c r="BA14" i="1"/>
  <c r="AL88" i="1"/>
  <c r="Z110" i="1"/>
  <c r="X152" i="1"/>
  <c r="AU153" i="1"/>
  <c r="BD157" i="1"/>
  <c r="BI44" i="2"/>
  <c r="AO7" i="2"/>
  <c r="AA85" i="1"/>
  <c r="U140" i="1"/>
  <c r="R33" i="2"/>
  <c r="AJ33" i="2"/>
  <c r="AT47" i="2"/>
  <c r="AY7" i="1"/>
  <c r="BA7" i="1"/>
  <c r="S6" i="1"/>
  <c r="AY14" i="1"/>
  <c r="BE18" i="1"/>
  <c r="AA61" i="1"/>
  <c r="AZ61" i="1"/>
  <c r="BA61" i="1"/>
  <c r="AZ70" i="1"/>
  <c r="U69" i="1"/>
  <c r="AC110" i="1"/>
  <c r="AD109" i="1" s="1"/>
  <c r="AA113" i="1"/>
  <c r="AB113" i="1"/>
  <c r="AB110" i="1" s="1"/>
  <c r="W116" i="1"/>
  <c r="AM116" i="1"/>
  <c r="V122" i="1"/>
  <c r="U135" i="1"/>
  <c r="AL116" i="1"/>
  <c r="AQ152" i="1"/>
  <c r="V24" i="1"/>
  <c r="BC7" i="2"/>
  <c r="BC6" i="2" s="1"/>
  <c r="BJ36" i="2"/>
  <c r="BD12" i="1"/>
  <c r="AX18" i="1"/>
  <c r="U41" i="1"/>
  <c r="BD41" i="1"/>
  <c r="AC60" i="1"/>
  <c r="AR60" i="1"/>
  <c r="AZ85" i="1"/>
  <c r="AP143" i="1"/>
  <c r="R142" i="1"/>
  <c r="AU71" i="1"/>
  <c r="BJ29" i="2"/>
  <c r="Z7" i="2"/>
  <c r="AL33" i="2"/>
  <c r="AL32" i="2" s="1"/>
  <c r="AN142" i="1"/>
  <c r="AL142" i="1"/>
  <c r="BA43" i="1"/>
  <c r="BA18" i="1" s="1"/>
  <c r="AA75" i="1"/>
  <c r="AP72" i="1"/>
  <c r="AD7" i="2"/>
  <c r="AD6" i="2" s="1"/>
  <c r="W6" i="1"/>
  <c r="AU12" i="1"/>
  <c r="V14" i="1"/>
  <c r="U19" i="1"/>
  <c r="AC116" i="1"/>
  <c r="AZ161" i="1"/>
  <c r="AX7" i="2"/>
  <c r="AX6" i="2" s="1"/>
  <c r="U70" i="1"/>
  <c r="AL75" i="1"/>
  <c r="AW122" i="1"/>
  <c r="AU130" i="1"/>
  <c r="AY135" i="1"/>
  <c r="U147" i="1"/>
  <c r="AU149" i="1"/>
  <c r="AL6" i="1"/>
  <c r="AP24" i="1"/>
  <c r="AY153" i="1"/>
  <c r="AY79" i="1"/>
  <c r="AW88" i="1"/>
  <c r="AN41" i="2"/>
  <c r="AN32" i="2" s="1"/>
  <c r="BD19" i="1"/>
  <c r="U43" i="1"/>
  <c r="AS116" i="1"/>
  <c r="AB117" i="1"/>
  <c r="AZ163" i="1"/>
  <c r="BD111" i="1"/>
  <c r="AX110" i="1"/>
  <c r="AG116" i="1"/>
  <c r="AU117" i="1"/>
  <c r="V117" i="1"/>
  <c r="AP122" i="1"/>
  <c r="AZ132" i="1"/>
  <c r="AB132" i="1"/>
  <c r="AA137" i="1"/>
  <c r="AZ137" i="1"/>
  <c r="AI152" i="1"/>
  <c r="AY157" i="1"/>
  <c r="AA140" i="1"/>
  <c r="S110" i="1"/>
  <c r="U110" i="1" s="1"/>
  <c r="T22" i="2"/>
  <c r="M32" i="2"/>
  <c r="AA7" i="1"/>
  <c r="AZ7" i="1"/>
  <c r="AA14" i="1"/>
  <c r="AA19" i="1"/>
  <c r="U24" i="1"/>
  <c r="AY41" i="1"/>
  <c r="BG33" i="2"/>
  <c r="X69" i="1"/>
  <c r="AA76" i="1"/>
  <c r="AA147" i="1"/>
  <c r="AT6" i="1"/>
  <c r="AP12" i="1"/>
  <c r="AP41" i="1"/>
  <c r="AY43" i="1"/>
  <c r="AZ76" i="1"/>
  <c r="AU79" i="1"/>
  <c r="CA154" i="70"/>
  <c r="CA153" i="70" s="1"/>
  <c r="CG272" i="70"/>
  <c r="CE269" i="70"/>
  <c r="CE268" i="70" s="1"/>
  <c r="CD266" i="70"/>
  <c r="CD154" i="70"/>
  <c r="CD153" i="70" s="1"/>
  <c r="CD99" i="70" s="1"/>
  <c r="CD98" i="70" s="1"/>
  <c r="CB154" i="70"/>
  <c r="CB153" i="70" s="1"/>
  <c r="CG157" i="70"/>
  <c r="CG154" i="70" s="1"/>
  <c r="CG153" i="70" s="1"/>
  <c r="CE154" i="70"/>
  <c r="CE153" i="70" s="1"/>
  <c r="CC154" i="70"/>
  <c r="CC153" i="70" s="1"/>
  <c r="CC99" i="70" s="1"/>
  <c r="CC98" i="70" s="1"/>
  <c r="CC388" i="70"/>
  <c r="CC389" i="70"/>
  <c r="CD388" i="70"/>
  <c r="CD389" i="70"/>
  <c r="BD143" i="1"/>
  <c r="AS139" i="1"/>
  <c r="AZ139" i="1" s="1"/>
  <c r="BD130" i="1"/>
  <c r="AU143" i="1"/>
  <c r="AZ71" i="1"/>
  <c r="AS7" i="2"/>
  <c r="AS6" i="2" s="1"/>
  <c r="BL7" i="2"/>
  <c r="BL6" i="2" s="1"/>
  <c r="BF22" i="2"/>
  <c r="BF88" i="1"/>
  <c r="AI88" i="1"/>
  <c r="AX88" i="1"/>
  <c r="BA88" i="1"/>
  <c r="AZ95" i="1"/>
  <c r="BA113" i="1"/>
  <c r="BA110" i="1" s="1"/>
  <c r="AY122" i="1"/>
  <c r="AY155" i="1"/>
  <c r="AY61" i="1"/>
  <c r="BH7" i="2"/>
  <c r="S18" i="1"/>
  <c r="AG60" i="1"/>
  <c r="AR142" i="1"/>
  <c r="AZ155" i="1"/>
  <c r="AZ164" i="1"/>
  <c r="AA164" i="1"/>
  <c r="AZ167" i="1"/>
  <c r="AB29" i="2"/>
  <c r="BD117" i="1"/>
  <c r="BD158" i="1"/>
  <c r="U76" i="1"/>
  <c r="AK6" i="1"/>
  <c r="AZ117" i="1"/>
  <c r="S33" i="2"/>
  <c r="BK33" i="2"/>
  <c r="AJ41" i="2"/>
  <c r="T6" i="1"/>
  <c r="AY24" i="1"/>
  <c r="BD64" i="1"/>
  <c r="AI75" i="1"/>
  <c r="R116" i="1"/>
  <c r="BE116" i="1"/>
  <c r="T29" i="2"/>
  <c r="AT116" i="1"/>
  <c r="AS75" i="1"/>
  <c r="BD33" i="2"/>
  <c r="U42" i="2"/>
  <c r="U41" i="2" s="1"/>
  <c r="U32" i="2" s="1"/>
  <c r="V7" i="1"/>
  <c r="AP14" i="1"/>
  <c r="R18" i="1"/>
  <c r="AF142" i="1"/>
  <c r="BD147" i="1"/>
  <c r="BI24" i="2"/>
  <c r="AM82" i="1"/>
  <c r="AK33" i="2"/>
  <c r="BD135" i="1"/>
  <c r="V64" i="1"/>
  <c r="V60" i="1" s="1"/>
  <c r="BF39" i="2"/>
  <c r="AR88" i="1"/>
  <c r="AU8" i="1" s="1"/>
  <c r="BE142" i="1"/>
  <c r="AX152" i="1"/>
  <c r="AY152" i="1" s="1"/>
  <c r="AZ160" i="1"/>
  <c r="BI22" i="2"/>
  <c r="AS41" i="2"/>
  <c r="V43" i="1"/>
  <c r="AK160" i="1"/>
  <c r="BD160" i="1" s="1"/>
  <c r="AR151" i="1"/>
  <c r="AY161" i="1"/>
  <c r="BD61" i="1"/>
  <c r="AN75" i="1"/>
  <c r="AC88" i="1"/>
  <c r="AU97" i="1"/>
  <c r="AY19" i="1"/>
  <c r="AT34" i="2"/>
  <c r="Q33" i="2"/>
  <c r="Q32" i="2" s="1"/>
  <c r="BB33" i="2"/>
  <c r="O6" i="1"/>
  <c r="AF18" i="1"/>
  <c r="AS18" i="1"/>
  <c r="U31" i="1"/>
  <c r="X60" i="1"/>
  <c r="AN60" i="1"/>
  <c r="AT82" i="1"/>
  <c r="AJ82" i="1"/>
  <c r="BE82" i="1"/>
  <c r="BA85" i="1"/>
  <c r="BA82" i="1" s="1"/>
  <c r="AG88" i="1"/>
  <c r="AT88" i="1"/>
  <c r="AH110" i="1"/>
  <c r="AV110" i="1"/>
  <c r="P142" i="1"/>
  <c r="BF152" i="1"/>
  <c r="U75" i="1"/>
  <c r="BF29" i="2"/>
  <c r="AN152" i="1"/>
  <c r="AY158" i="1"/>
  <c r="BK7" i="2"/>
  <c r="BK6" i="2" s="1"/>
  <c r="S7" i="2"/>
  <c r="AD33" i="2"/>
  <c r="AD32" i="2" s="1"/>
  <c r="BF36" i="2"/>
  <c r="BC4" i="1"/>
  <c r="AH6" i="1"/>
  <c r="BE6" i="1"/>
  <c r="BD85" i="1"/>
  <c r="AU132" i="1"/>
  <c r="AA135" i="1"/>
  <c r="AU137" i="1"/>
  <c r="AX151" i="1"/>
  <c r="AY151" i="1" s="1"/>
  <c r="R7" i="2"/>
  <c r="R6" i="2" s="1"/>
  <c r="AJ7" i="2"/>
  <c r="AJ6" i="2" s="1"/>
  <c r="BB7" i="2"/>
  <c r="BB6" i="2" s="1"/>
  <c r="AR20" i="2"/>
  <c r="Z6" i="1"/>
  <c r="AH75" i="1"/>
  <c r="AQ110" i="1"/>
  <c r="AZ110" i="1" s="1"/>
  <c r="AP132" i="1"/>
  <c r="BD149" i="1"/>
  <c r="Y7" i="2"/>
  <c r="Y6" i="2" s="1"/>
  <c r="BG7" i="2"/>
  <c r="BG6" i="2" s="1"/>
  <c r="Q7" i="2"/>
  <c r="Q6" i="2" s="1"/>
  <c r="BF38" i="2"/>
  <c r="AB88" i="1"/>
  <c r="AE4" i="1"/>
  <c r="V142" i="1"/>
  <c r="AP149" i="1"/>
  <c r="AF152" i="1"/>
  <c r="AF151" i="1" s="1"/>
  <c r="AC7" i="2"/>
  <c r="AC6" i="2" s="1"/>
  <c r="AZ14" i="1"/>
  <c r="AZ89" i="1"/>
  <c r="AZ153" i="1"/>
  <c r="AY163" i="1"/>
  <c r="V7" i="2"/>
  <c r="V6" i="2" s="1"/>
  <c r="P32" i="2"/>
  <c r="AB47" i="2"/>
  <c r="AC47" i="2"/>
  <c r="AG6" i="1"/>
  <c r="AF6" i="1"/>
  <c r="AF110" i="1"/>
  <c r="AH82" i="1"/>
  <c r="AP82" i="1" s="1"/>
  <c r="AV82" i="1"/>
  <c r="AI110" i="1"/>
  <c r="BD132" i="1"/>
  <c r="O142" i="1"/>
  <c r="AZ147" i="1"/>
  <c r="AP7" i="2"/>
  <c r="AP6" i="2" s="1"/>
  <c r="U7" i="2"/>
  <c r="U6" i="2" s="1"/>
  <c r="AT15" i="2"/>
  <c r="AU64" i="1"/>
  <c r="AY72" i="1"/>
  <c r="V132" i="1"/>
  <c r="AH142" i="1"/>
  <c r="AX142" i="1"/>
  <c r="AT142" i="1"/>
  <c r="AR116" i="1"/>
  <c r="S88" i="1"/>
  <c r="AY140" i="1"/>
  <c r="AL152" i="1"/>
  <c r="BB4" i="1"/>
  <c r="AB41" i="2"/>
  <c r="BD7" i="2"/>
  <c r="BD6" i="2" s="1"/>
  <c r="AM41" i="2"/>
  <c r="BK41" i="2"/>
  <c r="AA82" i="1"/>
  <c r="U89" i="1"/>
  <c r="AK110" i="1"/>
  <c r="BA122" i="1"/>
  <c r="BA116" i="1" s="1"/>
  <c r="AP151" i="1"/>
  <c r="BF151" i="1"/>
  <c r="X32" i="2"/>
  <c r="O18" i="1"/>
  <c r="AI18" i="1"/>
  <c r="AN18" i="1"/>
  <c r="AK18" i="1"/>
  <c r="U64" i="1"/>
  <c r="AL110" i="1"/>
  <c r="AF116" i="1"/>
  <c r="T47" i="2"/>
  <c r="AN6" i="1"/>
  <c r="Y6" i="1"/>
  <c r="AZ12" i="1"/>
  <c r="W18" i="1"/>
  <c r="AG18" i="1"/>
  <c r="AN82" i="1"/>
  <c r="AR82" i="1"/>
  <c r="AY82" i="1" s="1"/>
  <c r="AP113" i="1"/>
  <c r="U122" i="1"/>
  <c r="BD122" i="1"/>
  <c r="S151" i="1"/>
  <c r="BK100" i="64"/>
  <c r="BK99" i="64" s="1"/>
  <c r="BD139" i="1"/>
  <c r="AP139" i="1"/>
  <c r="R32" i="2"/>
  <c r="BD140" i="1"/>
  <c r="AP33" i="2"/>
  <c r="AO41" i="2"/>
  <c r="AR42" i="2"/>
  <c r="AU31" i="1"/>
  <c r="AT18" i="1"/>
  <c r="AP69" i="1"/>
  <c r="AX116" i="1"/>
  <c r="AY143" i="1"/>
  <c r="AY83" i="1"/>
  <c r="AZ19" i="1"/>
  <c r="BI36" i="2"/>
  <c r="AN7" i="2"/>
  <c r="AN6" i="2" s="1"/>
  <c r="BE7" i="2"/>
  <c r="AO22" i="2"/>
  <c r="AT24" i="2"/>
  <c r="BI39" i="2"/>
  <c r="AP41" i="2"/>
  <c r="AC42" i="2"/>
  <c r="AC41" i="2" s="1"/>
  <c r="AW7" i="1"/>
  <c r="AW6" i="1" s="1"/>
  <c r="AU111" i="1"/>
  <c r="AG152" i="1"/>
  <c r="AG151" i="1" s="1"/>
  <c r="AT152" i="1"/>
  <c r="AU152" i="1" s="1"/>
  <c r="BA152" i="1"/>
  <c r="BA163" i="1"/>
  <c r="AO33" i="2"/>
  <c r="AR110" i="1"/>
  <c r="AY111" i="1"/>
  <c r="AY85" i="1"/>
  <c r="AP140" i="1"/>
  <c r="AP19" i="1"/>
  <c r="AP7" i="1"/>
  <c r="U97" i="1"/>
  <c r="BD43" i="1"/>
  <c r="BD41" i="2"/>
  <c r="Y18" i="1"/>
  <c r="R60" i="1"/>
  <c r="AJ60" i="1"/>
  <c r="BE60" i="1"/>
  <c r="AZ69" i="1"/>
  <c r="AV75" i="1"/>
  <c r="AF88" i="1"/>
  <c r="AZ91" i="1"/>
  <c r="AY97" i="1"/>
  <c r="AU122" i="1"/>
  <c r="AW152" i="1"/>
  <c r="AM18" i="1"/>
  <c r="T88" i="1"/>
  <c r="Z22" i="2"/>
  <c r="AB24" i="2"/>
  <c r="BL41" i="2"/>
  <c r="AL82" i="1"/>
  <c r="T142" i="1"/>
  <c r="U145" i="1"/>
  <c r="AL18" i="1"/>
  <c r="AT60" i="1"/>
  <c r="AU61" i="1"/>
  <c r="AU140" i="1"/>
  <c r="AT139" i="1"/>
  <c r="AU139" i="1" s="1"/>
  <c r="AA72" i="1"/>
  <c r="BD113" i="1"/>
  <c r="AY164" i="1"/>
  <c r="AA12" i="1"/>
  <c r="AT36" i="2"/>
  <c r="BI38" i="2"/>
  <c r="U14" i="1"/>
  <c r="AC18" i="1"/>
  <c r="AR18" i="1"/>
  <c r="AA64" i="1"/>
  <c r="Z142" i="1"/>
  <c r="AQ142" i="1"/>
  <c r="AK152" i="1"/>
  <c r="AY71" i="1"/>
  <c r="AR29" i="2"/>
  <c r="AI27" i="2"/>
  <c r="AR27" i="2" s="1"/>
  <c r="X7" i="2"/>
  <c r="X6" i="2" s="1"/>
  <c r="X5" i="2" s="1"/>
  <c r="AO116" i="1"/>
  <c r="AR139" i="1"/>
  <c r="AY139" i="1" s="1"/>
  <c r="AU161" i="1"/>
  <c r="AT160" i="1"/>
  <c r="AU160" i="1" s="1"/>
  <c r="AU7" i="1"/>
  <c r="AX6" i="1"/>
  <c r="W152" i="1"/>
  <c r="W151" i="1" s="1"/>
  <c r="S116" i="1"/>
  <c r="AY70" i="1"/>
  <c r="BD14" i="1"/>
  <c r="AU76" i="1"/>
  <c r="U72" i="1"/>
  <c r="AY91" i="1"/>
  <c r="BE41" i="2"/>
  <c r="AI7" i="2"/>
  <c r="AZ72" i="1"/>
  <c r="AM75" i="1"/>
  <c r="AP76" i="1"/>
  <c r="AA132" i="1"/>
  <c r="AZ135" i="1"/>
  <c r="BH27" i="2"/>
  <c r="BI27" i="2" s="1"/>
  <c r="BI29" i="2"/>
  <c r="U71" i="1"/>
  <c r="Y110" i="1"/>
  <c r="AO110" i="1"/>
  <c r="AH116" i="1"/>
  <c r="AV116" i="1"/>
  <c r="AU145" i="1"/>
  <c r="AS88" i="1"/>
  <c r="U85" i="1"/>
  <c r="BF18" i="1"/>
  <c r="AH18" i="1"/>
  <c r="AV18" i="1"/>
  <c r="AC152" i="1"/>
  <c r="AC151" i="1" s="1"/>
  <c r="AI33" i="2"/>
  <c r="N6" i="2"/>
  <c r="BF27" i="2"/>
  <c r="Z33" i="2"/>
  <c r="Z32" i="2" s="1"/>
  <c r="AC6" i="1"/>
  <c r="S60" i="1"/>
  <c r="AK60" i="1"/>
  <c r="BF60" i="1"/>
  <c r="R88" i="1"/>
  <c r="AY89" i="1"/>
  <c r="AU91" i="1"/>
  <c r="AZ111" i="1"/>
  <c r="AK116" i="1"/>
  <c r="BF116" i="1"/>
  <c r="U130" i="1"/>
  <c r="AG142" i="1"/>
  <c r="AV142" i="1"/>
  <c r="AR38" i="2"/>
  <c r="AA24" i="1"/>
  <c r="AZ43" i="1"/>
  <c r="AQ75" i="1"/>
  <c r="AZ75" i="1" s="1"/>
  <c r="AN116" i="1"/>
  <c r="S142" i="1"/>
  <c r="AJ142" i="1"/>
  <c r="BF142" i="1"/>
  <c r="AP145" i="1"/>
  <c r="BD153" i="1"/>
  <c r="BD155" i="1"/>
  <c r="AS50" i="64"/>
  <c r="O7" i="2"/>
  <c r="O6" i="2" s="1"/>
  <c r="AG7" i="2"/>
  <c r="AG6" i="2" s="1"/>
  <c r="M7" i="2"/>
  <c r="M6" i="2" s="1"/>
  <c r="AA7" i="2"/>
  <c r="T20" i="2"/>
  <c r="BE33" i="2"/>
  <c r="AK41" i="2"/>
  <c r="BG41" i="2"/>
  <c r="R6" i="1"/>
  <c r="AJ6" i="1"/>
  <c r="AI6" i="1"/>
  <c r="AZ64" i="1"/>
  <c r="AR75" i="1"/>
  <c r="Y116" i="1"/>
  <c r="AB122" i="1"/>
  <c r="BD137" i="1"/>
  <c r="AK142" i="1"/>
  <c r="BJ34" i="2"/>
  <c r="BH41" i="2"/>
  <c r="BF6" i="1"/>
  <c r="Z60" i="1"/>
  <c r="AQ60" i="1"/>
  <c r="AW64" i="1"/>
  <c r="AY95" i="1"/>
  <c r="AQ116" i="1"/>
  <c r="W142" i="1"/>
  <c r="AU157" i="1"/>
  <c r="BI20" i="2"/>
  <c r="AV60" i="1"/>
  <c r="Z88" i="1"/>
  <c r="AQ88" i="1"/>
  <c r="BF110" i="1"/>
  <c r="X142" i="1"/>
  <c r="AB152" i="1"/>
  <c r="AB151" i="1" s="1"/>
  <c r="BE163" i="1"/>
  <c r="BE151" i="1" s="1"/>
  <c r="AC36" i="2"/>
  <c r="AB42" i="2"/>
  <c r="AQ41" i="2"/>
  <c r="AQ32" i="2" s="1"/>
  <c r="X18" i="1"/>
  <c r="O60" i="1"/>
  <c r="AX60" i="1"/>
  <c r="AJ75" i="1"/>
  <c r="BF75" i="1"/>
  <c r="AK82" i="1"/>
  <c r="BD82" i="1" s="1"/>
  <c r="AI116" i="1"/>
  <c r="AZ143" i="1"/>
  <c r="R152" i="1"/>
  <c r="R151" i="1" s="1"/>
  <c r="AU340" i="70"/>
  <c r="AU339" i="70" s="1"/>
  <c r="BU372" i="70"/>
  <c r="BU371" i="70" s="1"/>
  <c r="BU370" i="70" s="1"/>
  <c r="BU368" i="70" s="1"/>
  <c r="BI423" i="70"/>
  <c r="BI422" i="70" s="1"/>
  <c r="BI421" i="70" s="1"/>
  <c r="BI418" i="70" s="1"/>
  <c r="BR297" i="70"/>
  <c r="AQ340" i="70"/>
  <c r="AQ339" i="70" s="1"/>
  <c r="BI372" i="70"/>
  <c r="BI371" i="70" s="1"/>
  <c r="BI370" i="70" s="1"/>
  <c r="BI368" i="70" s="1"/>
  <c r="BF85" i="70"/>
  <c r="AV234" i="70"/>
  <c r="AN340" i="70"/>
  <c r="AN339" i="70" s="1"/>
  <c r="BI72" i="70"/>
  <c r="BI71" i="70" s="1"/>
  <c r="BI70" i="70" s="1"/>
  <c r="BI68" i="70" s="1"/>
  <c r="BI103" i="70"/>
  <c r="BU108" i="70"/>
  <c r="BI108" i="70"/>
  <c r="AS40" i="70"/>
  <c r="BI492" i="70"/>
  <c r="BR103" i="70"/>
  <c r="BH85" i="70"/>
  <c r="CE455" i="70"/>
  <c r="CE454" i="70" s="1"/>
  <c r="CE453" i="70"/>
  <c r="BR72" i="70"/>
  <c r="BR71" i="70" s="1"/>
  <c r="BR70" i="70" s="1"/>
  <c r="BR68" i="70" s="1"/>
  <c r="BU103" i="70"/>
  <c r="BU242" i="70"/>
  <c r="BU239" i="70" s="1"/>
  <c r="BU238" i="70" s="1"/>
  <c r="BU236" i="70" s="1"/>
  <c r="CE483" i="70"/>
  <c r="CG483" i="70" s="1"/>
  <c r="BU72" i="70"/>
  <c r="BU71" i="70" s="1"/>
  <c r="BU70" i="70" s="1"/>
  <c r="BU68" i="70" s="1"/>
  <c r="BU423" i="70"/>
  <c r="BU422" i="70" s="1"/>
  <c r="BU421" i="70" s="1"/>
  <c r="BU420" i="70" s="1"/>
  <c r="BI300" i="70"/>
  <c r="CG240" i="70"/>
  <c r="CE239" i="70"/>
  <c r="BI292" i="70"/>
  <c r="BI289" i="70" s="1"/>
  <c r="CG399" i="70"/>
  <c r="CG391" i="70" s="1"/>
  <c r="CE391" i="70"/>
  <c r="BI242" i="70"/>
  <c r="BI239" i="70" s="1"/>
  <c r="BI238" i="70" s="1"/>
  <c r="BI236" i="70" s="1"/>
  <c r="BR300" i="70"/>
  <c r="BU492" i="70"/>
  <c r="AO340" i="70"/>
  <c r="AO339" i="70" s="1"/>
  <c r="S6" i="2"/>
  <c r="BC33" i="2"/>
  <c r="BF33" i="2" s="1"/>
  <c r="BF34" i="2"/>
  <c r="Y33" i="2"/>
  <c r="Y32" i="2" s="1"/>
  <c r="Y5" i="2" s="1"/>
  <c r="AR9" i="2"/>
  <c r="AT9" i="2"/>
  <c r="AK7" i="2"/>
  <c r="AK6" i="2" s="1"/>
  <c r="BH33" i="2"/>
  <c r="BI34" i="2"/>
  <c r="O5" i="2"/>
  <c r="BC41" i="2"/>
  <c r="BF42" i="2"/>
  <c r="BI42" i="2"/>
  <c r="BJ9" i="2"/>
  <c r="AY7" i="2"/>
  <c r="S41" i="2"/>
  <c r="T42" i="2"/>
  <c r="BJ47" i="2"/>
  <c r="AY41" i="2"/>
  <c r="BJ22" i="2"/>
  <c r="AW43" i="1"/>
  <c r="AF60" i="1"/>
  <c r="AS60" i="1"/>
  <c r="AK88" i="1"/>
  <c r="BE88" i="1"/>
  <c r="T152" i="1"/>
  <c r="AU165" i="1"/>
  <c r="AU116" i="1"/>
  <c r="BI9" i="2"/>
  <c r="T18" i="1"/>
  <c r="BA64" i="1"/>
  <c r="O88" i="1"/>
  <c r="BD145" i="1"/>
  <c r="AA43" i="1"/>
  <c r="AH60" i="1"/>
  <c r="AU113" i="1"/>
  <c r="AV154" i="70"/>
  <c r="AV153" i="70" s="1"/>
  <c r="AO257" i="70"/>
  <c r="AO256" i="70" s="1"/>
  <c r="AO254" i="70" s="1"/>
  <c r="BF20" i="2"/>
  <c r="V33" i="2"/>
  <c r="V32" i="2" s="1"/>
  <c r="BJ39" i="2"/>
  <c r="AU41" i="1"/>
  <c r="AP70" i="1"/>
  <c r="AW117" i="1"/>
  <c r="AW167" i="1"/>
  <c r="AW163" i="1" s="1"/>
  <c r="AW151" i="1" s="1"/>
  <c r="BR108" i="70"/>
  <c r="AP257" i="70"/>
  <c r="AP256" i="70" s="1"/>
  <c r="AP254" i="70" s="1"/>
  <c r="BR372" i="70"/>
  <c r="BR371" i="70" s="1"/>
  <c r="BR370" i="70" s="1"/>
  <c r="AM7" i="2"/>
  <c r="AM6" i="2" s="1"/>
  <c r="BJ24" i="2"/>
  <c r="T38" i="2"/>
  <c r="AT75" i="1"/>
  <c r="AO88" i="1"/>
  <c r="AO5" i="1" s="1"/>
  <c r="AJ116" i="1"/>
  <c r="Y152" i="1"/>
  <c r="BE152" i="1"/>
  <c r="Z116" i="1"/>
  <c r="AW142" i="1"/>
  <c r="AU19" i="64"/>
  <c r="AB7" i="1"/>
  <c r="AB6" i="1" s="1"/>
  <c r="T60" i="1"/>
  <c r="U60" i="1" s="1"/>
  <c r="AL60" i="1"/>
  <c r="AX75" i="1"/>
  <c r="X151" i="1"/>
  <c r="BU297" i="70"/>
  <c r="BU300" i="70"/>
  <c r="BR492" i="70"/>
  <c r="BF24" i="2"/>
  <c r="AA31" i="1"/>
  <c r="AA97" i="1"/>
  <c r="O110" i="1"/>
  <c r="BJ38" i="2"/>
  <c r="AF5" i="2"/>
  <c r="AQ7" i="2"/>
  <c r="AQ6" i="2" s="1"/>
  <c r="AJ18" i="1"/>
  <c r="AU24" i="1"/>
  <c r="AU89" i="1"/>
  <c r="X116" i="1"/>
  <c r="AS152" i="1"/>
  <c r="AT163" i="1"/>
  <c r="BU292" i="70"/>
  <c r="BU289" i="70" s="1"/>
  <c r="X6" i="1"/>
  <c r="AM6" i="1"/>
  <c r="AE5" i="2"/>
  <c r="Q55" i="64"/>
  <c r="AJ29" i="64"/>
  <c r="AJ9" i="64" s="1"/>
  <c r="AJ8" i="64" s="1"/>
  <c r="AT12" i="64"/>
  <c r="R88" i="64"/>
  <c r="R86" i="64" s="1"/>
  <c r="N88" i="64"/>
  <c r="N86" i="64" s="1"/>
  <c r="AT29" i="64"/>
  <c r="AU16" i="64"/>
  <c r="AT34" i="64"/>
  <c r="AA55" i="64"/>
  <c r="AM27" i="64"/>
  <c r="AM26" i="64"/>
  <c r="AM29" i="64"/>
  <c r="AM9" i="64" s="1"/>
  <c r="AM8" i="64" s="1"/>
  <c r="AM28" i="64"/>
  <c r="AM18" i="64" s="1"/>
  <c r="AB33" i="64"/>
  <c r="AB51" i="64"/>
  <c r="AI8" i="64"/>
  <c r="AB50" i="64"/>
  <c r="AB34" i="64"/>
  <c r="AU55" i="64"/>
  <c r="AH8" i="64"/>
  <c r="W8" i="64"/>
  <c r="O8" i="64"/>
  <c r="BI83" i="64"/>
  <c r="BK83" i="64" s="1"/>
  <c r="AT89" i="64"/>
  <c r="AD88" i="64"/>
  <c r="AD86" i="64" s="1"/>
  <c r="AV55" i="64"/>
  <c r="AT42" i="64"/>
  <c r="T34" i="64"/>
  <c r="AT27" i="64"/>
  <c r="AT24" i="64"/>
  <c r="AT10" i="64"/>
  <c r="AU50" i="64"/>
  <c r="T9" i="64"/>
  <c r="AT69" i="64"/>
  <c r="AR55" i="64"/>
  <c r="AL8" i="64"/>
  <c r="AT73" i="64"/>
  <c r="AV72" i="64"/>
  <c r="AR88" i="64"/>
  <c r="AR86" i="64" s="1"/>
  <c r="T38" i="64"/>
  <c r="AT51" i="64"/>
  <c r="V55" i="64"/>
  <c r="P55" i="64"/>
  <c r="AX50" i="64"/>
  <c r="AX88" i="64"/>
  <c r="AX86" i="64" s="1"/>
  <c r="AT56" i="64"/>
  <c r="Z55" i="64"/>
  <c r="AT96" i="64"/>
  <c r="U88" i="64"/>
  <c r="U86" i="64" s="1"/>
  <c r="AC89" i="64"/>
  <c r="AC88" i="64" s="1"/>
  <c r="AF7" i="64"/>
  <c r="AT81" i="64"/>
  <c r="AD55" i="64"/>
  <c r="BD50" i="64"/>
  <c r="AA8" i="64"/>
  <c r="S8" i="64"/>
  <c r="AW88" i="64"/>
  <c r="AW86" i="64" s="1"/>
  <c r="AB56" i="64"/>
  <c r="Y88" i="64"/>
  <c r="Y86" i="64" s="1"/>
  <c r="T94" i="64"/>
  <c r="O88" i="64"/>
  <c r="O86" i="64" s="1"/>
  <c r="AM88" i="64"/>
  <c r="AM86" i="64" s="1"/>
  <c r="AI88" i="64"/>
  <c r="AI86" i="64" s="1"/>
  <c r="AE7" i="64"/>
  <c r="AQ50" i="64"/>
  <c r="T53" i="64"/>
  <c r="AT94" i="64"/>
  <c r="AL88" i="64"/>
  <c r="AL86" i="64" s="1"/>
  <c r="AH88" i="64"/>
  <c r="AH86" i="64" s="1"/>
  <c r="AV88" i="64"/>
  <c r="AV86" i="64" s="1"/>
  <c r="AO88" i="64"/>
  <c r="AO86" i="64" s="1"/>
  <c r="AJ88" i="64"/>
  <c r="AJ86" i="64" s="1"/>
  <c r="W88" i="64"/>
  <c r="W86" i="64" s="1"/>
  <c r="Q88" i="64"/>
  <c r="Q86" i="64" s="1"/>
  <c r="M88" i="64"/>
  <c r="M86" i="64" s="1"/>
  <c r="Y8" i="64"/>
  <c r="U8" i="64"/>
  <c r="P8" i="64"/>
  <c r="AQ72" i="64"/>
  <c r="BI55" i="64"/>
  <c r="BK55" i="64" s="1"/>
  <c r="S55" i="64"/>
  <c r="O55" i="64"/>
  <c r="AW50" i="64"/>
  <c r="AT53" i="64"/>
  <c r="AB53" i="64"/>
  <c r="AO50" i="64"/>
  <c r="BC33" i="64"/>
  <c r="AV33" i="64"/>
  <c r="AQ33" i="64"/>
  <c r="T46" i="64"/>
  <c r="AR33" i="64"/>
  <c r="AB42" i="64"/>
  <c r="AO33" i="64"/>
  <c r="AT31" i="64"/>
  <c r="AQ9" i="64"/>
  <c r="BI9" i="64"/>
  <c r="BK9" i="64" s="1"/>
  <c r="AT14" i="64"/>
  <c r="AO9" i="64"/>
  <c r="BD310" i="70"/>
  <c r="BD309" i="70" s="1"/>
  <c r="BD308" i="70" s="1"/>
  <c r="BD296" i="70" s="1"/>
  <c r="BR423" i="70"/>
  <c r="BR422" i="70" s="1"/>
  <c r="BR421" i="70" s="1"/>
  <c r="BR420" i="70" s="1"/>
  <c r="BI297" i="70"/>
  <c r="CG490" i="70"/>
  <c r="CG473" i="70"/>
  <c r="CE472" i="70"/>
  <c r="CG472" i="70" s="1"/>
  <c r="BR292" i="70"/>
  <c r="BR289" i="70" s="1"/>
  <c r="CE112" i="70"/>
  <c r="CG112" i="70" s="1"/>
  <c r="AP79" i="70"/>
  <c r="CG335" i="70"/>
  <c r="CE321" i="70"/>
  <c r="CE315" i="70" s="1"/>
  <c r="AV472" i="70"/>
  <c r="AV469" i="70" s="1"/>
  <c r="AY469" i="70" s="1"/>
  <c r="BR242" i="70"/>
  <c r="BR239" i="70" s="1"/>
  <c r="BR238" i="70" s="1"/>
  <c r="BR236" i="70" s="1"/>
  <c r="AQ239" i="70"/>
  <c r="AQ238" i="70" s="1"/>
  <c r="AQ236" i="70" s="1"/>
  <c r="CG113" i="70"/>
  <c r="CE47" i="70"/>
  <c r="CG47" i="70" s="1"/>
  <c r="CE146" i="70"/>
  <c r="CG146" i="70" s="1"/>
  <c r="CG147" i="70"/>
  <c r="CE251" i="70"/>
  <c r="CG251" i="70" s="1"/>
  <c r="CG252" i="70"/>
  <c r="CE365" i="70"/>
  <c r="CG366" i="70"/>
  <c r="CE384" i="70"/>
  <c r="CG385" i="70"/>
  <c r="CE415" i="70"/>
  <c r="CG416" i="70"/>
  <c r="BA11" i="70"/>
  <c r="CE82" i="70"/>
  <c r="CG82" i="70" s="1"/>
  <c r="CG83" i="70"/>
  <c r="CE371" i="70"/>
  <c r="CG372" i="70"/>
  <c r="CE378" i="70"/>
  <c r="CG378" i="70" s="1"/>
  <c r="CE71" i="70"/>
  <c r="CE229" i="70"/>
  <c r="CG234" i="70"/>
  <c r="CG316" i="70"/>
  <c r="CG319" i="70"/>
  <c r="CE422" i="70"/>
  <c r="CG423" i="70"/>
  <c r="CG458" i="70"/>
  <c r="CE309" i="70"/>
  <c r="CG309" i="70" s="1"/>
  <c r="CE142" i="70"/>
  <c r="CG142" i="70" s="1"/>
  <c r="CG143" i="70"/>
  <c r="AA11" i="70"/>
  <c r="BJ55" i="70"/>
  <c r="BJ54" i="70" s="1"/>
  <c r="AM11" i="70"/>
  <c r="BH17" i="70"/>
  <c r="BH16" i="70" s="1"/>
  <c r="BI352" i="70"/>
  <c r="BI348" i="70" s="1"/>
  <c r="BS257" i="70"/>
  <c r="BS256" i="70" s="1"/>
  <c r="BS254" i="70" s="1"/>
  <c r="BO391" i="70"/>
  <c r="BO390" i="70" s="1"/>
  <c r="AX54" i="70"/>
  <c r="AX81" i="70"/>
  <c r="AX79" i="70" s="1"/>
  <c r="AX12" i="70" s="1"/>
  <c r="AQ79" i="70"/>
  <c r="AQ81" i="70"/>
  <c r="BO375" i="70"/>
  <c r="AI12" i="70"/>
  <c r="AI11" i="70"/>
  <c r="T11" i="70"/>
  <c r="BU86" i="70"/>
  <c r="BU85" i="70" s="1"/>
  <c r="BK391" i="70"/>
  <c r="BT391" i="70"/>
  <c r="BT390" i="70" s="1"/>
  <c r="BT388" i="70" s="1"/>
  <c r="BH55" i="70"/>
  <c r="BH54" i="70" s="1"/>
  <c r="CA18" i="70"/>
  <c r="BG17" i="70"/>
  <c r="CA17" i="70" s="1"/>
  <c r="AS51" i="70"/>
  <c r="BO55" i="70"/>
  <c r="BO54" i="70" s="1"/>
  <c r="CB136" i="70"/>
  <c r="CB326" i="70"/>
  <c r="BH368" i="70"/>
  <c r="CB56" i="70"/>
  <c r="BY55" i="70"/>
  <c r="BH266" i="70"/>
  <c r="CB322" i="70"/>
  <c r="U11" i="70"/>
  <c r="BG55" i="70"/>
  <c r="CA56" i="70"/>
  <c r="BG47" i="70"/>
  <c r="BG142" i="70"/>
  <c r="CA142" i="70" s="1"/>
  <c r="BG415" i="70"/>
  <c r="CA415" i="70" s="1"/>
  <c r="BG309" i="70"/>
  <c r="CA309" i="70" s="1"/>
  <c r="BG82" i="70"/>
  <c r="CA82" i="70" s="1"/>
  <c r="BG316" i="70"/>
  <c r="CA316" i="70" s="1"/>
  <c r="BG269" i="70"/>
  <c r="CA269" i="70" s="1"/>
  <c r="BG71" i="70"/>
  <c r="CA71" i="70" s="1"/>
  <c r="BG146" i="70"/>
  <c r="CA146" i="70" s="1"/>
  <c r="BG228" i="70"/>
  <c r="CA228" i="70" s="1"/>
  <c r="BG251" i="70"/>
  <c r="BG229" i="70"/>
  <c r="CA229" i="70" s="1"/>
  <c r="BG365" i="70"/>
  <c r="CA366" i="70"/>
  <c r="BG371" i="70"/>
  <c r="CA372" i="70"/>
  <c r="BG422" i="70"/>
  <c r="CA422" i="70" s="1"/>
  <c r="BG377" i="70"/>
  <c r="CB372" i="70"/>
  <c r="BY85" i="70"/>
  <c r="CB85" i="70" s="1"/>
  <c r="CB366" i="70"/>
  <c r="AX9" i="64"/>
  <c r="AU72" i="64"/>
  <c r="AB46" i="64"/>
  <c r="BI88" i="64"/>
  <c r="AX72" i="64"/>
  <c r="BC72" i="64"/>
  <c r="R55" i="64"/>
  <c r="AC55" i="64"/>
  <c r="AV50" i="64"/>
  <c r="BD33" i="64"/>
  <c r="AW33" i="64"/>
  <c r="AX33" i="64"/>
  <c r="BI33" i="64"/>
  <c r="BK33" i="64" s="1"/>
  <c r="AU33" i="64"/>
  <c r="AK8" i="64"/>
  <c r="AG8" i="64"/>
  <c r="Z8" i="64"/>
  <c r="V8" i="64"/>
  <c r="Q8" i="64"/>
  <c r="M8" i="64"/>
  <c r="AW72" i="64"/>
  <c r="AG55" i="64"/>
  <c r="AW9" i="64"/>
  <c r="T51" i="64"/>
  <c r="AS88" i="64"/>
  <c r="AR72" i="64"/>
  <c r="X8" i="64"/>
  <c r="N8" i="64"/>
  <c r="AU24" i="64"/>
  <c r="AS9" i="64"/>
  <c r="AT16" i="64"/>
  <c r="T56" i="64"/>
  <c r="AS83" i="64"/>
  <c r="AT83" i="64" s="1"/>
  <c r="AT84" i="64"/>
  <c r="BD72" i="64"/>
  <c r="AK55" i="64"/>
  <c r="AT38" i="64"/>
  <c r="AS33" i="64"/>
  <c r="AD8" i="64"/>
  <c r="R8" i="64"/>
  <c r="AV9" i="64"/>
  <c r="AR50" i="64"/>
  <c r="AT50" i="64" s="1"/>
  <c r="AR9" i="64"/>
  <c r="AS72" i="64"/>
  <c r="AO72" i="64"/>
  <c r="AT78" i="64"/>
  <c r="T65" i="64"/>
  <c r="AL55" i="64"/>
  <c r="AH55" i="64"/>
  <c r="Z88" i="64"/>
  <c r="Z86" i="64" s="1"/>
  <c r="V88" i="64"/>
  <c r="V86" i="64" s="1"/>
  <c r="AB38" i="64"/>
  <c r="T83" i="64"/>
  <c r="U55" i="64"/>
  <c r="AM55" i="64"/>
  <c r="W55" i="64"/>
  <c r="M55" i="64"/>
  <c r="AT100" i="64"/>
  <c r="AT98" i="64"/>
  <c r="S88" i="64"/>
  <c r="S86" i="64" s="1"/>
  <c r="T33" i="64"/>
  <c r="T50" i="64"/>
  <c r="X88" i="64"/>
  <c r="X86" i="64" s="1"/>
  <c r="AK88" i="64"/>
  <c r="AK86" i="64" s="1"/>
  <c r="AB65" i="64"/>
  <c r="AT99" i="64"/>
  <c r="N55" i="64"/>
  <c r="AA88" i="64"/>
  <c r="AA86" i="64" s="1"/>
  <c r="AG88" i="64"/>
  <c r="AG86" i="64" s="1"/>
  <c r="AI55" i="64"/>
  <c r="AJ55" i="64"/>
  <c r="BF83" i="70"/>
  <c r="BY384" i="70"/>
  <c r="CB384" i="70" s="1"/>
  <c r="BY142" i="70"/>
  <c r="CB142" i="70" s="1"/>
  <c r="P97" i="1"/>
  <c r="P92" i="1"/>
  <c r="P91" i="1" s="1"/>
  <c r="BJ85" i="70"/>
  <c r="BY146" i="70"/>
  <c r="CB146" i="70" s="1"/>
  <c r="BY228" i="70"/>
  <c r="BY316" i="70"/>
  <c r="CB316" i="70" s="1"/>
  <c r="BY71" i="70"/>
  <c r="CB71" i="70" s="1"/>
  <c r="BY251" i="70"/>
  <c r="BY378" i="70"/>
  <c r="CB378" i="70" s="1"/>
  <c r="BY82" i="70"/>
  <c r="CB82" i="70" s="1"/>
  <c r="BY47" i="70"/>
  <c r="BY229" i="70"/>
  <c r="CB229" i="70" s="1"/>
  <c r="BY365" i="70"/>
  <c r="BY371" i="70"/>
  <c r="BY415" i="70"/>
  <c r="CB415" i="70" s="1"/>
  <c r="BY422" i="70"/>
  <c r="CB422" i="70" s="1"/>
  <c r="BY455" i="70"/>
  <c r="CB455" i="70" s="1"/>
  <c r="BY309" i="70"/>
  <c r="CB309" i="70" s="1"/>
  <c r="BY269" i="70"/>
  <c r="CB269" i="70" s="1"/>
  <c r="BK239" i="70"/>
  <c r="BK238" i="70" s="1"/>
  <c r="BJ371" i="70"/>
  <c r="BJ370" i="70" s="1"/>
  <c r="BL372" i="70"/>
  <c r="BD93" i="70"/>
  <c r="BD81" i="70" s="1"/>
  <c r="BD79" i="70" s="1"/>
  <c r="BB296" i="70"/>
  <c r="BG296" i="70"/>
  <c r="CA296" i="70" s="1"/>
  <c r="BO154" i="70"/>
  <c r="BO153" i="70" s="1"/>
  <c r="BU40" i="70"/>
  <c r="AQ371" i="70"/>
  <c r="AO102" i="70"/>
  <c r="AV102" i="70"/>
  <c r="BC154" i="70"/>
  <c r="BC153" i="70" s="1"/>
  <c r="AU483" i="70"/>
  <c r="AU471" i="70" s="1"/>
  <c r="AF18" i="70"/>
  <c r="AZ13" i="70"/>
  <c r="AZ11" i="70" s="1"/>
  <c r="BE231" i="70"/>
  <c r="BE230" i="70" s="1"/>
  <c r="BE227" i="70" s="1"/>
  <c r="BJ231" i="70"/>
  <c r="BJ230" i="70" s="1"/>
  <c r="BJ227" i="70" s="1"/>
  <c r="Q12" i="70"/>
  <c r="T12" i="70"/>
  <c r="W12" i="70" s="1"/>
  <c r="BH112" i="70"/>
  <c r="X13" i="70"/>
  <c r="X12" i="70" s="1"/>
  <c r="AO239" i="70"/>
  <c r="AO238" i="70" s="1"/>
  <c r="AO236" i="70" s="1"/>
  <c r="AV239" i="70"/>
  <c r="AV238" i="70" s="1"/>
  <c r="AV236" i="70" s="1"/>
  <c r="BJ321" i="70"/>
  <c r="AN483" i="70"/>
  <c r="AN471" i="70" s="1"/>
  <c r="AL17" i="70"/>
  <c r="AL16" i="70" s="1"/>
  <c r="AU257" i="70"/>
  <c r="AU256" i="70" s="1"/>
  <c r="AU254" i="70" s="1"/>
  <c r="BO257" i="70"/>
  <c r="BO256" i="70" s="1"/>
  <c r="BO254" i="70" s="1"/>
  <c r="BK231" i="70"/>
  <c r="AP340" i="70"/>
  <c r="AP339" i="70" s="1"/>
  <c r="BB340" i="70"/>
  <c r="BB339" i="70" s="1"/>
  <c r="BB337" i="70" s="1"/>
  <c r="BS340" i="70"/>
  <c r="BS339" i="70" s="1"/>
  <c r="BK217" i="70"/>
  <c r="BK316" i="70"/>
  <c r="AU81" i="70"/>
  <c r="AU79" i="70"/>
  <c r="R12" i="70"/>
  <c r="R11" i="70"/>
  <c r="AE13" i="70"/>
  <c r="AC11" i="70"/>
  <c r="Y11" i="70"/>
  <c r="BL56" i="70"/>
  <c r="BD102" i="70"/>
  <c r="BH102" i="70"/>
  <c r="BO102" i="70"/>
  <c r="BY102" i="70"/>
  <c r="CB102" i="70" s="1"/>
  <c r="AY40" i="70"/>
  <c r="AY48" i="70"/>
  <c r="AY47" i="70" s="1"/>
  <c r="BR48" i="70"/>
  <c r="BR47" i="70" s="1"/>
  <c r="AO243" i="70"/>
  <c r="AN242" i="70"/>
  <c r="AO345" i="70"/>
  <c r="AN344" i="70"/>
  <c r="S17" i="70"/>
  <c r="S16" i="70" s="1"/>
  <c r="AN55" i="70"/>
  <c r="AN54" i="70" s="1"/>
  <c r="AS54" i="70" s="1"/>
  <c r="AU55" i="70"/>
  <c r="BD55" i="70"/>
  <c r="CE55" i="70"/>
  <c r="CG55" i="70" s="1"/>
  <c r="AP102" i="70"/>
  <c r="BF102" i="70"/>
  <c r="AO112" i="70"/>
  <c r="AV112" i="70"/>
  <c r="AG466" i="70"/>
  <c r="AA466" i="70"/>
  <c r="AP239" i="70"/>
  <c r="AP238" i="70" s="1"/>
  <c r="AP236" i="70" s="1"/>
  <c r="BY239" i="70"/>
  <c r="CB239" i="70" s="1"/>
  <c r="AV340" i="70"/>
  <c r="AV339" i="70" s="1"/>
  <c r="AV337" i="70" s="1"/>
  <c r="BJ340" i="70"/>
  <c r="BJ339" i="70" s="1"/>
  <c r="BR391" i="70"/>
  <c r="BR390" i="70" s="1"/>
  <c r="BR388" i="70" s="1"/>
  <c r="AN257" i="70"/>
  <c r="AN256" i="70" s="1"/>
  <c r="AN254" i="70" s="1"/>
  <c r="BY340" i="70"/>
  <c r="CB340" i="70" s="1"/>
  <c r="BK289" i="70"/>
  <c r="BT289" i="70"/>
  <c r="BC296" i="70"/>
  <c r="BB472" i="70"/>
  <c r="BF472" i="70"/>
  <c r="BC289" i="70"/>
  <c r="BH289" i="70"/>
  <c r="AV296" i="70"/>
  <c r="BF296" i="70"/>
  <c r="BK296" i="70"/>
  <c r="BI48" i="70"/>
  <c r="BI47" i="70" s="1"/>
  <c r="CE340" i="70"/>
  <c r="AZ18" i="70"/>
  <c r="AY157" i="70"/>
  <c r="AY154" i="70" s="1"/>
  <c r="AY153" i="70" s="1"/>
  <c r="BL308" i="70"/>
  <c r="BO93" i="70"/>
  <c r="BG257" i="70"/>
  <c r="CA257" i="70" s="1"/>
  <c r="BO340" i="70"/>
  <c r="BO339" i="70" s="1"/>
  <c r="BU451" i="70"/>
  <c r="AG11" i="70"/>
  <c r="V11" i="70"/>
  <c r="Z17" i="70"/>
  <c r="Z16" i="70" s="1"/>
  <c r="BD17" i="70"/>
  <c r="BS17" i="70"/>
  <c r="BS16" i="70" s="1"/>
  <c r="X18" i="70"/>
  <c r="AQ55" i="70"/>
  <c r="AQ54" i="70" s="1"/>
  <c r="BC55" i="70"/>
  <c r="AN234" i="70"/>
  <c r="AA12" i="70"/>
  <c r="BF93" i="70"/>
  <c r="AG12" i="70"/>
  <c r="AK11" i="70"/>
  <c r="BI93" i="70"/>
  <c r="BT154" i="70"/>
  <c r="BT153" i="70" s="1"/>
  <c r="BC239" i="70"/>
  <c r="BC238" i="70" s="1"/>
  <c r="BC236" i="70" s="1"/>
  <c r="BG239" i="70"/>
  <c r="CA239" i="70" s="1"/>
  <c r="BE483" i="70"/>
  <c r="BT321" i="70"/>
  <c r="BT315" i="70" s="1"/>
  <c r="BC257" i="70"/>
  <c r="BC256" i="70" s="1"/>
  <c r="BC254" i="70" s="1"/>
  <c r="BB289" i="70"/>
  <c r="BG289" i="70"/>
  <c r="CA289" i="70" s="1"/>
  <c r="BO289" i="70"/>
  <c r="BY289" i="70"/>
  <c r="CB289" i="70" s="1"/>
  <c r="AO483" i="70"/>
  <c r="AO471" i="70" s="1"/>
  <c r="P11" i="70"/>
  <c r="AP483" i="70"/>
  <c r="AP471" i="70" s="1"/>
  <c r="BI40" i="70"/>
  <c r="BR136" i="70"/>
  <c r="AH11" i="70"/>
  <c r="Q17" i="70"/>
  <c r="Q16" i="70" s="1"/>
  <c r="U17" i="70"/>
  <c r="U16" i="70" s="1"/>
  <c r="AF23" i="70"/>
  <c r="AZ23" i="70"/>
  <c r="AV93" i="70"/>
  <c r="AV81" i="70" s="1"/>
  <c r="AV79" i="70" s="1"/>
  <c r="BE93" i="70"/>
  <c r="BE81" i="70" s="1"/>
  <c r="BE79" i="70" s="1"/>
  <c r="BS93" i="70"/>
  <c r="CD421" i="70"/>
  <c r="CD418" i="70" s="1"/>
  <c r="AY51" i="70"/>
  <c r="BU117" i="70"/>
  <c r="BS239" i="70"/>
  <c r="BS238" i="70" s="1"/>
  <c r="BS237" i="70" s="1"/>
  <c r="CD370" i="70"/>
  <c r="CD383" i="70"/>
  <c r="CD381" i="70" s="1"/>
  <c r="AL11" i="70"/>
  <c r="AY102" i="70"/>
  <c r="BI117" i="70"/>
  <c r="CD238" i="70"/>
  <c r="CD236" i="70" s="1"/>
  <c r="BV340" i="70"/>
  <c r="BV339" i="70" s="1"/>
  <c r="BD257" i="70"/>
  <c r="BD256" i="70" s="1"/>
  <c r="BD254" i="70" s="1"/>
  <c r="CD414" i="70"/>
  <c r="CD413" i="70" s="1"/>
  <c r="CD308" i="70"/>
  <c r="CD286" i="70" s="1"/>
  <c r="BR143" i="70"/>
  <c r="BR142" i="70" s="1"/>
  <c r="BD154" i="70"/>
  <c r="BD153" i="70" s="1"/>
  <c r="AA70" i="1"/>
  <c r="BH154" i="70"/>
  <c r="BH153" i="70" s="1"/>
  <c r="BF231" i="70"/>
  <c r="BF230" i="70" s="1"/>
  <c r="BF227" i="70" s="1"/>
  <c r="AS23" i="70"/>
  <c r="CC238" i="70"/>
  <c r="CC236" i="70" s="1"/>
  <c r="CC308" i="70"/>
  <c r="CC286" i="70" s="1"/>
  <c r="BE239" i="70"/>
  <c r="BE238" i="70" s="1"/>
  <c r="BE236" i="70" s="1"/>
  <c r="CC340" i="70"/>
  <c r="BK352" i="70"/>
  <c r="BK348" i="70" s="1"/>
  <c r="CC370" i="70"/>
  <c r="CC383" i="70"/>
  <c r="CC381" i="70" s="1"/>
  <c r="BE154" i="70"/>
  <c r="BE153" i="70" s="1"/>
  <c r="BC340" i="70"/>
  <c r="BC339" i="70" s="1"/>
  <c r="BC337" i="70" s="1"/>
  <c r="CC421" i="70"/>
  <c r="CC420" i="70" s="1"/>
  <c r="BE102" i="70"/>
  <c r="BS102" i="70"/>
  <c r="CE102" i="70"/>
  <c r="CG102" i="70" s="1"/>
  <c r="CC414" i="70"/>
  <c r="CC413" i="70" s="1"/>
  <c r="BS289" i="70"/>
  <c r="P90" i="1"/>
  <c r="P89" i="1" s="1"/>
  <c r="X23" i="70"/>
  <c r="AU17" i="70"/>
  <c r="BU385" i="70"/>
  <c r="BU384" i="70" s="1"/>
  <c r="BU383" i="70" s="1"/>
  <c r="BU381" i="70" s="1"/>
  <c r="AF13" i="70"/>
  <c r="AE12" i="70"/>
  <c r="CC51" i="70"/>
  <c r="CC52" i="70"/>
  <c r="AQ112" i="70"/>
  <c r="BS296" i="70"/>
  <c r="BA51" i="70"/>
  <c r="X40" i="70"/>
  <c r="CD51" i="70"/>
  <c r="CD52" i="70"/>
  <c r="BU58" i="70"/>
  <c r="BR58" i="70"/>
  <c r="BT93" i="70"/>
  <c r="BC231" i="70"/>
  <c r="BC230" i="70" s="1"/>
  <c r="BC227" i="70" s="1"/>
  <c r="AV257" i="70"/>
  <c r="AV256" i="70" s="1"/>
  <c r="AV254" i="70" s="1"/>
  <c r="AQ483" i="70"/>
  <c r="AQ471" i="70" s="1"/>
  <c r="BS55" i="70"/>
  <c r="BS54" i="70" s="1"/>
  <c r="AQ102" i="70"/>
  <c r="BB102" i="70"/>
  <c r="BR117" i="70"/>
  <c r="BK112" i="70"/>
  <c r="AN112" i="70"/>
  <c r="AU112" i="70"/>
  <c r="BB154" i="70"/>
  <c r="BB153" i="70" s="1"/>
  <c r="BF154" i="70"/>
  <c r="BF153" i="70" s="1"/>
  <c r="BO321" i="70"/>
  <c r="BO315" i="70" s="1"/>
  <c r="BV375" i="70"/>
  <c r="BS368" i="70"/>
  <c r="BS451" i="70"/>
  <c r="BS376" i="70"/>
  <c r="BJ420" i="70"/>
  <c r="BK451" i="70"/>
  <c r="BK453" i="70"/>
  <c r="AB11" i="70"/>
  <c r="AB12" i="70"/>
  <c r="AS466" i="70"/>
  <c r="AS371" i="70" s="1"/>
  <c r="AN368" i="70"/>
  <c r="AP112" i="70"/>
  <c r="BO369" i="70"/>
  <c r="AG47" i="70"/>
  <c r="AA47" i="70"/>
  <c r="BO231" i="70"/>
  <c r="BO230" i="70" s="1"/>
  <c r="BO227" i="70" s="1"/>
  <c r="BO229" i="70"/>
  <c r="BT231" i="70"/>
  <c r="BT230" i="70" s="1"/>
  <c r="BT227" i="70" s="1"/>
  <c r="BT229" i="70"/>
  <c r="BS413" i="70"/>
  <c r="BS411" i="70"/>
  <c r="BO368" i="70"/>
  <c r="AW81" i="70"/>
  <c r="AW79" i="70" s="1"/>
  <c r="AW12" i="70" s="1"/>
  <c r="AW54" i="70"/>
  <c r="BK154" i="70"/>
  <c r="BK153" i="70" s="1"/>
  <c r="AX483" i="70"/>
  <c r="AX471" i="70" s="1"/>
  <c r="AX467" i="70" s="1"/>
  <c r="AX466" i="70" s="1"/>
  <c r="BO17" i="70"/>
  <c r="BO16" i="70" s="1"/>
  <c r="BI18" i="70"/>
  <c r="AT23" i="70"/>
  <c r="AA23" i="70"/>
  <c r="BL155" i="70"/>
  <c r="BE257" i="70"/>
  <c r="BE256" i="70" s="1"/>
  <c r="BE254" i="70" s="1"/>
  <c r="CE257" i="70"/>
  <c r="BI257" i="70"/>
  <c r="BI256" i="70" s="1"/>
  <c r="BI254" i="70" s="1"/>
  <c r="BG321" i="70"/>
  <c r="CA321" i="70" s="1"/>
  <c r="AN371" i="70"/>
  <c r="BL458" i="70"/>
  <c r="BV289" i="70"/>
  <c r="BE296" i="70"/>
  <c r="BJ296" i="70"/>
  <c r="BV296" i="70"/>
  <c r="BI484" i="70"/>
  <c r="AA18" i="70"/>
  <c r="AY18" i="70"/>
  <c r="BR18" i="70"/>
  <c r="AP55" i="70"/>
  <c r="AP54" i="70" s="1"/>
  <c r="AT54" i="70" s="1"/>
  <c r="BK55" i="70"/>
  <c r="BC93" i="70"/>
  <c r="BG93" i="70"/>
  <c r="CA93" i="70" s="1"/>
  <c r="AY93" i="70"/>
  <c r="AY81" i="70" s="1"/>
  <c r="AY79" i="70" s="1"/>
  <c r="BU93" i="70"/>
  <c r="BI136" i="70"/>
  <c r="BL492" i="70"/>
  <c r="AC17" i="70"/>
  <c r="AC16" i="70" s="1"/>
  <c r="BK17" i="70"/>
  <c r="BT17" i="70"/>
  <c r="BT16" i="70" s="1"/>
  <c r="BU48" i="70"/>
  <c r="BV102" i="70"/>
  <c r="BE289" i="70"/>
  <c r="BC483" i="70"/>
  <c r="BG483" i="70"/>
  <c r="CA483" i="70" s="1"/>
  <c r="BU484" i="70"/>
  <c r="BL319" i="70"/>
  <c r="BJ217" i="70"/>
  <c r="BJ216" i="70" s="1"/>
  <c r="BJ213" i="70" s="1"/>
  <c r="BT368" i="70"/>
  <c r="BO420" i="70"/>
  <c r="P60" i="1"/>
  <c r="Y88" i="1"/>
  <c r="P164" i="1"/>
  <c r="P163" i="1" s="1"/>
  <c r="P151" i="1" s="1"/>
  <c r="BV363" i="70"/>
  <c r="BV361" i="70"/>
  <c r="BJ146" i="70"/>
  <c r="BL146" i="70" s="1"/>
  <c r="BL147" i="70"/>
  <c r="BS69" i="70"/>
  <c r="BR69" i="70" s="1"/>
  <c r="BS68" i="70"/>
  <c r="BV420" i="70"/>
  <c r="BV418" i="70"/>
  <c r="CC266" i="70"/>
  <c r="BT472" i="70"/>
  <c r="BJ472" i="70"/>
  <c r="BD483" i="70"/>
  <c r="BH483" i="70"/>
  <c r="BO483" i="70"/>
  <c r="BL328" i="70"/>
  <c r="BL477" i="70"/>
  <c r="BU479" i="70"/>
  <c r="BU472" i="70" s="1"/>
  <c r="BT483" i="70"/>
  <c r="BI479" i="70"/>
  <c r="BI472" i="70" s="1"/>
  <c r="AA71" i="1"/>
  <c r="P76" i="1"/>
  <c r="P75" i="1" s="1"/>
  <c r="AA165" i="1"/>
  <c r="Y163" i="1"/>
  <c r="AB165" i="1"/>
  <c r="AO79" i="70"/>
  <c r="AO81" i="70"/>
  <c r="BO451" i="70"/>
  <c r="BO453" i="70"/>
  <c r="BV55" i="70"/>
  <c r="BV54" i="70" s="1"/>
  <c r="BH93" i="70"/>
  <c r="BL108" i="70"/>
  <c r="BC112" i="70"/>
  <c r="BV154" i="70"/>
  <c r="BV153" i="70" s="1"/>
  <c r="BS231" i="70"/>
  <c r="BS230" i="70" s="1"/>
  <c r="BS227" i="70" s="1"/>
  <c r="BY231" i="70"/>
  <c r="CB231" i="70" s="1"/>
  <c r="CD313" i="70"/>
  <c r="BU391" i="70"/>
  <c r="BU390" i="70" s="1"/>
  <c r="BU388" i="70" s="1"/>
  <c r="BC17" i="70"/>
  <c r="BY17" i="70"/>
  <c r="CB17" i="70" s="1"/>
  <c r="BO85" i="70"/>
  <c r="BH352" i="70"/>
  <c r="BH348" i="70" s="1"/>
  <c r="BL416" i="70"/>
  <c r="BL272" i="70"/>
  <c r="BB93" i="70"/>
  <c r="BB81" i="70" s="1"/>
  <c r="BB79" i="70" s="1"/>
  <c r="BJ93" i="70"/>
  <c r="BT112" i="70"/>
  <c r="BB231" i="70"/>
  <c r="BB230" i="70" s="1"/>
  <c r="BB227" i="70" s="1"/>
  <c r="BV231" i="70"/>
  <c r="BV230" i="70" s="1"/>
  <c r="BV227" i="70" s="1"/>
  <c r="BG340" i="70"/>
  <c r="CA340" i="70" s="1"/>
  <c r="BD472" i="70"/>
  <c r="BH472" i="70"/>
  <c r="AE40" i="70"/>
  <c r="BL86" i="70"/>
  <c r="BH257" i="70"/>
  <c r="BH256" i="70" s="1"/>
  <c r="BH254" i="70" s="1"/>
  <c r="BS352" i="70"/>
  <c r="BS348" i="70" s="1"/>
  <c r="BS338" i="70" s="1"/>
  <c r="BL423" i="70"/>
  <c r="CC451" i="70"/>
  <c r="BS472" i="70"/>
  <c r="BY472" i="70"/>
  <c r="CB472" i="70" s="1"/>
  <c r="AZ483" i="70"/>
  <c r="BO472" i="70"/>
  <c r="BV472" i="70"/>
  <c r="AY479" i="70"/>
  <c r="AY472" i="70" s="1"/>
  <c r="BR479" i="70"/>
  <c r="BR472" i="70" s="1"/>
  <c r="BA483" i="70"/>
  <c r="BV483" i="70"/>
  <c r="R17" i="70"/>
  <c r="R16" i="70" s="1"/>
  <c r="V17" i="70"/>
  <c r="V16" i="70" s="1"/>
  <c r="AJ17" i="70"/>
  <c r="AJ16" i="70" s="1"/>
  <c r="AN17" i="70"/>
  <c r="AN16" i="70" s="1"/>
  <c r="AN13" i="70" s="1"/>
  <c r="AN11" i="70" s="1"/>
  <c r="AR17" i="70"/>
  <c r="BV17" i="70"/>
  <c r="BV16" i="70" s="1"/>
  <c r="CC85" i="70"/>
  <c r="CC81" i="70" s="1"/>
  <c r="CE93" i="70"/>
  <c r="CG93" i="70" s="1"/>
  <c r="BE112" i="70"/>
  <c r="BS112" i="70"/>
  <c r="BL124" i="70"/>
  <c r="BG154" i="70"/>
  <c r="BS229" i="70"/>
  <c r="BD239" i="70"/>
  <c r="BD238" i="70" s="1"/>
  <c r="BD236" i="70" s="1"/>
  <c r="BH239" i="70"/>
  <c r="BH238" i="70" s="1"/>
  <c r="BH236" i="70" s="1"/>
  <c r="BT239" i="70"/>
  <c r="BT238" i="70" s="1"/>
  <c r="BT236" i="70" s="1"/>
  <c r="BL258" i="70"/>
  <c r="BV257" i="70"/>
  <c r="BV256" i="70" s="1"/>
  <c r="BV254" i="70" s="1"/>
  <c r="CC257" i="70"/>
  <c r="BF340" i="70"/>
  <c r="BF339" i="70" s="1"/>
  <c r="BF337" i="70" s="1"/>
  <c r="BL341" i="70"/>
  <c r="AK17" i="70"/>
  <c r="AK16" i="70" s="1"/>
  <c r="AO17" i="70"/>
  <c r="AO16" i="70" s="1"/>
  <c r="AO13" i="70" s="1"/>
  <c r="BS321" i="70"/>
  <c r="BS315" i="70" s="1"/>
  <c r="BS313" i="70" s="1"/>
  <c r="BL23" i="70"/>
  <c r="BC85" i="70"/>
  <c r="BG85" i="70"/>
  <c r="CA85" i="70" s="1"/>
  <c r="BG112" i="70"/>
  <c r="CA112" i="70" s="1"/>
  <c r="BL113" i="70"/>
  <c r="BB239" i="70"/>
  <c r="BB238" i="70" s="1"/>
  <c r="BB236" i="70" s="1"/>
  <c r="BF239" i="70"/>
  <c r="BF238" i="70" s="1"/>
  <c r="BF236" i="70" s="1"/>
  <c r="BL247" i="70"/>
  <c r="BY257" i="70"/>
  <c r="CB257" i="70" s="1"/>
  <c r="BD340" i="70"/>
  <c r="BD339" i="70" s="1"/>
  <c r="BD337" i="70" s="1"/>
  <c r="BT453" i="70"/>
  <c r="BT451" i="70"/>
  <c r="BV391" i="70"/>
  <c r="BV390" i="70" s="1"/>
  <c r="CE289" i="70"/>
  <c r="CG289" i="70" s="1"/>
  <c r="BH340" i="70"/>
  <c r="BH339" i="70" s="1"/>
  <c r="BT352" i="70"/>
  <c r="BT348" i="70" s="1"/>
  <c r="BT338" i="70" s="1"/>
  <c r="BV352" i="70"/>
  <c r="BV348" i="70" s="1"/>
  <c r="BV453" i="70"/>
  <c r="BV451" i="70"/>
  <c r="CC313" i="70"/>
  <c r="BK257" i="70"/>
  <c r="BK256" i="70" s="1"/>
  <c r="BK254" i="70" s="1"/>
  <c r="BL359" i="70"/>
  <c r="BL473" i="70"/>
  <c r="BL58" i="70"/>
  <c r="BI58" i="70"/>
  <c r="BU62" i="70"/>
  <c r="W466" i="70"/>
  <c r="BL117" i="70"/>
  <c r="AY257" i="70"/>
  <c r="AY256" i="70" s="1"/>
  <c r="AY254" i="70" s="1"/>
  <c r="BL292" i="70"/>
  <c r="W18" i="70"/>
  <c r="AT18" i="70"/>
  <c r="AO371" i="70"/>
  <c r="BJ391" i="70"/>
  <c r="BJ390" i="70" s="1"/>
  <c r="BJ388" i="70" s="1"/>
  <c r="AY310" i="70"/>
  <c r="AY309" i="70" s="1"/>
  <c r="AY308" i="70" s="1"/>
  <c r="AY375" i="70"/>
  <c r="BK377" i="70"/>
  <c r="BL377" i="70" s="1"/>
  <c r="BL378" i="70"/>
  <c r="BT375" i="70"/>
  <c r="BT376" i="70"/>
  <c r="AE54" i="70"/>
  <c r="AY58" i="70"/>
  <c r="BR257" i="70"/>
  <c r="BR256" i="70" s="1"/>
  <c r="BR254" i="70" s="1"/>
  <c r="BR328" i="70"/>
  <c r="BR321" i="70" s="1"/>
  <c r="BR315" i="70" s="1"/>
  <c r="BU340" i="70"/>
  <c r="BU339" i="70" s="1"/>
  <c r="BL344" i="70"/>
  <c r="BL346" i="70"/>
  <c r="BO296" i="70"/>
  <c r="BT296" i="70"/>
  <c r="BK269" i="70"/>
  <c r="BK268" i="70" s="1"/>
  <c r="BK267" i="70" s="1"/>
  <c r="BK266" i="70" s="1"/>
  <c r="W467" i="70"/>
  <c r="AE495" i="70"/>
  <c r="AD11" i="70"/>
  <c r="W13" i="70"/>
  <c r="BL47" i="70"/>
  <c r="BR85" i="70"/>
  <c r="BL232" i="70"/>
  <c r="AY484" i="70"/>
  <c r="AY483" i="70" s="1"/>
  <c r="W495" i="70"/>
  <c r="BU328" i="70"/>
  <c r="BL297" i="70"/>
  <c r="BL304" i="70"/>
  <c r="Z11" i="70"/>
  <c r="AS18" i="70"/>
  <c r="W40" i="70"/>
  <c r="BL234" i="70"/>
  <c r="BO411" i="70"/>
  <c r="BO413" i="70"/>
  <c r="BH420" i="70"/>
  <c r="BH418" i="70"/>
  <c r="AP17" i="70"/>
  <c r="AP16" i="70" s="1"/>
  <c r="AP13" i="70" s="1"/>
  <c r="AP11" i="70" s="1"/>
  <c r="AB17" i="70"/>
  <c r="AB16" i="70" s="1"/>
  <c r="AG17" i="70"/>
  <c r="AM17" i="70"/>
  <c r="AM16" i="70" s="1"/>
  <c r="AQ17" i="70"/>
  <c r="AQ16" i="70" s="1"/>
  <c r="AQ13" i="70" s="1"/>
  <c r="AQ11" i="70" s="1"/>
  <c r="BL96" i="70"/>
  <c r="BI157" i="70"/>
  <c r="BI154" i="70" s="1"/>
  <c r="BI153" i="70" s="1"/>
  <c r="BT257" i="70"/>
  <c r="BT256" i="70" s="1"/>
  <c r="BT254" i="70" s="1"/>
  <c r="CD257" i="70"/>
  <c r="BV321" i="70"/>
  <c r="BV315" i="70" s="1"/>
  <c r="BV314" i="70" s="1"/>
  <c r="BG352" i="70"/>
  <c r="CA352" i="70" s="1"/>
  <c r="BL310" i="70"/>
  <c r="AU466" i="70"/>
  <c r="AU469" i="70" s="1"/>
  <c r="BK472" i="70"/>
  <c r="Y17" i="70"/>
  <c r="Y16" i="70" s="1"/>
  <c r="AE23" i="70"/>
  <c r="W30" i="70"/>
  <c r="AT40" i="70"/>
  <c r="BL48" i="70"/>
  <c r="W54" i="70"/>
  <c r="BJ112" i="70"/>
  <c r="AY136" i="70"/>
  <c r="BD231" i="70"/>
  <c r="BD230" i="70" s="1"/>
  <c r="BD227" i="70" s="1"/>
  <c r="BH231" i="70"/>
  <c r="BH230" i="70" s="1"/>
  <c r="BH227" i="70" s="1"/>
  <c r="BI231" i="70"/>
  <c r="BI230" i="70" s="1"/>
  <c r="BI227" i="70" s="1"/>
  <c r="BU257" i="70"/>
  <c r="BU256" i="70" s="1"/>
  <c r="BU254" i="70" s="1"/>
  <c r="AQ257" i="70"/>
  <c r="AQ256" i="70" s="1"/>
  <c r="AQ254" i="70" s="1"/>
  <c r="BB257" i="70"/>
  <c r="BB256" i="70" s="1"/>
  <c r="BB254" i="70" s="1"/>
  <c r="BF257" i="70"/>
  <c r="BF256" i="70" s="1"/>
  <c r="BF254" i="70" s="1"/>
  <c r="BO352" i="70"/>
  <c r="BO348" i="70" s="1"/>
  <c r="BO338" i="70" s="1"/>
  <c r="BL385" i="70"/>
  <c r="AE466" i="70"/>
  <c r="BC472" i="70"/>
  <c r="BG472" i="70"/>
  <c r="CA472" i="70" s="1"/>
  <c r="BJ483" i="70"/>
  <c r="BS483" i="70"/>
  <c r="BY483" i="70"/>
  <c r="CB483" i="70" s="1"/>
  <c r="BU18" i="70"/>
  <c r="AE30" i="70"/>
  <c r="BB17" i="70"/>
  <c r="BF17" i="70"/>
  <c r="AZ40" i="70"/>
  <c r="AF40" i="70"/>
  <c r="AV55" i="70"/>
  <c r="BE55" i="70"/>
  <c r="CE85" i="70"/>
  <c r="CG85" i="70" s="1"/>
  <c r="BD112" i="70"/>
  <c r="BB112" i="70"/>
  <c r="BF112" i="70"/>
  <c r="BO239" i="70"/>
  <c r="BO238" i="70" s="1"/>
  <c r="BV239" i="70"/>
  <c r="BV238" i="70" s="1"/>
  <c r="BV236" i="70" s="1"/>
  <c r="AN239" i="70"/>
  <c r="AN238" i="70" s="1"/>
  <c r="AN236" i="70" s="1"/>
  <c r="AU239" i="70"/>
  <c r="AU238" i="70" s="1"/>
  <c r="AU236" i="70" s="1"/>
  <c r="CE296" i="70"/>
  <c r="CG296" i="70" s="1"/>
  <c r="BL379" i="70"/>
  <c r="AV470" i="70"/>
  <c r="AY470" i="70" s="1"/>
  <c r="BR484" i="70"/>
  <c r="AV483" i="70"/>
  <c r="BB483" i="70"/>
  <c r="BF483" i="70"/>
  <c r="BL18" i="70"/>
  <c r="W23" i="70"/>
  <c r="BA17" i="70"/>
  <c r="BA16" i="70" s="1"/>
  <c r="BE17" i="70"/>
  <c r="BJ17" i="70"/>
  <c r="BJ16" i="70" s="1"/>
  <c r="P17" i="70"/>
  <c r="P16" i="70" s="1"/>
  <c r="T17" i="70"/>
  <c r="T16" i="70" s="1"/>
  <c r="AV17" i="70"/>
  <c r="BF55" i="70"/>
  <c r="BV85" i="70"/>
  <c r="BL91" i="70"/>
  <c r="BL134" i="70"/>
  <c r="AY239" i="70"/>
  <c r="AY238" i="70" s="1"/>
  <c r="AY236" i="70" s="1"/>
  <c r="BE340" i="70"/>
  <c r="BE339" i="70" s="1"/>
  <c r="BE337" i="70" s="1"/>
  <c r="BL355" i="70"/>
  <c r="BS391" i="70"/>
  <c r="BS390" i="70" s="1"/>
  <c r="BS389" i="70" s="1"/>
  <c r="BY391" i="70"/>
  <c r="CB391" i="70" s="1"/>
  <c r="BY296" i="70"/>
  <c r="CB296" i="70" s="1"/>
  <c r="BH296" i="70"/>
  <c r="BL309" i="70"/>
  <c r="BR411" i="70"/>
  <c r="BR413" i="70"/>
  <c r="S12" i="70"/>
  <c r="S11" i="70"/>
  <c r="AJ12" i="70"/>
  <c r="AJ11" i="70"/>
  <c r="AS30" i="70"/>
  <c r="BT55" i="70"/>
  <c r="BV93" i="70"/>
  <c r="BR93" i="70"/>
  <c r="AN102" i="70"/>
  <c r="AU102" i="70"/>
  <c r="BC102" i="70"/>
  <c r="BG102" i="70"/>
  <c r="CA102" i="70" s="1"/>
  <c r="BK102" i="70"/>
  <c r="BL103" i="70"/>
  <c r="BJ154" i="70"/>
  <c r="BG231" i="70"/>
  <c r="CA231" i="70" s="1"/>
  <c r="AU231" i="70"/>
  <c r="AU230" i="70" s="1"/>
  <c r="AU227" i="70" s="1"/>
  <c r="AY233" i="70"/>
  <c r="AY232" i="70" s="1"/>
  <c r="AY231" i="70" s="1"/>
  <c r="AY230" i="70" s="1"/>
  <c r="AY227" i="70" s="1"/>
  <c r="AV232" i="70"/>
  <c r="AP235" i="70"/>
  <c r="AO234" i="70"/>
  <c r="AY340" i="70"/>
  <c r="AY339" i="70" s="1"/>
  <c r="AY337" i="70" s="1"/>
  <c r="BJ413" i="70"/>
  <c r="BJ411" i="70"/>
  <c r="AW483" i="70"/>
  <c r="AW471" i="70" s="1"/>
  <c r="AW467" i="70" s="1"/>
  <c r="AW466" i="70" s="1"/>
  <c r="BL94" i="70"/>
  <c r="BK93" i="70"/>
  <c r="BY154" i="70"/>
  <c r="AD17" i="70"/>
  <c r="AS48" i="70"/>
  <c r="AR47" i="70"/>
  <c r="BI85" i="70"/>
  <c r="AN79" i="70"/>
  <c r="AN81" i="70"/>
  <c r="BT102" i="70"/>
  <c r="BS154" i="70"/>
  <c r="BS153" i="70" s="1"/>
  <c r="BL260" i="70"/>
  <c r="BJ257" i="70"/>
  <c r="BJ256" i="70" s="1"/>
  <c r="BJ254" i="70" s="1"/>
  <c r="BK321" i="70"/>
  <c r="BY321" i="70"/>
  <c r="CB321" i="70" s="1"/>
  <c r="BR340" i="70"/>
  <c r="BR339" i="70" s="1"/>
  <c r="BT340" i="70"/>
  <c r="BT339" i="70" s="1"/>
  <c r="CD340" i="70"/>
  <c r="BR352" i="70"/>
  <c r="BR348" i="70" s="1"/>
  <c r="BU413" i="70"/>
  <c r="BU411" i="70"/>
  <c r="BR453" i="70"/>
  <c r="BR451" i="70"/>
  <c r="AT467" i="70"/>
  <c r="AP466" i="70"/>
  <c r="CC466" i="70"/>
  <c r="BV68" i="70"/>
  <c r="BV69" i="70"/>
  <c r="AX226" i="70"/>
  <c r="AX361" i="70"/>
  <c r="BL106" i="70"/>
  <c r="BJ102" i="70"/>
  <c r="BY112" i="70"/>
  <c r="CB112" i="70" s="1"/>
  <c r="BR228" i="70"/>
  <c r="AP233" i="70"/>
  <c r="AO232" i="70"/>
  <c r="BR231" i="70"/>
  <c r="BR230" i="70" s="1"/>
  <c r="BR227" i="70" s="1"/>
  <c r="BL240" i="70"/>
  <c r="BJ239" i="70"/>
  <c r="BJ238" i="70" s="1"/>
  <c r="BJ236" i="70" s="1"/>
  <c r="BY352" i="70"/>
  <c r="CB352" i="70" s="1"/>
  <c r="BL290" i="70"/>
  <c r="BJ289" i="70"/>
  <c r="AE18" i="70"/>
  <c r="CE17" i="70"/>
  <c r="W47" i="70"/>
  <c r="BB55" i="70"/>
  <c r="BR62" i="70"/>
  <c r="BL72" i="70"/>
  <c r="BO112" i="70"/>
  <c r="AY117" i="70"/>
  <c r="BR157" i="70"/>
  <c r="BR154" i="70" s="1"/>
  <c r="BR153" i="70" s="1"/>
  <c r="AN232" i="70"/>
  <c r="BL242" i="70"/>
  <c r="BL335" i="70"/>
  <c r="BK340" i="70"/>
  <c r="BI340" i="70"/>
  <c r="BI339" i="70" s="1"/>
  <c r="BJ352" i="70"/>
  <c r="BJ348" i="70" s="1"/>
  <c r="BU352" i="70"/>
  <c r="BU348" i="70" s="1"/>
  <c r="BL392" i="70"/>
  <c r="AT495" i="70"/>
  <c r="AS495" i="70"/>
  <c r="BL30" i="70"/>
  <c r="BL40" i="70"/>
  <c r="BR40" i="70"/>
  <c r="AE48" i="70"/>
  <c r="AE51" i="70"/>
  <c r="BI62" i="70"/>
  <c r="AY62" i="70"/>
  <c r="BF84" i="70"/>
  <c r="BS85" i="70"/>
  <c r="BL157" i="70"/>
  <c r="BL164" i="70"/>
  <c r="BU231" i="70"/>
  <c r="BU230" i="70" s="1"/>
  <c r="BU227" i="70" s="1"/>
  <c r="BL252" i="70"/>
  <c r="BJ316" i="70"/>
  <c r="BL366" i="70"/>
  <c r="BL399" i="70"/>
  <c r="AV289" i="70"/>
  <c r="BF289" i="70"/>
  <c r="BE472" i="70"/>
  <c r="AT30" i="70"/>
  <c r="AE47" i="70"/>
  <c r="W48" i="70"/>
  <c r="AT48" i="70"/>
  <c r="W51" i="70"/>
  <c r="AT51" i="70"/>
  <c r="AO55" i="70"/>
  <c r="AO54" i="70" s="1"/>
  <c r="BK85" i="70"/>
  <c r="CD85" i="70"/>
  <c r="CD81" i="70" s="1"/>
  <c r="AW226" i="70"/>
  <c r="BV112" i="70"/>
  <c r="BK415" i="70"/>
  <c r="BJ455" i="70"/>
  <c r="BL484" i="70"/>
  <c r="BK483" i="70"/>
  <c r="BL479" i="70"/>
  <c r="BL300" i="70"/>
  <c r="CD471" i="70"/>
  <c r="CD467" i="70" s="1"/>
  <c r="BL490" i="70"/>
  <c r="BL495" i="70"/>
  <c r="BY93" i="70"/>
  <c r="CB93" i="70" s="1"/>
  <c r="BT85" i="70"/>
  <c r="BJ383" i="70"/>
  <c r="BL384" i="70"/>
  <c r="BH413" i="70"/>
  <c r="BH411" i="70"/>
  <c r="BV411" i="70"/>
  <c r="BV413" i="70"/>
  <c r="BK370" i="70"/>
  <c r="BK368" i="70" s="1"/>
  <c r="BV368" i="70"/>
  <c r="BS369" i="70"/>
  <c r="BL83" i="70"/>
  <c r="X30" i="70"/>
  <c r="BL136" i="70"/>
  <c r="BL422" i="70"/>
  <c r="AY30" i="70"/>
  <c r="CD453" i="70"/>
  <c r="CE231" i="70"/>
  <c r="CE228" i="70"/>
  <c r="CE352" i="70"/>
  <c r="P6" i="1"/>
  <c r="P69" i="1"/>
  <c r="O69" i="1"/>
  <c r="P110" i="1"/>
  <c r="P116" i="1"/>
  <c r="P18" i="1"/>
  <c r="BF82" i="70"/>
  <c r="BT369" i="70"/>
  <c r="BJ267" i="70"/>
  <c r="BL251" i="70"/>
  <c r="BT68" i="70"/>
  <c r="BT69" i="70"/>
  <c r="BT361" i="70"/>
  <c r="BS420" i="70"/>
  <c r="BS418" i="70"/>
  <c r="AA30" i="70"/>
  <c r="BR30" i="70"/>
  <c r="BI30" i="70"/>
  <c r="BL71" i="70"/>
  <c r="BK70" i="70"/>
  <c r="BK420" i="70"/>
  <c r="BL421" i="70"/>
  <c r="BJ82" i="70"/>
  <c r="BK364" i="70"/>
  <c r="BL365" i="70"/>
  <c r="BT420" i="70"/>
  <c r="BV369" i="70"/>
  <c r="BU23" i="70"/>
  <c r="AZ30" i="70"/>
  <c r="AF30" i="70"/>
  <c r="BU30" i="70"/>
  <c r="BI413" i="70"/>
  <c r="BI411" i="70"/>
  <c r="BT413" i="70"/>
  <c r="BT411" i="70"/>
  <c r="BK418" i="70"/>
  <c r="BL418" i="70" s="1"/>
  <c r="BR23" i="70"/>
  <c r="AY23" i="70"/>
  <c r="BL62" i="70"/>
  <c r="BU136" i="70"/>
  <c r="BL143" i="70"/>
  <c r="BJ142" i="70"/>
  <c r="BI124" i="70"/>
  <c r="BU157" i="70"/>
  <c r="BU154" i="70" s="1"/>
  <c r="BU153" i="70" s="1"/>
  <c r="BI23" i="70"/>
  <c r="AA40" i="70"/>
  <c r="BU124" i="70"/>
  <c r="BR124" i="70"/>
  <c r="AY124" i="70"/>
  <c r="AI27" i="64"/>
  <c r="P88" i="64"/>
  <c r="P86" i="64" s="1"/>
  <c r="AB83" i="64"/>
  <c r="AS55" i="64"/>
  <c r="AB9" i="64"/>
  <c r="AQ88" i="64"/>
  <c r="AQ86" i="64" s="1"/>
  <c r="T96" i="64"/>
  <c r="T89" i="64"/>
  <c r="AT75" i="64"/>
  <c r="AQ55" i="64"/>
  <c r="Y59" i="64"/>
  <c r="Y55" i="64" s="1"/>
  <c r="X55" i="64"/>
  <c r="AT46" i="64"/>
  <c r="T42" i="64"/>
  <c r="AT19" i="64"/>
  <c r="N7" i="64" l="1"/>
  <c r="T7" i="2"/>
  <c r="AW18" i="1"/>
  <c r="AS32" i="2"/>
  <c r="AU110" i="1"/>
  <c r="AI151" i="1"/>
  <c r="AI6" i="2"/>
  <c r="BI7" i="2"/>
  <c r="AS5" i="2"/>
  <c r="BA60" i="1"/>
  <c r="V116" i="1"/>
  <c r="O5" i="1"/>
  <c r="AL109" i="1"/>
  <c r="AL5" i="2"/>
  <c r="M5" i="2"/>
  <c r="V5" i="2"/>
  <c r="O109" i="1"/>
  <c r="AG109" i="1"/>
  <c r="BD110" i="1"/>
  <c r="AP110" i="1"/>
  <c r="BD163" i="1"/>
  <c r="AW60" i="1"/>
  <c r="BD88" i="1"/>
  <c r="AZ82" i="1"/>
  <c r="AO6" i="2"/>
  <c r="CG269" i="70"/>
  <c r="AZ6" i="1"/>
  <c r="BJ33" i="2"/>
  <c r="AB5" i="1"/>
  <c r="AA18" i="1"/>
  <c r="AB32" i="2"/>
  <c r="AR7" i="2"/>
  <c r="AP88" i="1"/>
  <c r="AJ109" i="1"/>
  <c r="BH6" i="2"/>
  <c r="T109" i="1"/>
  <c r="W5" i="1"/>
  <c r="AM32" i="2"/>
  <c r="AM5" i="2" s="1"/>
  <c r="W5" i="2"/>
  <c r="AB116" i="1"/>
  <c r="AB109" i="1" s="1"/>
  <c r="R5" i="2"/>
  <c r="AT33" i="2"/>
  <c r="AP152" i="1"/>
  <c r="AK32" i="2"/>
  <c r="AK5" i="2" s="1"/>
  <c r="AX32" i="2"/>
  <c r="AX5" i="2" s="1"/>
  <c r="R109" i="1"/>
  <c r="AY142" i="1"/>
  <c r="AU6" i="1"/>
  <c r="T33" i="2"/>
  <c r="AM109" i="1"/>
  <c r="AA88" i="1"/>
  <c r="AW116" i="1"/>
  <c r="AW109" i="1" s="1"/>
  <c r="AV5" i="1"/>
  <c r="AG5" i="2"/>
  <c r="AI32" i="2"/>
  <c r="U88" i="1"/>
  <c r="AF109" i="1"/>
  <c r="AU142" i="1"/>
  <c r="AS151" i="1"/>
  <c r="AZ151" i="1" s="1"/>
  <c r="AM151" i="1"/>
  <c r="BD152" i="1"/>
  <c r="BK32" i="2"/>
  <c r="BK5" i="2" s="1"/>
  <c r="AN109" i="1"/>
  <c r="AA110" i="1"/>
  <c r="U116" i="1"/>
  <c r="AZ142" i="1"/>
  <c r="AU60" i="1"/>
  <c r="BD32" i="2"/>
  <c r="BD5" i="2" s="1"/>
  <c r="AU82" i="1"/>
  <c r="AA6" i="1"/>
  <c r="BE109" i="1"/>
  <c r="P5" i="2"/>
  <c r="BL32" i="2"/>
  <c r="BL5" i="2" s="1"/>
  <c r="AU88" i="1"/>
  <c r="AH5" i="2"/>
  <c r="AJ32" i="2"/>
  <c r="BB32" i="2" s="1"/>
  <c r="BB5" i="2" s="1"/>
  <c r="X5" i="1"/>
  <c r="BI483" i="70"/>
  <c r="BI471" i="70" s="1"/>
  <c r="BI467" i="70" s="1"/>
  <c r="BI466" i="70" s="1"/>
  <c r="AL5" i="1"/>
  <c r="AL4" i="1" s="1"/>
  <c r="AH5" i="1"/>
  <c r="AI109" i="1"/>
  <c r="AY60" i="1"/>
  <c r="BF109" i="1"/>
  <c r="BD60" i="1"/>
  <c r="AC109" i="1"/>
  <c r="V18" i="1"/>
  <c r="U6" i="1"/>
  <c r="AS109" i="1"/>
  <c r="AZ152" i="1"/>
  <c r="AQ109" i="1"/>
  <c r="BD142" i="1"/>
  <c r="S5" i="1"/>
  <c r="N5" i="2"/>
  <c r="AY6" i="1"/>
  <c r="AZ18" i="1"/>
  <c r="X109" i="1"/>
  <c r="BD116" i="1"/>
  <c r="AA142" i="1"/>
  <c r="Z6" i="2"/>
  <c r="AN5" i="2"/>
  <c r="AU18" i="1"/>
  <c r="AP142" i="1"/>
  <c r="AT7" i="2"/>
  <c r="AI5" i="1"/>
  <c r="W109" i="1"/>
  <c r="AJ5" i="1"/>
  <c r="AJ4" i="1" s="1"/>
  <c r="R5" i="1"/>
  <c r="U5" i="2"/>
  <c r="V109" i="1"/>
  <c r="BE5" i="1"/>
  <c r="V6" i="1"/>
  <c r="BA6" i="1"/>
  <c r="BG32" i="2"/>
  <c r="BG5" i="2" s="1"/>
  <c r="Q5" i="2"/>
  <c r="V5" i="1"/>
  <c r="BA151" i="1"/>
  <c r="BU102" i="70"/>
  <c r="AV231" i="70"/>
  <c r="AV230" i="70" s="1"/>
  <c r="AV227" i="70" s="1"/>
  <c r="AD5" i="2"/>
  <c r="BA109" i="1"/>
  <c r="AY88" i="1"/>
  <c r="BL217" i="70"/>
  <c r="BK216" i="70"/>
  <c r="Z5" i="2"/>
  <c r="AZ116" i="1"/>
  <c r="AR5" i="1"/>
  <c r="AN5" i="1"/>
  <c r="AN4" i="1" s="1"/>
  <c r="AP32" i="2"/>
  <c r="AP5" i="2" s="1"/>
  <c r="AK5" i="1"/>
  <c r="BE32" i="2"/>
  <c r="AQ5" i="1"/>
  <c r="Z5" i="1"/>
  <c r="AG5" i="1"/>
  <c r="AG4" i="1" s="1"/>
  <c r="AQ5" i="2"/>
  <c r="AP75" i="1"/>
  <c r="BD75" i="1"/>
  <c r="AY116" i="1"/>
  <c r="AX109" i="1"/>
  <c r="BF5" i="1"/>
  <c r="AB7" i="2"/>
  <c r="AA6" i="2"/>
  <c r="AZ88" i="1"/>
  <c r="AT22" i="2"/>
  <c r="AI5" i="2"/>
  <c r="AK109" i="1"/>
  <c r="BD109" i="1" s="1"/>
  <c r="AT109" i="1"/>
  <c r="AC32" i="2"/>
  <c r="AC5" i="2" s="1"/>
  <c r="BE6" i="2"/>
  <c r="BF7" i="2"/>
  <c r="AY18" i="1"/>
  <c r="AV109" i="1"/>
  <c r="AV4" i="1" s="1"/>
  <c r="AK151" i="1"/>
  <c r="AP116" i="1"/>
  <c r="AH109" i="1"/>
  <c r="AP109" i="1" s="1"/>
  <c r="AA60" i="1"/>
  <c r="BD18" i="1"/>
  <c r="AP18" i="1"/>
  <c r="AR22" i="2"/>
  <c r="AR6" i="2" s="1"/>
  <c r="AC5" i="1"/>
  <c r="AD5" i="1"/>
  <c r="AO109" i="1"/>
  <c r="AO4" i="1" s="1"/>
  <c r="U142" i="1"/>
  <c r="Y109" i="1"/>
  <c r="AR109" i="1"/>
  <c r="AY110" i="1"/>
  <c r="AR41" i="2"/>
  <c r="AR32" i="2" s="1"/>
  <c r="AO32" i="2"/>
  <c r="AT32" i="2" s="1"/>
  <c r="AT41" i="2"/>
  <c r="AF5" i="1"/>
  <c r="AF4" i="1" s="1"/>
  <c r="S109" i="1"/>
  <c r="AW5" i="1"/>
  <c r="AB22" i="2"/>
  <c r="BI420" i="70"/>
  <c r="BF81" i="70"/>
  <c r="BF79" i="70" s="1"/>
  <c r="BI102" i="70"/>
  <c r="BR368" i="70"/>
  <c r="BR483" i="70"/>
  <c r="BR471" i="70" s="1"/>
  <c r="BR467" i="70" s="1"/>
  <c r="BR466" i="70" s="1"/>
  <c r="BU418" i="70"/>
  <c r="BU483" i="70"/>
  <c r="BU471" i="70" s="1"/>
  <c r="BU467" i="70" s="1"/>
  <c r="BU466" i="70" s="1"/>
  <c r="BU296" i="70"/>
  <c r="BU288" i="70" s="1"/>
  <c r="BU286" i="70" s="1"/>
  <c r="BR296" i="70"/>
  <c r="BR288" i="70" s="1"/>
  <c r="BR286" i="70" s="1"/>
  <c r="BR102" i="70"/>
  <c r="BV471" i="70"/>
  <c r="BV467" i="70" s="1"/>
  <c r="BV466" i="70" s="1"/>
  <c r="BI296" i="70"/>
  <c r="BI288" i="70" s="1"/>
  <c r="BI286" i="70" s="1"/>
  <c r="CG453" i="70"/>
  <c r="CG455" i="70"/>
  <c r="CG454" i="70" s="1"/>
  <c r="AT6" i="2"/>
  <c r="AP60" i="1"/>
  <c r="AT151" i="1"/>
  <c r="AU151" i="1" s="1"/>
  <c r="AU163" i="1"/>
  <c r="BI6" i="2"/>
  <c r="AM5" i="1"/>
  <c r="BD6" i="1"/>
  <c r="AP6" i="1"/>
  <c r="T151" i="1"/>
  <c r="U151" i="1" s="1"/>
  <c r="U152" i="1"/>
  <c r="AY32" i="2"/>
  <c r="BJ41" i="2"/>
  <c r="T6" i="2"/>
  <c r="BI41" i="2"/>
  <c r="BF41" i="2"/>
  <c r="BC32" i="2"/>
  <c r="AX5" i="1"/>
  <c r="AY75" i="1"/>
  <c r="AZ60" i="1"/>
  <c r="AS5" i="1"/>
  <c r="T41" i="2"/>
  <c r="S32" i="2"/>
  <c r="T32" i="2" s="1"/>
  <c r="AU75" i="1"/>
  <c r="AT5" i="1"/>
  <c r="Z109" i="1"/>
  <c r="AA116" i="1"/>
  <c r="U18" i="1"/>
  <c r="T5" i="1"/>
  <c r="BJ7" i="2"/>
  <c r="AY6" i="2"/>
  <c r="BI33" i="2"/>
  <c r="BH32" i="2"/>
  <c r="BH5" i="2" s="1"/>
  <c r="BI98" i="64"/>
  <c r="BK98" i="64" s="1"/>
  <c r="BI86" i="64"/>
  <c r="BK86" i="64" s="1"/>
  <c r="BK88" i="64"/>
  <c r="AU9" i="64"/>
  <c r="AU8" i="64" s="1"/>
  <c r="AU7" i="64" s="1"/>
  <c r="P7" i="64"/>
  <c r="X7" i="64"/>
  <c r="BC8" i="64"/>
  <c r="BC7" i="64" s="1"/>
  <c r="M7" i="64"/>
  <c r="AH7" i="64"/>
  <c r="V7" i="64"/>
  <c r="AT33" i="64"/>
  <c r="AL7" i="64"/>
  <c r="AQ8" i="64"/>
  <c r="AQ7" i="64" s="1"/>
  <c r="AB55" i="64"/>
  <c r="AC86" i="64"/>
  <c r="AM7" i="64"/>
  <c r="AD7" i="64"/>
  <c r="Q7" i="64"/>
  <c r="AO8" i="64"/>
  <c r="AO7" i="64" s="1"/>
  <c r="AI7" i="64"/>
  <c r="S7" i="64"/>
  <c r="AG7" i="64"/>
  <c r="W7" i="64"/>
  <c r="AS8" i="64"/>
  <c r="T8" i="64"/>
  <c r="T55" i="64"/>
  <c r="O7" i="64"/>
  <c r="CG470" i="70"/>
  <c r="P88" i="1"/>
  <c r="P5" i="1" s="1"/>
  <c r="U7" i="64"/>
  <c r="Y7" i="64"/>
  <c r="AK7" i="64"/>
  <c r="AJ7" i="64"/>
  <c r="AB8" i="64"/>
  <c r="BD8" i="64"/>
  <c r="BD7" i="64" s="1"/>
  <c r="AT72" i="64"/>
  <c r="BI8" i="64"/>
  <c r="BK8" i="64" s="1"/>
  <c r="AR8" i="64"/>
  <c r="AR7" i="64" s="1"/>
  <c r="AX8" i="64"/>
  <c r="AX7" i="64" s="1"/>
  <c r="BR418" i="70"/>
  <c r="BT389" i="70"/>
  <c r="BR229" i="70"/>
  <c r="CD368" i="70"/>
  <c r="CC368" i="70"/>
  <c r="BT337" i="70"/>
  <c r="AV471" i="70"/>
  <c r="AV467" i="70" s="1"/>
  <c r="AV466" i="70" s="1"/>
  <c r="AV369" i="70" s="1"/>
  <c r="AY369" i="70" s="1"/>
  <c r="BK101" i="70"/>
  <c r="BK99" i="70" s="1"/>
  <c r="BK98" i="70" s="1"/>
  <c r="AE11" i="70"/>
  <c r="BS101" i="70"/>
  <c r="BS99" i="70" s="1"/>
  <c r="BS98" i="70" s="1"/>
  <c r="CD466" i="70"/>
  <c r="BL112" i="70"/>
  <c r="BT81" i="70"/>
  <c r="BT80" i="70" s="1"/>
  <c r="AO101" i="70"/>
  <c r="AO99" i="70" s="1"/>
  <c r="BE471" i="70"/>
  <c r="BE467" i="70" s="1"/>
  <c r="BE466" i="70" s="1"/>
  <c r="AN101" i="70"/>
  <c r="AN99" i="70" s="1"/>
  <c r="BC81" i="70"/>
  <c r="BC79" i="70" s="1"/>
  <c r="BI112" i="70"/>
  <c r="BL269" i="70"/>
  <c r="AY55" i="70"/>
  <c r="AY54" i="70" s="1"/>
  <c r="X11" i="70"/>
  <c r="AF17" i="70"/>
  <c r="AF16" i="70" s="1"/>
  <c r="BK375" i="70"/>
  <c r="BL375" i="70" s="1"/>
  <c r="CD411" i="70"/>
  <c r="BH101" i="70"/>
  <c r="BH99" i="70" s="1"/>
  <c r="BH98" i="70" s="1"/>
  <c r="BT237" i="70"/>
  <c r="CE101" i="70"/>
  <c r="CG101" i="70" s="1"/>
  <c r="CE288" i="70"/>
  <c r="CG288" i="70" s="1"/>
  <c r="BR376" i="70"/>
  <c r="CG229" i="70"/>
  <c r="CH229" i="70"/>
  <c r="CG228" i="70"/>
  <c r="CH228" i="70"/>
  <c r="AQ101" i="70"/>
  <c r="AQ99" i="70" s="1"/>
  <c r="BT101" i="70"/>
  <c r="BT99" i="70" s="1"/>
  <c r="BT98" i="70" s="1"/>
  <c r="CE81" i="70"/>
  <c r="CG81" i="70" s="1"/>
  <c r="CE308" i="70"/>
  <c r="CG308" i="70" s="1"/>
  <c r="CE421" i="70"/>
  <c r="CG422" i="70"/>
  <c r="CG315" i="70"/>
  <c r="CG321" i="70"/>
  <c r="CE230" i="70"/>
  <c r="CG231" i="70"/>
  <c r="CE16" i="70"/>
  <c r="CG16" i="70" s="1"/>
  <c r="CG17" i="70"/>
  <c r="CE256" i="70"/>
  <c r="CG257" i="70"/>
  <c r="BT288" i="70"/>
  <c r="BT286" i="70" s="1"/>
  <c r="CE377" i="70"/>
  <c r="CG377" i="70" s="1"/>
  <c r="CE414" i="70"/>
  <c r="CG415" i="70"/>
  <c r="CE364" i="70"/>
  <c r="CG365" i="70"/>
  <c r="CE390" i="70"/>
  <c r="CE389" i="70" s="1"/>
  <c r="CE339" i="70"/>
  <c r="CG339" i="70" s="1"/>
  <c r="CG340" i="70"/>
  <c r="CE70" i="70"/>
  <c r="CG71" i="70"/>
  <c r="CE348" i="70"/>
  <c r="CG352" i="70"/>
  <c r="CE238" i="70"/>
  <c r="CG238" i="70" s="1"/>
  <c r="CG239" i="70"/>
  <c r="CE54" i="70"/>
  <c r="CG54" i="70" s="1"/>
  <c r="CE370" i="70"/>
  <c r="CG371" i="70"/>
  <c r="CE383" i="70"/>
  <c r="CE382" i="70" s="1"/>
  <c r="CG384" i="70"/>
  <c r="BL420" i="70"/>
  <c r="BC288" i="70"/>
  <c r="BC287" i="70" s="1"/>
  <c r="BD16" i="70"/>
  <c r="BD13" i="70" s="1"/>
  <c r="BD12" i="70" s="1"/>
  <c r="CC418" i="70"/>
  <c r="CD420" i="70"/>
  <c r="AN231" i="70"/>
  <c r="AN230" i="70" s="1"/>
  <c r="AN227" i="70" s="1"/>
  <c r="BE101" i="70"/>
  <c r="BE99" i="70" s="1"/>
  <c r="BE226" i="70" s="1"/>
  <c r="BB288" i="70"/>
  <c r="BB286" i="70" s="1"/>
  <c r="BB226" i="70" s="1"/>
  <c r="BR112" i="70"/>
  <c r="AZ17" i="70"/>
  <c r="AZ16" i="70" s="1"/>
  <c r="BU47" i="70"/>
  <c r="BO389" i="70"/>
  <c r="BO388" i="70"/>
  <c r="BS388" i="70"/>
  <c r="X17" i="70"/>
  <c r="X16" i="70" s="1"/>
  <c r="BU321" i="70"/>
  <c r="BU315" i="70" s="1"/>
  <c r="BU313" i="70" s="1"/>
  <c r="CB251" i="70"/>
  <c r="BY238" i="70"/>
  <c r="CB238" i="70" s="1"/>
  <c r="BI337" i="70"/>
  <c r="BO81" i="70"/>
  <c r="BO79" i="70" s="1"/>
  <c r="BR369" i="70"/>
  <c r="BB471" i="70"/>
  <c r="BB467" i="70" s="1"/>
  <c r="BB466" i="70" s="1"/>
  <c r="BO471" i="70"/>
  <c r="BO467" i="70" s="1"/>
  <c r="BO466" i="70" s="1"/>
  <c r="BF101" i="70"/>
  <c r="BF99" i="70" s="1"/>
  <c r="BF98" i="70" s="1"/>
  <c r="BD101" i="70"/>
  <c r="BD99" i="70" s="1"/>
  <c r="BD226" i="70" s="1"/>
  <c r="W11" i="70"/>
  <c r="AV288" i="70"/>
  <c r="AV287" i="70" s="1"/>
  <c r="BE54" i="70"/>
  <c r="BH13" i="70"/>
  <c r="BL371" i="70"/>
  <c r="BL17" i="70"/>
  <c r="BI81" i="70"/>
  <c r="BI79" i="70" s="1"/>
  <c r="AT17" i="70"/>
  <c r="BU81" i="70"/>
  <c r="BU79" i="70" s="1"/>
  <c r="CD237" i="70"/>
  <c r="AY112" i="70"/>
  <c r="AY101" i="70" s="1"/>
  <c r="AY99" i="70" s="1"/>
  <c r="AY226" i="70" s="1"/>
  <c r="CC237" i="70"/>
  <c r="BV101" i="70"/>
  <c r="BV99" i="70" s="1"/>
  <c r="BV98" i="70" s="1"/>
  <c r="CA251" i="70"/>
  <c r="BG238" i="70"/>
  <c r="BG236" i="70" s="1"/>
  <c r="CA236" i="70" s="1"/>
  <c r="AP101" i="70"/>
  <c r="AP99" i="70" s="1"/>
  <c r="AV54" i="70"/>
  <c r="BT471" i="70"/>
  <c r="BT467" i="70" s="1"/>
  <c r="BT466" i="70" s="1"/>
  <c r="BS314" i="70"/>
  <c r="CC411" i="70"/>
  <c r="BV313" i="70"/>
  <c r="AU54" i="70"/>
  <c r="AU16" i="70"/>
  <c r="AU13" i="70" s="1"/>
  <c r="AU12" i="70" s="1"/>
  <c r="BK230" i="70"/>
  <c r="BK227" i="70" s="1"/>
  <c r="BL231" i="70"/>
  <c r="CB228" i="70"/>
  <c r="BU228" i="70"/>
  <c r="BO237" i="70"/>
  <c r="BR237" i="70" s="1"/>
  <c r="BO236" i="70"/>
  <c r="BY54" i="70"/>
  <c r="CB54" i="70" s="1"/>
  <c r="CB55" i="70"/>
  <c r="CE471" i="70"/>
  <c r="BI55" i="70"/>
  <c r="BI54" i="70" s="1"/>
  <c r="BC54" i="70"/>
  <c r="BK288" i="70"/>
  <c r="BK286" i="70" s="1"/>
  <c r="BG16" i="70"/>
  <c r="CA16" i="70" s="1"/>
  <c r="BF54" i="70"/>
  <c r="BF471" i="70"/>
  <c r="BF467" i="70" s="1"/>
  <c r="BF466" i="70" s="1"/>
  <c r="BF288" i="70"/>
  <c r="BF286" i="70" s="1"/>
  <c r="BF226" i="70" s="1"/>
  <c r="BL254" i="70"/>
  <c r="BK390" i="70"/>
  <c r="BL391" i="70"/>
  <c r="AG16" i="70"/>
  <c r="AA16" i="70"/>
  <c r="CA377" i="70"/>
  <c r="BG376" i="70"/>
  <c r="CA376" i="70" s="1"/>
  <c r="BD54" i="70"/>
  <c r="BS81" i="70"/>
  <c r="BS79" i="70" s="1"/>
  <c r="BO101" i="70"/>
  <c r="BO99" i="70" s="1"/>
  <c r="BO98" i="70" s="1"/>
  <c r="AX11" i="70"/>
  <c r="AU101" i="70"/>
  <c r="AU99" i="70" s="1"/>
  <c r="AU226" i="70" s="1"/>
  <c r="BL472" i="70"/>
  <c r="BO288" i="70"/>
  <c r="BO286" i="70" s="1"/>
  <c r="BL296" i="70"/>
  <c r="W16" i="70"/>
  <c r="AQ12" i="70"/>
  <c r="BG54" i="70"/>
  <c r="CA54" i="70" s="1"/>
  <c r="CA55" i="70"/>
  <c r="BY16" i="70"/>
  <c r="CB16" i="70" s="1"/>
  <c r="CB47" i="70"/>
  <c r="CA47" i="70"/>
  <c r="BG471" i="70"/>
  <c r="CA471" i="70" s="1"/>
  <c r="BG315" i="70"/>
  <c r="CA315" i="70" s="1"/>
  <c r="BG70" i="70"/>
  <c r="CA70" i="70" s="1"/>
  <c r="BG153" i="70"/>
  <c r="BG256" i="70"/>
  <c r="CA256" i="70" s="1"/>
  <c r="BG375" i="70"/>
  <c r="CA375" i="70" s="1"/>
  <c r="BG370" i="70"/>
  <c r="CA371" i="70"/>
  <c r="BG414" i="70"/>
  <c r="CA414" i="70" s="1"/>
  <c r="BG230" i="70"/>
  <c r="CA230" i="70" s="1"/>
  <c r="BG348" i="70"/>
  <c r="CA348" i="70" s="1"/>
  <c r="BG81" i="70"/>
  <c r="CA81" i="70" s="1"/>
  <c r="BV13" i="70"/>
  <c r="BV14" i="70"/>
  <c r="BG339" i="70"/>
  <c r="CA339" i="70" s="1"/>
  <c r="BO14" i="70"/>
  <c r="BO13" i="70"/>
  <c r="BS14" i="70"/>
  <c r="BS13" i="70"/>
  <c r="BG421" i="70"/>
  <c r="CA421" i="70" s="1"/>
  <c r="BG364" i="70"/>
  <c r="CA365" i="70"/>
  <c r="BG268" i="70"/>
  <c r="CA268" i="70" s="1"/>
  <c r="BG308" i="70"/>
  <c r="CA308" i="70" s="1"/>
  <c r="BY81" i="70"/>
  <c r="CB81" i="70" s="1"/>
  <c r="BY153" i="70"/>
  <c r="BY308" i="70"/>
  <c r="CB308" i="70" s="1"/>
  <c r="BY421" i="70"/>
  <c r="CB421" i="70" s="1"/>
  <c r="BY370" i="70"/>
  <c r="CB371" i="70"/>
  <c r="BY377" i="70"/>
  <c r="CB377" i="70" s="1"/>
  <c r="BY348" i="70"/>
  <c r="CB348" i="70" s="1"/>
  <c r="BY390" i="70"/>
  <c r="CB390" i="70" s="1"/>
  <c r="CB389" i="70" s="1"/>
  <c r="BY256" i="70"/>
  <c r="CB256" i="70" s="1"/>
  <c r="BY230" i="70"/>
  <c r="CB230" i="70" s="1"/>
  <c r="BY70" i="70"/>
  <c r="CB70" i="70" s="1"/>
  <c r="BY315" i="70"/>
  <c r="CB315" i="70" s="1"/>
  <c r="BY288" i="70"/>
  <c r="CB288" i="70" s="1"/>
  <c r="BH471" i="70"/>
  <c r="BH467" i="70" s="1"/>
  <c r="BY339" i="70"/>
  <c r="CB339" i="70" s="1"/>
  <c r="BY268" i="70"/>
  <c r="CB268" i="70" s="1"/>
  <c r="BY454" i="70"/>
  <c r="CB454" i="70" s="1"/>
  <c r="BY414" i="70"/>
  <c r="CB414" i="70" s="1"/>
  <c r="BY364" i="70"/>
  <c r="CB365" i="70"/>
  <c r="BY383" i="70"/>
  <c r="CB383" i="70" s="1"/>
  <c r="Z7" i="64"/>
  <c r="R7" i="64"/>
  <c r="AC8" i="64"/>
  <c r="AV8" i="64"/>
  <c r="AV7" i="64" s="1"/>
  <c r="AW8" i="64"/>
  <c r="AW7" i="64" s="1"/>
  <c r="T86" i="64"/>
  <c r="AS86" i="64"/>
  <c r="AT86" i="64" s="1"/>
  <c r="AT88" i="64"/>
  <c r="AT9" i="64"/>
  <c r="T88" i="64"/>
  <c r="AB86" i="64"/>
  <c r="AA7" i="64"/>
  <c r="BS236" i="70"/>
  <c r="BV237" i="70"/>
  <c r="AY471" i="70"/>
  <c r="AY467" i="70" s="1"/>
  <c r="AY466" i="70" s="1"/>
  <c r="AO231" i="70"/>
  <c r="AO230" i="70" s="1"/>
  <c r="AO227" i="70" s="1"/>
  <c r="AZ12" i="70"/>
  <c r="BG288" i="70"/>
  <c r="CA288" i="70" s="1"/>
  <c r="BE288" i="70"/>
  <c r="BE286" i="70" s="1"/>
  <c r="AV101" i="70"/>
  <c r="AV99" i="70" s="1"/>
  <c r="AV98" i="70" s="1"/>
  <c r="AN12" i="70"/>
  <c r="BG101" i="70"/>
  <c r="CA101" i="70" s="1"/>
  <c r="BR81" i="70"/>
  <c r="BR79" i="70" s="1"/>
  <c r="BB101" i="70"/>
  <c r="BB99" i="70" s="1"/>
  <c r="BB98" i="70" s="1"/>
  <c r="BV288" i="70"/>
  <c r="BV286" i="70" s="1"/>
  <c r="BY101" i="70"/>
  <c r="CB101" i="70" s="1"/>
  <c r="BL93" i="70"/>
  <c r="BD471" i="70"/>
  <c r="BD467" i="70" s="1"/>
  <c r="BD466" i="70" s="1"/>
  <c r="BD369" i="70" s="1"/>
  <c r="BU229" i="70"/>
  <c r="BC16" i="70"/>
  <c r="BC13" i="70" s="1"/>
  <c r="BV337" i="70"/>
  <c r="BV338" i="70"/>
  <c r="BU337" i="70"/>
  <c r="BB54" i="70"/>
  <c r="BC101" i="70"/>
  <c r="BC99" i="70" s="1"/>
  <c r="BC98" i="70" s="1"/>
  <c r="BH288" i="70"/>
  <c r="BH286" i="70" s="1"/>
  <c r="BS288" i="70"/>
  <c r="BS286" i="70" s="1"/>
  <c r="BS471" i="70"/>
  <c r="BS467" i="70" s="1"/>
  <c r="BS466" i="70" s="1"/>
  <c r="BH337" i="70"/>
  <c r="BH81" i="70"/>
  <c r="BH79" i="70" s="1"/>
  <c r="BJ368" i="70"/>
  <c r="AP345" i="70"/>
  <c r="AO344" i="70"/>
  <c r="AP243" i="70"/>
  <c r="AO242" i="70"/>
  <c r="AS17" i="70"/>
  <c r="BL268" i="70"/>
  <c r="BR338" i="70"/>
  <c r="BC471" i="70"/>
  <c r="BC467" i="70" s="1"/>
  <c r="BC466" i="70" s="1"/>
  <c r="BK16" i="70"/>
  <c r="BU55" i="70"/>
  <c r="BU54" i="70" s="1"/>
  <c r="AF12" i="70"/>
  <c r="AF11" i="70"/>
  <c r="CD256" i="70"/>
  <c r="CD254" i="70" s="1"/>
  <c r="AO11" i="70"/>
  <c r="AO12" i="70"/>
  <c r="AW11" i="70"/>
  <c r="BY471" i="70"/>
  <c r="CB471" i="70" s="1"/>
  <c r="BR55" i="70"/>
  <c r="BR54" i="70" s="1"/>
  <c r="BJ288" i="70"/>
  <c r="BJ286" i="70" s="1"/>
  <c r="CD339" i="70"/>
  <c r="CD337" i="70" s="1"/>
  <c r="CD226" i="70" s="1"/>
  <c r="BV81" i="70"/>
  <c r="BV79" i="70" s="1"/>
  <c r="AV16" i="70"/>
  <c r="AV13" i="70" s="1"/>
  <c r="AV12" i="70" s="1"/>
  <c r="BJ471" i="70"/>
  <c r="BJ467" i="70" s="1"/>
  <c r="BJ466" i="70" s="1"/>
  <c r="Y5" i="1"/>
  <c r="AA5" i="1" s="1"/>
  <c r="BL289" i="70"/>
  <c r="CC256" i="70"/>
  <c r="CC254" i="70" s="1"/>
  <c r="CC339" i="70"/>
  <c r="CC337" i="70" s="1"/>
  <c r="CC226" i="70" s="1"/>
  <c r="BR17" i="70"/>
  <c r="BR16" i="70" s="1"/>
  <c r="AA17" i="70"/>
  <c r="Y151" i="1"/>
  <c r="AA163" i="1"/>
  <c r="BS337" i="70"/>
  <c r="BE16" i="70"/>
  <c r="BE13" i="70" s="1"/>
  <c r="BE12" i="70" s="1"/>
  <c r="BV389" i="70"/>
  <c r="BV388" i="70"/>
  <c r="BI17" i="70"/>
  <c r="AY17" i="70"/>
  <c r="BL256" i="70"/>
  <c r="BL257" i="70"/>
  <c r="CC79" i="70"/>
  <c r="CC12" i="70" s="1"/>
  <c r="CC80" i="70"/>
  <c r="BL352" i="70"/>
  <c r="BF16" i="70"/>
  <c r="BF13" i="70" s="1"/>
  <c r="W17" i="70"/>
  <c r="BL370" i="70"/>
  <c r="CD79" i="70"/>
  <c r="CD12" i="70" s="1"/>
  <c r="CD80" i="70"/>
  <c r="BL55" i="70"/>
  <c r="BB16" i="70"/>
  <c r="BB13" i="70" s="1"/>
  <c r="BB12" i="70" s="1"/>
  <c r="AP12" i="70"/>
  <c r="AU368" i="70"/>
  <c r="AU371" i="70"/>
  <c r="BO337" i="70"/>
  <c r="BR314" i="70"/>
  <c r="BR313" i="70"/>
  <c r="BK414" i="70"/>
  <c r="BL415" i="70"/>
  <c r="BK54" i="70"/>
  <c r="BL85" i="70"/>
  <c r="BL340" i="70"/>
  <c r="BK339" i="70"/>
  <c r="BR337" i="70"/>
  <c r="BL321" i="70"/>
  <c r="BK315" i="70"/>
  <c r="BL239" i="70"/>
  <c r="BL348" i="70"/>
  <c r="BK338" i="70"/>
  <c r="AP234" i="70"/>
  <c r="AQ235" i="70"/>
  <c r="AQ234" i="70" s="1"/>
  <c r="BL102" i="70"/>
  <c r="BL483" i="70"/>
  <c r="BK471" i="70"/>
  <c r="BT313" i="70"/>
  <c r="BT314" i="70"/>
  <c r="BJ337" i="70"/>
  <c r="BJ338" i="70"/>
  <c r="BI338" i="70" s="1"/>
  <c r="AP232" i="70"/>
  <c r="AQ233" i="70"/>
  <c r="AQ232" i="70" s="1"/>
  <c r="AE17" i="70"/>
  <c r="AD16" i="70"/>
  <c r="AE16" i="70" s="1"/>
  <c r="BK81" i="70"/>
  <c r="BK79" i="70" s="1"/>
  <c r="BL154" i="70"/>
  <c r="BJ153" i="70"/>
  <c r="BL153" i="70" s="1"/>
  <c r="BT54" i="70"/>
  <c r="BT14" i="70" s="1"/>
  <c r="BL455" i="70"/>
  <c r="BJ454" i="70"/>
  <c r="BJ315" i="70"/>
  <c r="BL316" i="70"/>
  <c r="AT466" i="70"/>
  <c r="AT371" i="70" s="1"/>
  <c r="AP371" i="70"/>
  <c r="AP368" i="70"/>
  <c r="AT47" i="70"/>
  <c r="AS47" i="70"/>
  <c r="AR16" i="70"/>
  <c r="BO313" i="70"/>
  <c r="BO314" i="70"/>
  <c r="BL383" i="70"/>
  <c r="BJ381" i="70"/>
  <c r="BL381" i="70" s="1"/>
  <c r="CE313" i="70"/>
  <c r="CE314" i="70"/>
  <c r="P109" i="1"/>
  <c r="BU112" i="70"/>
  <c r="BL142" i="70"/>
  <c r="BJ101" i="70"/>
  <c r="BU17" i="70"/>
  <c r="BL238" i="70"/>
  <c r="BK236" i="70"/>
  <c r="BJ266" i="70"/>
  <c r="BL267" i="70"/>
  <c r="BL364" i="70"/>
  <c r="BK361" i="70"/>
  <c r="BL82" i="70"/>
  <c r="BJ81" i="70"/>
  <c r="BK68" i="70"/>
  <c r="BL70" i="70"/>
  <c r="AT55" i="64"/>
  <c r="BA5" i="1" l="1"/>
  <c r="BA4" i="1" s="1"/>
  <c r="AI4" i="1"/>
  <c r="O4" i="1"/>
  <c r="AB4" i="1"/>
  <c r="W4" i="1"/>
  <c r="BJ32" i="2"/>
  <c r="U109" i="1"/>
  <c r="R4" i="1"/>
  <c r="X4" i="1"/>
  <c r="AQ4" i="1"/>
  <c r="AJ5" i="2"/>
  <c r="AR4" i="1"/>
  <c r="BD151" i="1"/>
  <c r="V4" i="1"/>
  <c r="AU109" i="1"/>
  <c r="AZ109" i="1"/>
  <c r="AR5" i="2"/>
  <c r="BF4" i="1"/>
  <c r="BE4" i="1"/>
  <c r="CE255" i="70"/>
  <c r="CE254" i="70"/>
  <c r="AW4" i="1"/>
  <c r="CD11" i="70"/>
  <c r="BF12" i="70"/>
  <c r="BF11" i="70" s="1"/>
  <c r="BI101" i="70"/>
  <c r="BI99" i="70" s="1"/>
  <c r="BI98" i="70" s="1"/>
  <c r="CC11" i="70"/>
  <c r="AO5" i="2"/>
  <c r="AT5" i="2" s="1"/>
  <c r="BK213" i="70"/>
  <c r="BL216" i="70"/>
  <c r="BL213" i="70" s="1"/>
  <c r="AK4" i="1"/>
  <c r="AC4" i="1"/>
  <c r="AD4" i="1"/>
  <c r="AH4" i="1"/>
  <c r="BF6" i="2"/>
  <c r="BE5" i="2"/>
  <c r="S4" i="1"/>
  <c r="AA5" i="2"/>
  <c r="AB5" i="2" s="1"/>
  <c r="AB6" i="2"/>
  <c r="AY109" i="1"/>
  <c r="BR101" i="70"/>
  <c r="BR99" i="70" s="1"/>
  <c r="BR98" i="70" s="1"/>
  <c r="BI32" i="2"/>
  <c r="BF32" i="2"/>
  <c r="BC5" i="2"/>
  <c r="AY5" i="2"/>
  <c r="BJ5" i="2" s="1"/>
  <c r="BJ6" i="2"/>
  <c r="AP5" i="1"/>
  <c r="AM4" i="1"/>
  <c r="BD5" i="1"/>
  <c r="T4" i="1"/>
  <c r="U5" i="1"/>
  <c r="AS4" i="1"/>
  <c r="AZ5" i="1"/>
  <c r="S5" i="2"/>
  <c r="T5" i="2" s="1"/>
  <c r="AA109" i="1"/>
  <c r="Z4" i="1"/>
  <c r="AY5" i="1"/>
  <c r="AX4" i="1"/>
  <c r="AU5" i="1"/>
  <c r="AT4" i="1"/>
  <c r="AU4" i="1" s="1"/>
  <c r="BI7" i="64"/>
  <c r="BK7" i="64" s="1"/>
  <c r="AT8" i="64"/>
  <c r="T7" i="64"/>
  <c r="AS7" i="64"/>
  <c r="AT7" i="64" s="1"/>
  <c r="AC7" i="64"/>
  <c r="CG314" i="70"/>
  <c r="CG313" i="70"/>
  <c r="AB7" i="64"/>
  <c r="CE14" i="70"/>
  <c r="BC12" i="70"/>
  <c r="AN226" i="70"/>
  <c r="AO226" i="70"/>
  <c r="BT79" i="70"/>
  <c r="CE13" i="70"/>
  <c r="BY313" i="70"/>
  <c r="CB313" i="70" s="1"/>
  <c r="CE286" i="70"/>
  <c r="AY16" i="70"/>
  <c r="AY13" i="70" s="1"/>
  <c r="AY12" i="70" s="1"/>
  <c r="AY11" i="70" s="1"/>
  <c r="BR389" i="70"/>
  <c r="BU314" i="70"/>
  <c r="CE236" i="70"/>
  <c r="CE267" i="70"/>
  <c r="CE266" i="70"/>
  <c r="CG268" i="70"/>
  <c r="CE237" i="70"/>
  <c r="CH382" i="70"/>
  <c r="CG382" i="70"/>
  <c r="CE337" i="70"/>
  <c r="CG337" i="70" s="1"/>
  <c r="CE99" i="70"/>
  <c r="CE80" i="70"/>
  <c r="BT226" i="70"/>
  <c r="CE79" i="70"/>
  <c r="BC286" i="70"/>
  <c r="BC226" i="70" s="1"/>
  <c r="BG337" i="70"/>
  <c r="CA337" i="70" s="1"/>
  <c r="CE100" i="70"/>
  <c r="CE51" i="70"/>
  <c r="CE52" i="70"/>
  <c r="CE338" i="70"/>
  <c r="CG348" i="70"/>
  <c r="CE451" i="70"/>
  <c r="CE467" i="70"/>
  <c r="CG471" i="70"/>
  <c r="CE388" i="70"/>
  <c r="CG388" i="70" s="1"/>
  <c r="CG390" i="70"/>
  <c r="CG389" i="70" s="1"/>
  <c r="CG414" i="70"/>
  <c r="CE413" i="70"/>
  <c r="CE411" i="70"/>
  <c r="CE376" i="70"/>
  <c r="CE375" i="70"/>
  <c r="CG256" i="70"/>
  <c r="CE68" i="70"/>
  <c r="CG70" i="70"/>
  <c r="CE69" i="70"/>
  <c r="CE381" i="70"/>
  <c r="CG383" i="70"/>
  <c r="CG370" i="70"/>
  <c r="CE369" i="70"/>
  <c r="CE368" i="70"/>
  <c r="CE363" i="70"/>
  <c r="CG364" i="70"/>
  <c r="CE361" i="70"/>
  <c r="CG361" i="70" s="1"/>
  <c r="CE227" i="70"/>
  <c r="CG230" i="70"/>
  <c r="CE418" i="70"/>
  <c r="CG418" i="70" s="1"/>
  <c r="CG421" i="70"/>
  <c r="CE420" i="70"/>
  <c r="CG420" i="70" s="1"/>
  <c r="BB287" i="70"/>
  <c r="BY411" i="70"/>
  <c r="CB411" i="70" s="1"/>
  <c r="BO12" i="70"/>
  <c r="BY413" i="70"/>
  <c r="CB413" i="70" s="1"/>
  <c r="BL230" i="70"/>
  <c r="BY237" i="70"/>
  <c r="CB237" i="70" s="1"/>
  <c r="AV286" i="70"/>
  <c r="AV226" i="70" s="1"/>
  <c r="AV11" i="70" s="1"/>
  <c r="BY236" i="70"/>
  <c r="CB236" i="70" s="1"/>
  <c r="BY314" i="70"/>
  <c r="CB314" i="70" s="1"/>
  <c r="BY287" i="70"/>
  <c r="CB287" i="70" s="1"/>
  <c r="AY361" i="70"/>
  <c r="BU16" i="70"/>
  <c r="BU14" i="70" s="1"/>
  <c r="BI226" i="70"/>
  <c r="BG470" i="70"/>
  <c r="BV226" i="70"/>
  <c r="BD11" i="70"/>
  <c r="BS226" i="70"/>
  <c r="BG467" i="70"/>
  <c r="CA467" i="70" s="1"/>
  <c r="BY80" i="70"/>
  <c r="CB80" i="70" s="1"/>
  <c r="BG287" i="70"/>
  <c r="CA287" i="70" s="1"/>
  <c r="CA238" i="70"/>
  <c r="BG237" i="70"/>
  <c r="CA237" i="70" s="1"/>
  <c r="BI16" i="70"/>
  <c r="BI14" i="70" s="1"/>
  <c r="BG314" i="70"/>
  <c r="CA314" i="70" s="1"/>
  <c r="AU11" i="70"/>
  <c r="BY99" i="70"/>
  <c r="CB99" i="70" s="1"/>
  <c r="BS12" i="70"/>
  <c r="BY337" i="70"/>
  <c r="CB337" i="70" s="1"/>
  <c r="BG286" i="70"/>
  <c r="CA286" i="70" s="1"/>
  <c r="BG313" i="70"/>
  <c r="CA313" i="70" s="1"/>
  <c r="BK388" i="70"/>
  <c r="BL390" i="70"/>
  <c r="BY286" i="70"/>
  <c r="CB286" i="70" s="1"/>
  <c r="BY79" i="70"/>
  <c r="CB79" i="70" s="1"/>
  <c r="BH466" i="70"/>
  <c r="BJ13" i="70"/>
  <c r="BJ14" i="70"/>
  <c r="BR13" i="70"/>
  <c r="BR14" i="70"/>
  <c r="BY14" i="70"/>
  <c r="CB14" i="70" s="1"/>
  <c r="BY13" i="70"/>
  <c r="BH12" i="70"/>
  <c r="BH14" i="70"/>
  <c r="BG369" i="70"/>
  <c r="CA369" i="70" s="1"/>
  <c r="CA370" i="70"/>
  <c r="BG368" i="70"/>
  <c r="CA368" i="70" s="1"/>
  <c r="BT13" i="70"/>
  <c r="BK14" i="70"/>
  <c r="BK13" i="70"/>
  <c r="BK12" i="70" s="1"/>
  <c r="BG99" i="70"/>
  <c r="CA99" i="70" s="1"/>
  <c r="BG267" i="70"/>
  <c r="CA267" i="70" s="1"/>
  <c r="BG420" i="70"/>
  <c r="CA420" i="70" s="1"/>
  <c r="BG418" i="70"/>
  <c r="CA418" i="70" s="1"/>
  <c r="BG14" i="70"/>
  <c r="CA14" i="70" s="1"/>
  <c r="BG13" i="70"/>
  <c r="BG338" i="70"/>
  <c r="CA338" i="70" s="1"/>
  <c r="BG254" i="70"/>
  <c r="CA254" i="70" s="1"/>
  <c r="BG68" i="70"/>
  <c r="CA68" i="70" s="1"/>
  <c r="BG361" i="70"/>
  <c r="CA361" i="70" s="1"/>
  <c r="CA364" i="70"/>
  <c r="BG79" i="70"/>
  <c r="CA79" i="70" s="1"/>
  <c r="BG227" i="70"/>
  <c r="CA227" i="70" s="1"/>
  <c r="BG411" i="70"/>
  <c r="BG413" i="70"/>
  <c r="BY69" i="70"/>
  <c r="CB69" i="70" s="1"/>
  <c r="BY68" i="70"/>
  <c r="CB68" i="70" s="1"/>
  <c r="BY388" i="70"/>
  <c r="CB388" i="70" s="1"/>
  <c r="BY389" i="70"/>
  <c r="BY369" i="70"/>
  <c r="CB370" i="70"/>
  <c r="BY368" i="70"/>
  <c r="BY381" i="70"/>
  <c r="BY382" i="70"/>
  <c r="CB382" i="70" s="1"/>
  <c r="BY363" i="70"/>
  <c r="CB364" i="70"/>
  <c r="BY361" i="70"/>
  <c r="BY451" i="70"/>
  <c r="CB451" i="70" s="1"/>
  <c r="BY453" i="70"/>
  <c r="CB453" i="70" s="1"/>
  <c r="BY267" i="70"/>
  <c r="CB267" i="70" s="1"/>
  <c r="BY227" i="70"/>
  <c r="CB227" i="70" s="1"/>
  <c r="BY254" i="70"/>
  <c r="CB254" i="70" s="1"/>
  <c r="BY338" i="70"/>
  <c r="CB338" i="70" s="1"/>
  <c r="BY375" i="70"/>
  <c r="CB375" i="70" s="1"/>
  <c r="BY376" i="70"/>
  <c r="BY420" i="70"/>
  <c r="CB420" i="70" s="1"/>
  <c r="BY418" i="70"/>
  <c r="CB418" i="70" s="1"/>
  <c r="P4" i="1"/>
  <c r="BH226" i="70"/>
  <c r="BL368" i="70"/>
  <c r="BV80" i="70"/>
  <c r="BB11" i="70"/>
  <c r="BL286" i="70"/>
  <c r="BL288" i="70"/>
  <c r="AQ345" i="70"/>
  <c r="AQ344" i="70" s="1"/>
  <c r="AP344" i="70"/>
  <c r="AP242" i="70"/>
  <c r="AQ243" i="70"/>
  <c r="AQ242" i="70" s="1"/>
  <c r="BO226" i="70"/>
  <c r="AQ231" i="70"/>
  <c r="AQ230" i="70" s="1"/>
  <c r="AQ227" i="70" s="1"/>
  <c r="AQ226" i="70" s="1"/>
  <c r="BE11" i="70"/>
  <c r="AP231" i="70"/>
  <c r="AP230" i="70" s="1"/>
  <c r="AP227" i="70" s="1"/>
  <c r="AP226" i="70" s="1"/>
  <c r="BY470" i="70"/>
  <c r="BY467" i="70"/>
  <c r="CB467" i="70" s="1"/>
  <c r="BL16" i="70"/>
  <c r="BL54" i="70"/>
  <c r="BV12" i="70"/>
  <c r="AA151" i="1"/>
  <c r="Y4" i="1"/>
  <c r="AA4" i="1" s="1"/>
  <c r="AT16" i="70"/>
  <c r="AS16" i="70"/>
  <c r="AR13" i="70"/>
  <c r="BK337" i="70"/>
  <c r="BL337" i="70" s="1"/>
  <c r="BL339" i="70"/>
  <c r="BJ451" i="70"/>
  <c r="BJ453" i="70"/>
  <c r="BL454" i="70"/>
  <c r="BL315" i="70"/>
  <c r="BK313" i="70"/>
  <c r="BK314" i="70"/>
  <c r="BJ314" i="70"/>
  <c r="BJ313" i="70"/>
  <c r="BL227" i="70"/>
  <c r="BL471" i="70"/>
  <c r="BK467" i="70"/>
  <c r="BL338" i="70"/>
  <c r="BR226" i="70"/>
  <c r="BK411" i="70"/>
  <c r="BL414" i="70"/>
  <c r="BK413" i="70"/>
  <c r="BL361" i="70"/>
  <c r="BU226" i="70"/>
  <c r="BJ99" i="70"/>
  <c r="BL101" i="70"/>
  <c r="BU101" i="70"/>
  <c r="BL266" i="70"/>
  <c r="BL68" i="70"/>
  <c r="BJ79" i="70"/>
  <c r="BL81" i="70"/>
  <c r="BL236" i="70"/>
  <c r="U4" i="1" l="1"/>
  <c r="AY4" i="1"/>
  <c r="BF5" i="2"/>
  <c r="AZ4" i="1"/>
  <c r="CE226" i="70"/>
  <c r="CG255" i="70"/>
  <c r="CG254" i="70"/>
  <c r="AP4" i="1"/>
  <c r="BD4" i="1"/>
  <c r="BI5" i="2"/>
  <c r="CG368" i="70"/>
  <c r="CG411" i="70"/>
  <c r="CG100" i="70"/>
  <c r="CG413" i="70"/>
  <c r="CG267" i="70"/>
  <c r="CG14" i="70"/>
  <c r="CG51" i="70"/>
  <c r="CG80" i="70"/>
  <c r="CG99" i="70"/>
  <c r="CH237" i="70"/>
  <c r="CG236" i="70"/>
  <c r="CG13" i="70"/>
  <c r="CH69" i="70"/>
  <c r="CG79" i="70"/>
  <c r="CG375" i="70"/>
  <c r="CG286" i="70"/>
  <c r="BC11" i="70"/>
  <c r="CG237" i="70"/>
  <c r="CH80" i="70"/>
  <c r="CE12" i="70"/>
  <c r="CE98" i="70"/>
  <c r="CG98" i="70" s="1"/>
  <c r="BU287" i="70"/>
  <c r="CB470" i="70"/>
  <c r="BY469" i="70"/>
  <c r="CA470" i="70"/>
  <c r="BG469" i="70"/>
  <c r="CA469" i="70" s="1"/>
  <c r="CH376" i="70"/>
  <c r="CG376" i="70"/>
  <c r="CG363" i="70"/>
  <c r="CH363" i="70"/>
  <c r="CG338" i="70"/>
  <c r="CH338" i="70"/>
  <c r="CG369" i="70"/>
  <c r="CH369" i="70"/>
  <c r="BU13" i="70"/>
  <c r="BU12" i="70" s="1"/>
  <c r="BY98" i="70"/>
  <c r="CB98" i="70" s="1"/>
  <c r="BU80" i="70"/>
  <c r="CG52" i="70"/>
  <c r="CG68" i="70"/>
  <c r="CG227" i="70"/>
  <c r="CG266" i="70"/>
  <c r="CG381" i="70"/>
  <c r="CG69" i="70"/>
  <c r="CG451" i="70"/>
  <c r="CE466" i="70"/>
  <c r="CG467" i="70"/>
  <c r="BV11" i="70"/>
  <c r="BS11" i="70"/>
  <c r="BU237" i="70"/>
  <c r="BG466" i="70"/>
  <c r="CA466" i="70" s="1"/>
  <c r="BI13" i="70"/>
  <c r="BI12" i="70" s="1"/>
  <c r="BI11" i="70" s="1"/>
  <c r="BL388" i="70"/>
  <c r="CA413" i="70"/>
  <c r="CA411" i="70"/>
  <c r="BJ12" i="70"/>
  <c r="CB376" i="70"/>
  <c r="CB381" i="70"/>
  <c r="BH11" i="70"/>
  <c r="CA13" i="70"/>
  <c r="BG12" i="70"/>
  <c r="CA12" i="70" s="1"/>
  <c r="CB13" i="70"/>
  <c r="BY12" i="70"/>
  <c r="CB12" i="70" s="1"/>
  <c r="BL13" i="70"/>
  <c r="BL14" i="70"/>
  <c r="BG266" i="70"/>
  <c r="CA266" i="70" s="1"/>
  <c r="BG98" i="70"/>
  <c r="CA98" i="70" s="1"/>
  <c r="BU376" i="70"/>
  <c r="BU338" i="70"/>
  <c r="CB361" i="70"/>
  <c r="BU389" i="70"/>
  <c r="CB368" i="70"/>
  <c r="BY466" i="70"/>
  <c r="CB466" i="70" s="1"/>
  <c r="BY266" i="70"/>
  <c r="CB266" i="70" s="1"/>
  <c r="CB363" i="70"/>
  <c r="BU363" i="70"/>
  <c r="BU382" i="70"/>
  <c r="BU470" i="70"/>
  <c r="CB369" i="70"/>
  <c r="BU369" i="70"/>
  <c r="BU69" i="70"/>
  <c r="BO11" i="70"/>
  <c r="BT12" i="70"/>
  <c r="BT11" i="70" s="1"/>
  <c r="BR12" i="70"/>
  <c r="BK226" i="70"/>
  <c r="BJ226" i="70"/>
  <c r="BL314" i="70"/>
  <c r="AT13" i="70"/>
  <c r="AR12" i="70"/>
  <c r="AS13" i="70"/>
  <c r="BL453" i="70"/>
  <c r="BL411" i="70"/>
  <c r="BL467" i="70"/>
  <c r="BK466" i="70"/>
  <c r="BI314" i="70"/>
  <c r="BL313" i="70"/>
  <c r="BL413" i="70"/>
  <c r="BL451" i="70"/>
  <c r="BL79" i="70"/>
  <c r="BJ98" i="70"/>
  <c r="BL98" i="70" s="1"/>
  <c r="BL99" i="70"/>
  <c r="BU99" i="70"/>
  <c r="CA226" i="70" l="1"/>
  <c r="CA11" i="70" s="1"/>
  <c r="CE11" i="70"/>
  <c r="CB226" i="70"/>
  <c r="CB11" i="70" s="1"/>
  <c r="CG226" i="70"/>
  <c r="CG12" i="70"/>
  <c r="BD9" i="70"/>
  <c r="BB9" i="70"/>
  <c r="BC9" i="70"/>
  <c r="AV9" i="70"/>
  <c r="CC9" i="70"/>
  <c r="BU469" i="70"/>
  <c r="CB469" i="70"/>
  <c r="AY9" i="70"/>
  <c r="CG466" i="70"/>
  <c r="BO9" i="70"/>
  <c r="CD9" i="70"/>
  <c r="BG226" i="70"/>
  <c r="BY226" i="70"/>
  <c r="BV9" i="70"/>
  <c r="BK11" i="70"/>
  <c r="BR11" i="70"/>
  <c r="BR9" i="70" s="1"/>
  <c r="BL226" i="70"/>
  <c r="AR11" i="70"/>
  <c r="AT12" i="70"/>
  <c r="AS12" i="70"/>
  <c r="BL466" i="70"/>
  <c r="BJ11" i="70"/>
  <c r="BU98" i="70"/>
  <c r="BL12" i="70"/>
  <c r="CG11" i="70" l="1"/>
  <c r="CH9" i="70"/>
  <c r="BE9" i="70"/>
  <c r="BH9" i="70"/>
  <c r="BG11" i="70"/>
  <c r="BY11" i="70"/>
  <c r="BL11" i="70"/>
  <c r="BT9" i="70"/>
  <c r="BI9" i="70"/>
  <c r="BS9" i="70"/>
  <c r="BJ9" i="70"/>
  <c r="AT11" i="70"/>
  <c r="AS11" i="70"/>
  <c r="BF9" i="70"/>
  <c r="BU11" i="70"/>
  <c r="BK9" i="70" l="1"/>
  <c r="BL9" i="70" s="1"/>
  <c r="BG9" i="70" l="1"/>
  <c r="CA9" i="70" s="1"/>
  <c r="BU9" i="70"/>
  <c r="BY9" i="70" l="1"/>
  <c r="CB9" i="70" s="1"/>
  <c r="CE9" i="70"/>
  <c r="CG9" i="70" s="1"/>
  <c r="CR9" i="70" l="1"/>
  <c r="CS9" i="70" s="1"/>
</calcChain>
</file>

<file path=xl/comments1.xml><?xml version="1.0" encoding="utf-8"?>
<comments xmlns="http://schemas.openxmlformats.org/spreadsheetml/2006/main">
  <authors>
    <author>Autor</author>
  </authors>
  <commentList>
    <comment ref="L2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Autor:
</t>
        </r>
      </text>
    </comment>
    <comment ref="L29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<sst xmlns="http://schemas.openxmlformats.org/spreadsheetml/2006/main" count="3032" uniqueCount="797">
  <si>
    <t>Pozicija</t>
  </si>
  <si>
    <t>Šifra izvora prihoda</t>
  </si>
  <si>
    <t>Šifra funkc</t>
  </si>
  <si>
    <t>Broj računa</t>
  </si>
  <si>
    <t xml:space="preserve">Vrsta rashoda/izdatka </t>
  </si>
  <si>
    <t>01</t>
  </si>
  <si>
    <t>02</t>
  </si>
  <si>
    <t>03</t>
  </si>
  <si>
    <t>04</t>
  </si>
  <si>
    <t>05</t>
  </si>
  <si>
    <t>06</t>
  </si>
  <si>
    <t>07</t>
  </si>
  <si>
    <t>UKUPNO RASHODI</t>
  </si>
  <si>
    <t>RASHODI ZA ZAPOSLENE</t>
  </si>
  <si>
    <t>Plaće</t>
  </si>
  <si>
    <t xml:space="preserve">Plaće u novcu </t>
  </si>
  <si>
    <t>Ostali rashodi za zaposlene</t>
  </si>
  <si>
    <t>Doprinosi na plaće</t>
  </si>
  <si>
    <t xml:space="preserve">Doprinosi za zdravstveno osiguranje </t>
  </si>
  <si>
    <t xml:space="preserve">Doprinosi za zapošljavanje </t>
  </si>
  <si>
    <t xml:space="preserve">MATERIJALNI RASHODI </t>
  </si>
  <si>
    <t>Naknade troškova zaposlenima</t>
  </si>
  <si>
    <t xml:space="preserve">Službena putovanja </t>
  </si>
  <si>
    <t xml:space="preserve">Naknade za prijevoz na posao i s posla </t>
  </si>
  <si>
    <t xml:space="preserve">Stručno usavršavanje </t>
  </si>
  <si>
    <t xml:space="preserve">Rashodi za materijal i energiju </t>
  </si>
  <si>
    <t xml:space="preserve">Uredski materijal i ost. materijalni rashodi </t>
  </si>
  <si>
    <t xml:space="preserve">Materijal i sirovine </t>
  </si>
  <si>
    <t>Energija</t>
  </si>
  <si>
    <t xml:space="preserve">Materijal i dijelovi za tekuće i investicijsko održavanje </t>
  </si>
  <si>
    <t xml:space="preserve">Sitni inventar i auto gume </t>
  </si>
  <si>
    <t>Rashodi za usluge</t>
  </si>
  <si>
    <t>Usluge telefona, pošte i prijevoza</t>
  </si>
  <si>
    <t>Usluge tekućeg i investicijskog održavanja</t>
  </si>
  <si>
    <t xml:space="preserve">Usluge promidžbe i informiranja </t>
  </si>
  <si>
    <t>Komunalne usluge</t>
  </si>
  <si>
    <t xml:space="preserve">Zakupnine i najamnine </t>
  </si>
  <si>
    <t xml:space="preserve">Zdravstvene usluge </t>
  </si>
  <si>
    <t xml:space="preserve">Intelektualne i osobne usluge </t>
  </si>
  <si>
    <t xml:space="preserve">Računalne usluge </t>
  </si>
  <si>
    <t xml:space="preserve">Ostale usluge </t>
  </si>
  <si>
    <t>Ostali nespomenuti rashodi poslovanja</t>
  </si>
  <si>
    <t xml:space="preserve">Naknade za rad pred.i izvršnih tijela, povj. i sl. </t>
  </si>
  <si>
    <t>Premije osiguranja</t>
  </si>
  <si>
    <t>Reprezentacija</t>
  </si>
  <si>
    <t>Članarine</t>
  </si>
  <si>
    <t xml:space="preserve">FINANCIJSKI RASHODI </t>
  </si>
  <si>
    <t>Kamate za primljene zajmove</t>
  </si>
  <si>
    <t>Kamate za primljene zajmove banaka i ostalih fin. institucija u javnom sektoru</t>
  </si>
  <si>
    <t xml:space="preserve">Ostali financijski rashodi </t>
  </si>
  <si>
    <t xml:space="preserve">Bankarske usluge </t>
  </si>
  <si>
    <t>Negativne tečajne razlike</t>
  </si>
  <si>
    <t xml:space="preserve">Zatezne kamate </t>
  </si>
  <si>
    <t>SUBVENCIJE</t>
  </si>
  <si>
    <t xml:space="preserve">Subv.  trgov. društv. u javnom sektoru </t>
  </si>
  <si>
    <t xml:space="preserve">Subvencije bankama i ostalim financ. institucijama u javnom sektoru </t>
  </si>
  <si>
    <t>Subv. trgov. društv. obrtnicima malim i srednjim poduzetnicima iz javnog sektora</t>
  </si>
  <si>
    <t>Subvencije pjoljoprivrednicima , obrtnicima, malim i srednjim poduzetnicima-subvencioniranje kamata</t>
  </si>
  <si>
    <t>Tekuće pomoći unutar opće  države-rashodi vezani uz provedbu izbora</t>
  </si>
  <si>
    <t xml:space="preserve">Kapitalne pomoći unutar opće države </t>
  </si>
  <si>
    <t>NAKNADE GRAĐANIMA I KUĆANSTVIMA IZ PRORAČUNA</t>
  </si>
  <si>
    <t>Naknade građanima i kućanstvima iz proračuna</t>
  </si>
  <si>
    <t xml:space="preserve">Naknade građanima i kućanstvima u novcu </t>
  </si>
  <si>
    <t xml:space="preserve">Ostale naknade građanima i kućanstvima </t>
  </si>
  <si>
    <t xml:space="preserve">DONACIJE I OSTALI RASHODI </t>
  </si>
  <si>
    <t xml:space="preserve">Tekuće donacije </t>
  </si>
  <si>
    <t xml:space="preserve">Tekuće donacije u novcu </t>
  </si>
  <si>
    <t xml:space="preserve">Kapitalne donacije </t>
  </si>
  <si>
    <t xml:space="preserve">Kapitalne donacije neprofitnim ogranizacijama </t>
  </si>
  <si>
    <t xml:space="preserve">Ostali izvanredni rashodi </t>
  </si>
  <si>
    <t>Rashodi za nabavu neproizved.imovine</t>
  </si>
  <si>
    <t>Materijalna imovina - prirodna bogatstva</t>
  </si>
  <si>
    <t xml:space="preserve">Zemljište </t>
  </si>
  <si>
    <t>Nematerijalna imovina</t>
  </si>
  <si>
    <t>Licence</t>
  </si>
  <si>
    <t>Rash.za nabavu proizved.dugotr.imovine</t>
  </si>
  <si>
    <t>Građevinski objekti</t>
  </si>
  <si>
    <t>Poslovni objekti</t>
  </si>
  <si>
    <t>Ostali građevinski objekti</t>
  </si>
  <si>
    <t>Postrojenja i oprema</t>
  </si>
  <si>
    <t>Uredska oprema i namještaj</t>
  </si>
  <si>
    <t xml:space="preserve">Komunikacijska oprema </t>
  </si>
  <si>
    <t>Oprema za održavanje i zaštitu</t>
  </si>
  <si>
    <t xml:space="preserve">Medicinska i laboratorijska oprema - dec. </t>
  </si>
  <si>
    <t>Instrumenti,uređaji i strojevi</t>
  </si>
  <si>
    <t>Uređaji i oprema za ostale namjene</t>
  </si>
  <si>
    <t>Prijevozna sredstva</t>
  </si>
  <si>
    <t xml:space="preserve">Prijevozna sredstva u cestovnom prometu </t>
  </si>
  <si>
    <t>Nematerijalna proizvedena imovina</t>
  </si>
  <si>
    <t xml:space="preserve">Ulaganja u računalne programe </t>
  </si>
  <si>
    <t xml:space="preserve">Rashodi za dod. ulaganja za nefin. imovinu </t>
  </si>
  <si>
    <t>Dodatna ulaganja za građ. objekte</t>
  </si>
  <si>
    <t xml:space="preserve">Dodatna ulaganja na građevinskim objektima </t>
  </si>
  <si>
    <t>Dodatna ulaganja na postrojenj.i opremi</t>
  </si>
  <si>
    <t>Dodatna ulaganja na postrojenjima i opremi</t>
  </si>
  <si>
    <t xml:space="preserve">IZDACI ZA FIN. IMOVINU I OTPLATE ZAJMOVA </t>
  </si>
  <si>
    <t>IZDACI ZA OTPLATU GLAVNICE PRIMLJENIH ZAJMOVA</t>
  </si>
  <si>
    <t>Otplata glavnice primljenih zajmova od banaka i financ.institucija u javnom sektoru</t>
  </si>
  <si>
    <t>Otplata glavnice primljenih zajmova od banaka i ostalih financ.institucija u javnom sektoru</t>
  </si>
  <si>
    <t>B. RAČUN FINANCIRANJA</t>
  </si>
  <si>
    <t xml:space="preserve">                                ŠIFRA IZVORA PRIHODA</t>
  </si>
  <si>
    <t>OPIS</t>
  </si>
  <si>
    <t>PLAN</t>
  </si>
  <si>
    <t>PROJEKCIJE</t>
  </si>
  <si>
    <t>2012.</t>
  </si>
  <si>
    <t>2013.</t>
  </si>
  <si>
    <t>13</t>
  </si>
  <si>
    <t>14</t>
  </si>
  <si>
    <t>15</t>
  </si>
  <si>
    <t>NETO FINANCIRANJE</t>
  </si>
  <si>
    <t>PRIMICI OD FINANCIJSKE IMOVINE I ZADUŽIVANJA</t>
  </si>
  <si>
    <t>Primici (povrati) glavnice zajmova danih bankama i ost.</t>
  </si>
  <si>
    <t xml:space="preserve">Primici (povrat) glavnice zajmova danih trgovačkim društvima, </t>
  </si>
  <si>
    <t>obrtnicima, malim i srednjim poduzetn. izvan javnog sektora</t>
  </si>
  <si>
    <t>8161</t>
  </si>
  <si>
    <t>Povrat zajmova danih tuzemnim trg. društvima, obrt.</t>
  </si>
  <si>
    <t>malim i srednjim poduzetnicima izvan javnog sektora</t>
  </si>
  <si>
    <t>PRIMICI OD PRODAJE DIONICA I UDJELA U GLAVNICI</t>
  </si>
  <si>
    <t>Primici od prodaje dionica i udjela u glavnici tg. društava</t>
  </si>
  <si>
    <t xml:space="preserve">            u javnom sektoru</t>
  </si>
  <si>
    <t>Dionice i udjeli u glavnici trg. društava u javnom sektoru</t>
  </si>
  <si>
    <t>IZDACI ZA FIN. IMOVINU I OTPLATU ZAJMOVA</t>
  </si>
  <si>
    <t>Izdaci za otplatu glavnice primljenih zajmova</t>
  </si>
  <si>
    <t xml:space="preserve">Otplata glavnice primljenih zajmova od tuzemnih banaka i </t>
  </si>
  <si>
    <t>5421</t>
  </si>
  <si>
    <t>II POSEBNI DIO</t>
  </si>
  <si>
    <t>A) RAČUN PRIHODA I RASHODA</t>
  </si>
  <si>
    <t>KN</t>
  </si>
  <si>
    <t xml:space="preserve">BROJ RAČUNA </t>
  </si>
  <si>
    <t xml:space="preserve">VRSTA PRIHODA / IZDATKA </t>
  </si>
  <si>
    <t>UKUPNO 6+7+9</t>
  </si>
  <si>
    <t>63</t>
  </si>
  <si>
    <t>POMOĆI</t>
  </si>
  <si>
    <t>PRIHODI OD IMOVINE</t>
  </si>
  <si>
    <t xml:space="preserve">Prihodi od financijske imovine </t>
  </si>
  <si>
    <t xml:space="preserve">Kamate na oročena sredstva i depozite po viđenju </t>
  </si>
  <si>
    <t>Zatezne kamate</t>
  </si>
  <si>
    <t xml:space="preserve">Prihodi po posebnim propisima </t>
  </si>
  <si>
    <t xml:space="preserve">Ostali nespomenuti prihodi </t>
  </si>
  <si>
    <t>66</t>
  </si>
  <si>
    <t>6611</t>
  </si>
  <si>
    <t xml:space="preserve">Prihodi od obavljanja osnovnih poslova vlastite djelatnosti   </t>
  </si>
  <si>
    <t>6612</t>
  </si>
  <si>
    <t>Prihodi od obavljanja ost.poslova vlast. djel. uplaćeni u Proračun</t>
  </si>
  <si>
    <t>Kazne za privredne prijestupe - novčane kazne za privredne</t>
  </si>
  <si>
    <t xml:space="preserve">prijestupe oduzeta imov. korist i troškovi postupka </t>
  </si>
  <si>
    <t>Ostale kazne</t>
  </si>
  <si>
    <t xml:space="preserve">VLASTITI IZVORI </t>
  </si>
  <si>
    <t xml:space="preserve">Rezultat poslovanja </t>
  </si>
  <si>
    <t xml:space="preserve">Utvrđivanje rezultata poslovanja </t>
  </si>
  <si>
    <t xml:space="preserve">Višak prihoda </t>
  </si>
  <si>
    <t>Šifra izvora</t>
  </si>
  <si>
    <t>Donacije</t>
  </si>
  <si>
    <t>2</t>
  </si>
  <si>
    <t>3</t>
  </si>
  <si>
    <t>4</t>
  </si>
  <si>
    <t>5</t>
  </si>
  <si>
    <t>6</t>
  </si>
  <si>
    <t>7</t>
  </si>
  <si>
    <t>8</t>
  </si>
  <si>
    <t>9</t>
  </si>
  <si>
    <t xml:space="preserve">Materijalni rashodi </t>
  </si>
  <si>
    <t xml:space="preserve">Naknade troškova zaposlenima </t>
  </si>
  <si>
    <t>Službena putovanja</t>
  </si>
  <si>
    <t>Ostale usluge</t>
  </si>
  <si>
    <t>08</t>
  </si>
  <si>
    <t xml:space="preserve">Rashodi za zaposlene </t>
  </si>
  <si>
    <t xml:space="preserve">Doprinosi na plaće </t>
  </si>
  <si>
    <t>Doprinosi za zdravstveno osiguranje</t>
  </si>
  <si>
    <t>Naknade za prijevoz, za rad na terenu i odvojeni život</t>
  </si>
  <si>
    <t xml:space="preserve">Stručno usavršavanje zaposlenika </t>
  </si>
  <si>
    <t>Rashodi za materijal i energiju</t>
  </si>
  <si>
    <t xml:space="preserve">Uredski materijal i ostali materijalni rash. </t>
  </si>
  <si>
    <t xml:space="preserve">Rashodi za usluge </t>
  </si>
  <si>
    <t xml:space="preserve">Usluge telefona, pošte i prijevoza </t>
  </si>
  <si>
    <t>Zakupnine i najamnine</t>
  </si>
  <si>
    <t>Zdravstvene usluge</t>
  </si>
  <si>
    <t>Intelektualne i osobne usluge</t>
  </si>
  <si>
    <t xml:space="preserve">Ostali nespomenuti rashodi poslovanja </t>
  </si>
  <si>
    <t xml:space="preserve">Premije osiguranja </t>
  </si>
  <si>
    <t xml:space="preserve">Financijski rashodi </t>
  </si>
  <si>
    <t>RASHODI</t>
  </si>
  <si>
    <t>Rashodi za nabavu proizvedene dugotrajne imovine</t>
  </si>
  <si>
    <t>68</t>
  </si>
  <si>
    <t>RASHODI ZA NABAVU NEFINANCIJSKE IMOVINE</t>
  </si>
  <si>
    <t>Rashodi za nabavu neproizvedene imovine</t>
  </si>
  <si>
    <t xml:space="preserve">Uredski materijal i ostali materijalni rashodi </t>
  </si>
  <si>
    <t>Intelektualne usluge</t>
  </si>
  <si>
    <t>Kapitalne donacije</t>
  </si>
  <si>
    <t>Tekuće donacije</t>
  </si>
  <si>
    <t>Ostali nespomenuti rashodi</t>
  </si>
  <si>
    <t>0912</t>
  </si>
  <si>
    <t xml:space="preserve">Energija </t>
  </si>
  <si>
    <t xml:space="preserve">Reprezentacija </t>
  </si>
  <si>
    <t xml:space="preserve">Ostali financijski  rashodi </t>
  </si>
  <si>
    <t>Bankarske usluge i usluge platnog prometa</t>
  </si>
  <si>
    <t>Usluge tekućeg i investicijskog održavanja - operativni plan</t>
  </si>
  <si>
    <t>Prijevozna sredstva u cestovnom prometu</t>
  </si>
  <si>
    <t>Rashodi za dodatna ulaganja na nefinancijskoj imovini</t>
  </si>
  <si>
    <t>Dodatna ulaganja na građ. objektima</t>
  </si>
  <si>
    <t>Dodatna ulaganja na građevinskim objektima</t>
  </si>
  <si>
    <t>0922</t>
  </si>
  <si>
    <t xml:space="preserve">        TEKUĆI RASHODI </t>
  </si>
  <si>
    <t xml:space="preserve">Zdravstvene  usluge </t>
  </si>
  <si>
    <t>Intelektualne i ostale usluge</t>
  </si>
  <si>
    <t>Računalne usluge</t>
  </si>
  <si>
    <t xml:space="preserve">Ostali rashodi </t>
  </si>
  <si>
    <t>Uređaji, strojevi i oprema za ostale namjene</t>
  </si>
  <si>
    <t>0960</t>
  </si>
  <si>
    <t>Materijalni rashodi</t>
  </si>
  <si>
    <t>Prijevoz učenika SŠ</t>
  </si>
  <si>
    <t>Medicinska i laboratorijska oprema</t>
  </si>
  <si>
    <t>Komunikacijska oprema</t>
  </si>
  <si>
    <t>Tekuće donacije u novcu</t>
  </si>
  <si>
    <t>POMOĆI IZ INOZEMSTVA(darovnice) I OD SUBJEKATA UNUTAR OPĆEG PRORAČUNA</t>
  </si>
  <si>
    <t>Pomoći od međunarodnih organizacija te inst. i tijela EU</t>
  </si>
  <si>
    <t>PRIHODI OD PRODAJE PROIZVODA I ROBE TE PRUŽENIH USLUGA I PRIHODI OD DONACIJA</t>
  </si>
  <si>
    <t>KAZNE, UPRAVNE MJERE I OSTALI PRIHODI</t>
  </si>
  <si>
    <t>Prihodi od prodaje proizvoda i robe te pruženih usluga</t>
  </si>
  <si>
    <t xml:space="preserve">     Članak 3.</t>
  </si>
  <si>
    <t>Doprinosi za obvezno osig. u slučaju nezaposlenosti</t>
  </si>
  <si>
    <t>Ostale pristojbe i naknade</t>
  </si>
  <si>
    <t>Službena radna i zaštitna odjeća i obuća</t>
  </si>
  <si>
    <t>Prihodi od kamata na dane zajmove</t>
  </si>
  <si>
    <t>Povrat zajmova danih tuzemnim kreditinim instit.izvan jav.sekt.</t>
  </si>
  <si>
    <t>6615</t>
  </si>
  <si>
    <t>Prihodi od pruženih usluga</t>
  </si>
  <si>
    <t>5422</t>
  </si>
  <si>
    <t>Otplata glavnice primljenih zajmova od kreditnih institucija u javnom sektoru</t>
  </si>
  <si>
    <t>Ostale naknade troškova zaposlenima</t>
  </si>
  <si>
    <t>Naknade troškova osobama izvan radnog odnosa</t>
  </si>
  <si>
    <t>Pristojbe i naknade</t>
  </si>
  <si>
    <t>Otplata glavnice primljenih kredita od kreditnih institucija u javnom sektoru</t>
  </si>
  <si>
    <t>PRIHODI POSLOVANJA</t>
  </si>
  <si>
    <t>PRIMLJENE OTPLATE (povrati) GLAVNICE DANIH ZAJMOVA</t>
  </si>
  <si>
    <t xml:space="preserve">Otplata glavnice primljenih zajmova od tuzemnih banaka </t>
  </si>
  <si>
    <t>i ostalih financijskih institucija u javnom sektoru</t>
  </si>
  <si>
    <t>PRIHODI OD UPRAVNIH I ADMINISTRATIVNIH PRISTOJBI, PRISTOJBI PO POSEBNIM PROPISIMA I NAKNADA</t>
  </si>
  <si>
    <t xml:space="preserve">PRIHODI OD PRODAJE NEFINANCIJSKE  IMOVINE </t>
  </si>
  <si>
    <t>Naknada za korištenje privatnog auta u služ.svrhe</t>
  </si>
  <si>
    <t>Dodatna ulaganja na postrojenima i opremi</t>
  </si>
  <si>
    <t>Subvencije za informiranje</t>
  </si>
  <si>
    <t>8163</t>
  </si>
  <si>
    <t>RASHODI POSLOVANJA</t>
  </si>
  <si>
    <t xml:space="preserve">Pomoći unutar opće države </t>
  </si>
  <si>
    <t>Ceste</t>
  </si>
  <si>
    <t>Rashodi za zaposlene</t>
  </si>
  <si>
    <t xml:space="preserve"> PLAN 2012.</t>
  </si>
  <si>
    <t>Športska oprema</t>
  </si>
  <si>
    <t>Plaće za posebne uvjete rada</t>
  </si>
  <si>
    <t>Naknade za prijevoz</t>
  </si>
  <si>
    <t>Financijski rashodi</t>
  </si>
  <si>
    <t xml:space="preserve">        TEKUĆI RASHODI - GIMNAZIJA KARLOVAC</t>
  </si>
  <si>
    <t>Naknade za prijevoz na posao i s posla</t>
  </si>
  <si>
    <t xml:space="preserve">Usluge tekućeg i investicijskog održavanja </t>
  </si>
  <si>
    <t xml:space="preserve"> PLAN</t>
  </si>
  <si>
    <t>Naknade troškova osobama izvan radnog odnosa (volonteri)</t>
  </si>
  <si>
    <t>Uredski materijal i ostali materijalni rashodi</t>
  </si>
  <si>
    <t xml:space="preserve">PLAN 2012.
 </t>
  </si>
  <si>
    <t>123</t>
  </si>
  <si>
    <t>A100037</t>
  </si>
  <si>
    <t>A100038</t>
  </si>
  <si>
    <t>141</t>
  </si>
  <si>
    <t>A100078</t>
  </si>
  <si>
    <t>A100043</t>
  </si>
  <si>
    <t>A100042</t>
  </si>
  <si>
    <t xml:space="preserve">Program: Zakonski standard javnih ustanova  SŠ </t>
  </si>
  <si>
    <t>Aktivnost: Odgojnoobraz.,administrat.i tehn.osoblje</t>
  </si>
  <si>
    <t>Aktivnost: Operativni plan TIO - SŠ</t>
  </si>
  <si>
    <t>Kapitalni projekt: Nefinanc.imovina i investic.održavanje SŠ</t>
  </si>
  <si>
    <t>Program: Javne potrebe iznad zakon.stand.u srednjem školstvu</t>
  </si>
  <si>
    <t xml:space="preserve">Aktivnost:  Sufinanciranje prijevoza učenika SŠ  </t>
  </si>
  <si>
    <t>Aktivnost: Županijske javne potrebe u SŠ</t>
  </si>
  <si>
    <t>IZVRŠENJE</t>
  </si>
  <si>
    <t>OSTVARENJE</t>
  </si>
  <si>
    <t>Plaće za redovan rad</t>
  </si>
  <si>
    <t>Plaće za prekovremeni rad</t>
  </si>
  <si>
    <t>Ostali finanacijski rashodi</t>
  </si>
  <si>
    <t>Knjige, umjetnička djela i ostale izložbene vrijednosti</t>
  </si>
  <si>
    <t>Knjige u knjižnicama</t>
  </si>
  <si>
    <t>Rashodi za nabavu zaliha</t>
  </si>
  <si>
    <t>Strateške zalihe</t>
  </si>
  <si>
    <t>Službena i radna odjeća</t>
  </si>
  <si>
    <t>Uredski materijal</t>
  </si>
  <si>
    <t>Materijal i sirovine</t>
  </si>
  <si>
    <t>POVEĆANJE/ SMANJENJE</t>
  </si>
  <si>
    <t>Rashodi za nabavu proizv.kratkotrajne imovine</t>
  </si>
  <si>
    <t>Knjige, umjetnička djela i ostl.izlož.vrijednosti</t>
  </si>
  <si>
    <t>Knjige</t>
  </si>
  <si>
    <t>Materijal za tekuće i investicijsko održavanje</t>
  </si>
  <si>
    <t>Instrumenti, uređaji i strojevi</t>
  </si>
  <si>
    <t>Kapitalne pomoći</t>
  </si>
  <si>
    <t>Povrat zajmova danih neprofitnim org.građ i kuć.u tuzemstvu</t>
  </si>
  <si>
    <t>Povrat zajmova danih neprofitnim org.građ i kuć.u tuzem.</t>
  </si>
  <si>
    <t>Kapitalne pomoći kreditnim i ostalim finan.instit. te trg.društvima u javnom sektoru</t>
  </si>
  <si>
    <t>PRIHODI OD PRODAJE PROIZVEDENE DUGOTRAJNE IMOVINE</t>
  </si>
  <si>
    <t>Prihodi od prodaje građevinskih objekata</t>
  </si>
  <si>
    <t>2011.</t>
  </si>
  <si>
    <t>I REBALANS</t>
  </si>
  <si>
    <t>2015.</t>
  </si>
  <si>
    <t xml:space="preserve"> PLAN </t>
  </si>
  <si>
    <t xml:space="preserve"> I REBALANS 2012.</t>
  </si>
  <si>
    <t>Prihodi od prodaje prijevoznih sredstava</t>
  </si>
  <si>
    <t>Jamčevni polog</t>
  </si>
  <si>
    <t>OPĆI PRIHODI I PRIMICI</t>
  </si>
  <si>
    <t>VLASTITI PRIHODI</t>
  </si>
  <si>
    <t>PRIHODI OD NEFINAN.IMOVINE I NADOKNADE ŠTETA S OSNOVA OSIG.</t>
  </si>
  <si>
    <t>IZDACI ZA DANE ZAJMOVE</t>
  </si>
  <si>
    <t>Izdaci za dane zajmove trg.društ.i obrtnicima izvan javnog sektora</t>
  </si>
  <si>
    <t>Plan 2013.</t>
  </si>
  <si>
    <t>Projekcije</t>
  </si>
  <si>
    <t>Dodatna ulaganja za ostalu nefinan.imovinu</t>
  </si>
  <si>
    <t>Izdaci za dane zajmove trg.društvima i obrtnicima izvan javnog sektora</t>
  </si>
  <si>
    <t>Dani zajmovi tuzemnim trg.društvima izvan javnog sekotra</t>
  </si>
  <si>
    <t xml:space="preserve"> Projekcije</t>
  </si>
  <si>
    <t>Indeks</t>
  </si>
  <si>
    <t>Izvršenje</t>
  </si>
  <si>
    <t>Povećanje/ smanjenje</t>
  </si>
  <si>
    <t>Ostala nematerijalna imovina</t>
  </si>
  <si>
    <t>10</t>
  </si>
  <si>
    <t>11</t>
  </si>
  <si>
    <t>Povećanje/   smanjenje</t>
  </si>
  <si>
    <t>12</t>
  </si>
  <si>
    <t>Povećanje/    smanjenje</t>
  </si>
  <si>
    <t>Doprinosi za mirovinsko osiguranje</t>
  </si>
  <si>
    <t>Donacije od pravnih i fizičkih osoba izvan općeg proračuna</t>
  </si>
  <si>
    <t>Sufinanciranje prijevoza uč. srednjih škola</t>
  </si>
  <si>
    <t>I REBALANS 2013.</t>
  </si>
  <si>
    <t>Izvršenje 01.01. -2013.</t>
  </si>
  <si>
    <t>PLAN 2013.</t>
  </si>
  <si>
    <t>Indeks (9/8)</t>
  </si>
  <si>
    <t>I REBALANS         2013.</t>
  </si>
  <si>
    <t>IZVRŠENJE 2012.</t>
  </si>
  <si>
    <t>(12/11)</t>
  </si>
  <si>
    <t>Umjetnička djela</t>
  </si>
  <si>
    <t>INDEKS (10/9)</t>
  </si>
  <si>
    <t>Indeks (10/9)</t>
  </si>
  <si>
    <t>2016.</t>
  </si>
  <si>
    <t>01.01.-20.09. 2013.</t>
  </si>
  <si>
    <t>Ostvarenje 01.01.-20.09. 2013.</t>
  </si>
  <si>
    <t>BROJ RAČUNA</t>
  </si>
  <si>
    <t>Ceste, željeznice i ostali primetni objekti</t>
  </si>
  <si>
    <t>Izdaci za dane zajmove trgovačkim društvima ui javnom sektoru</t>
  </si>
  <si>
    <t>Dani zajmovi trgovačkim društvima</t>
  </si>
  <si>
    <t>Plaće u naravi</t>
  </si>
  <si>
    <t>Izdaci za dane zajmove trgovačkim društvima u javnom sektoru</t>
  </si>
  <si>
    <t>Doprinosi za obvezno osiguranje u slučaju nezaposlenosti</t>
  </si>
  <si>
    <t>PRIJEDLOG FINANCIJA        2014.</t>
  </si>
  <si>
    <t>PRIJEDLOG ODJELA        2014.</t>
  </si>
  <si>
    <t>PRIJEDLOG FINANCIJA 2014.</t>
  </si>
  <si>
    <t>PRIJEDLOG ODJELA 2014.</t>
  </si>
  <si>
    <t>Aktivnost:  Unapređenje srednjeg školstva</t>
  </si>
  <si>
    <t>Aktivnost:  Javne potrebe iznad standarda - vlastiti prihodi</t>
  </si>
  <si>
    <t>A100117</t>
  </si>
  <si>
    <t>PRIJEDLOG FINANCIJA   2014.</t>
  </si>
  <si>
    <t xml:space="preserve">IZVRŠENJE  2012. </t>
  </si>
  <si>
    <t>PRIJEDLOG         2014.</t>
  </si>
  <si>
    <t>II REBALANS         2013.</t>
  </si>
  <si>
    <t>II REBALANS 2013.</t>
  </si>
  <si>
    <t>Indeks (8/7)</t>
  </si>
  <si>
    <t>Povećanje/       smanjenje</t>
  </si>
  <si>
    <t>Novi plan           2014. 2011.</t>
  </si>
  <si>
    <t>Novi plan           2014. 2012.</t>
  </si>
  <si>
    <t>Novi plan           2014.       01.01.-20.09.2013.</t>
  </si>
  <si>
    <t>Indeks      (10/9)</t>
  </si>
  <si>
    <t>Indeks (7/6)</t>
  </si>
  <si>
    <t>Doprinosi za obvezno zdravstveno osiguranje</t>
  </si>
  <si>
    <t>PLAN          2014.</t>
  </si>
  <si>
    <t>Ostali financijeki rashodi</t>
  </si>
  <si>
    <t xml:space="preserve">Prijedlog     odjela </t>
  </si>
  <si>
    <t>Izvršenje 10.05.2014.</t>
  </si>
  <si>
    <t>Ostvarenje 10.05.2014.</t>
  </si>
  <si>
    <t>Ostali nespomenuiti financijski rashodi</t>
  </si>
  <si>
    <t>PLAN                       2014.</t>
  </si>
  <si>
    <t>K100004</t>
  </si>
  <si>
    <t>I REBALANS           2014.</t>
  </si>
  <si>
    <t>II REBALANS           2014.</t>
  </si>
  <si>
    <t>2017.</t>
  </si>
  <si>
    <t>PRIJEDLOG ODJELA           2015.</t>
  </si>
  <si>
    <t>IZVRŠENJE 2013.</t>
  </si>
  <si>
    <t>I REBALANS          2014.</t>
  </si>
  <si>
    <t>II REBALANS          2014.</t>
  </si>
  <si>
    <t>PRIJEDLOG ODJELA    2015.</t>
  </si>
  <si>
    <t>I REBALANS     2014.</t>
  </si>
  <si>
    <t>II REBALANS     2014.</t>
  </si>
  <si>
    <t>PLAN            2014.</t>
  </si>
  <si>
    <t>PRIJEDLOG ODJELA         2015.</t>
  </si>
  <si>
    <t>IZVRŠENJE           2013.</t>
  </si>
  <si>
    <t>IZVRŠENJE        2013.</t>
  </si>
  <si>
    <t>OSTVARENJE 2013.</t>
  </si>
  <si>
    <t>PLAN                  2014.</t>
  </si>
  <si>
    <t>I REBALANS        2014.</t>
  </si>
  <si>
    <t>II REBALANS        2014.</t>
  </si>
  <si>
    <t>Uredski materijal i ostali materijalni rashodi (natjecanja u znanju i dr.)</t>
  </si>
  <si>
    <t>PLAN                         2015.</t>
  </si>
  <si>
    <t>PLAN                   2015.</t>
  </si>
  <si>
    <t>A100128</t>
  </si>
  <si>
    <t>PLAN          2015.</t>
  </si>
  <si>
    <t>Aktivnost:  Pomoćnici u nastavi OŠ i SŠ (EU projekt)</t>
  </si>
  <si>
    <t>PRIJEDLOG ODJELA</t>
  </si>
  <si>
    <t>56</t>
  </si>
  <si>
    <t>Pomoći iz državnog proračuna temeljem prijenosa EU sredstava</t>
  </si>
  <si>
    <t>6381</t>
  </si>
  <si>
    <t>Naknade građanima i kućanstvima na temelju osiguranja</t>
  </si>
  <si>
    <t>Pomoći proračunskim korisnicima drugih proračuna</t>
  </si>
  <si>
    <t>Tekuće pomoći proračunskim korisnicima drugih proračuna</t>
  </si>
  <si>
    <t>Kapitalne pomoći proračunskim korisnicima drugih proračuna</t>
  </si>
  <si>
    <t>Naknade građanima i kućanstvima u naravi - putem ustanova u javnom sektoru (gerontodomaćice)</t>
  </si>
  <si>
    <t>FONDOVI EU</t>
  </si>
  <si>
    <t>Otplata glavnice primljenih kredita i zajmova od kreditnih i ostalih financijskih institucija izvan javnog sektora</t>
  </si>
  <si>
    <t>Otplata glavnice primljenih kredita od tuzemnih kreditnih institucija izvan javnog sektora</t>
  </si>
  <si>
    <t>5443</t>
  </si>
  <si>
    <t>Otplata glavnice primljenih kredita i zajmova od kreditnih</t>
  </si>
  <si>
    <t xml:space="preserve"> i ostalih financijskih institucija izvan javnog sektora</t>
  </si>
  <si>
    <t>6382</t>
  </si>
  <si>
    <t>Kapitalne pomoći iz državnog proračuna temeljem prijenosa EU sredstava</t>
  </si>
  <si>
    <t>POVEĆANJE/SMANJENJE</t>
  </si>
  <si>
    <t>IZVRŠENJE 30.06.2014.</t>
  </si>
  <si>
    <t>Troškovi sudskih postupaka</t>
  </si>
  <si>
    <t>Kamate za primljene kredite i zajmove od kreditnih i ostalih financijskih institucija</t>
  </si>
  <si>
    <t>I REBALANS 2015</t>
  </si>
  <si>
    <t>INDEKS kolona (12/11)</t>
  </si>
  <si>
    <t>INDEKS kolona (12/9)</t>
  </si>
  <si>
    <t>INDEKS kolona (10/7)</t>
  </si>
  <si>
    <t>IZVRŠENJE           2014.</t>
  </si>
  <si>
    <t>2018.</t>
  </si>
  <si>
    <t>OSTVARENJE
2014.</t>
  </si>
  <si>
    <t>I REBALANS
2015.</t>
  </si>
  <si>
    <t>NACRT</t>
  </si>
  <si>
    <t>Dodatna ulaganja na prijevoznim sredstvima</t>
  </si>
  <si>
    <t>Kazne penali i naknade štete</t>
  </si>
  <si>
    <t>Aktivnost:  Prihodi od nefinancijske imovine i nadoknade šteta s osnova osiguranja</t>
  </si>
  <si>
    <t>SREDNJE ŠKOLE</t>
  </si>
  <si>
    <t>PRIJEDLOG  
2016.</t>
  </si>
  <si>
    <t>PRIJEDLOG           2015.</t>
  </si>
  <si>
    <t>PRIJEDLOG
 2016.</t>
  </si>
  <si>
    <t>TEKUĆI RASHODI</t>
  </si>
  <si>
    <t>PRIJEDLOG
2016.</t>
  </si>
  <si>
    <t>67</t>
  </si>
  <si>
    <t>Program:  Pomoćnici u nastavi OŠ i SŠ (EU projekt)</t>
  </si>
  <si>
    <t>PR8031</t>
  </si>
  <si>
    <t>PR8032</t>
  </si>
  <si>
    <t>PR8212</t>
  </si>
  <si>
    <t>PR8277</t>
  </si>
  <si>
    <t>PR8278</t>
  </si>
  <si>
    <t>PR8279</t>
  </si>
  <si>
    <t>PR8280</t>
  </si>
  <si>
    <t>PR8281</t>
  </si>
  <si>
    <t>PR8282</t>
  </si>
  <si>
    <t>PR8283</t>
  </si>
  <si>
    <t>PR8284</t>
  </si>
  <si>
    <t>PR8285</t>
  </si>
  <si>
    <t>PR8286</t>
  </si>
  <si>
    <t>PR8287</t>
  </si>
  <si>
    <t>PR8288</t>
  </si>
  <si>
    <t>PR8289</t>
  </si>
  <si>
    <t>PR8290</t>
  </si>
  <si>
    <t>PR8291</t>
  </si>
  <si>
    <t>PR8292</t>
  </si>
  <si>
    <t>PR8293</t>
  </si>
  <si>
    <t>PR8294</t>
  </si>
  <si>
    <t>PR8295</t>
  </si>
  <si>
    <t>PR8296</t>
  </si>
  <si>
    <t>PR8297</t>
  </si>
  <si>
    <t>PR8298</t>
  </si>
  <si>
    <t>PR8299</t>
  </si>
  <si>
    <t>PR8300</t>
  </si>
  <si>
    <t>Prihodi od HZZO-a na temelju ugovornih obveza</t>
  </si>
  <si>
    <t>6731</t>
  </si>
  <si>
    <t>432</t>
  </si>
  <si>
    <t>DONACIJE - KORISNICI</t>
  </si>
  <si>
    <t>511</t>
  </si>
  <si>
    <t>PRIHODI OD NEFINANCIJSKE IMOVINE I NADOKNADE ŠTETA S OSNOVA OSIGURANJA -KORISNICI</t>
  </si>
  <si>
    <t>503</t>
  </si>
  <si>
    <t>PLAN  
2016.</t>
  </si>
  <si>
    <t>Pomoći proračunskim korisnicima iz proračuna koji im nije nadležan</t>
  </si>
  <si>
    <t>6361</t>
  </si>
  <si>
    <t>Tekuće pomoći proračunskim korisnicima iz proračuna koji im nije nadležan</t>
  </si>
  <si>
    <t>560</t>
  </si>
  <si>
    <t>PLAN
2016.</t>
  </si>
  <si>
    <t>158</t>
  </si>
  <si>
    <t xml:space="preserve">           Rashodi iskazani po razredima, skupinama, podskupinama i odjeljcima u Računu prihoda i rashoda i Računu financiranja u Proračunu Karlovačke županije za 2016. godinu evidentiraju se po programima, nosiocima i korisnicima u Posebnom dijelu Proračuna Karlovačke kako slijedi:  </t>
  </si>
  <si>
    <t>Program: Ostali rashodi u zdravstvu</t>
  </si>
  <si>
    <t>II REBALANS 2015</t>
  </si>
  <si>
    <t>PR0195</t>
  </si>
  <si>
    <t>PR0196-05</t>
  </si>
  <si>
    <t>PR0197</t>
  </si>
  <si>
    <t>PR0198</t>
  </si>
  <si>
    <t>PR0199</t>
  </si>
  <si>
    <t>Sportska i glazbena oprema</t>
  </si>
  <si>
    <t>Sanitarni pregled</t>
  </si>
  <si>
    <t>II REBALANS
2015.</t>
  </si>
  <si>
    <t>PLAN             
2015.</t>
  </si>
  <si>
    <t>IZVRŠENJE        
2014.</t>
  </si>
  <si>
    <t>INDEKS
(11/10)</t>
  </si>
  <si>
    <t>VR8294</t>
  </si>
  <si>
    <t>VR8295</t>
  </si>
  <si>
    <t>VR8296</t>
  </si>
  <si>
    <t>VR8297</t>
  </si>
  <si>
    <t>VR8298</t>
  </si>
  <si>
    <t>VR8299</t>
  </si>
  <si>
    <t>VR8300</t>
  </si>
  <si>
    <t>IND-
EKS
(11/12)</t>
  </si>
  <si>
    <t>VR8298A</t>
  </si>
  <si>
    <t>125</t>
  </si>
  <si>
    <t>INDEKS
(10/9)</t>
  </si>
  <si>
    <t>Aktivnost:  Javne potrebe iznad standarda - donacije</t>
  </si>
  <si>
    <t>611</t>
  </si>
  <si>
    <t>Aktivnost:  Javne potrebe iznad standarda - projekti</t>
  </si>
  <si>
    <t>PRIHODI ZA POSEBNE NAMJENE - KORISNICI</t>
  </si>
  <si>
    <t>doprinosi za mirovinsko osiguranje</t>
  </si>
  <si>
    <t>OSTVARENJE
01.01.-18.04.2016.</t>
  </si>
  <si>
    <t>POVEĆANJE / 
SMANJENJE</t>
  </si>
  <si>
    <t>POVEĆANJE/
SMANJENJE</t>
  </si>
  <si>
    <t>Aktivnost:  Prijenos sredstava od nenadležnih proračuna</t>
  </si>
  <si>
    <t>POMOĆI IZ NENADLEŽNIH PRORAČUNA - korisnici</t>
  </si>
  <si>
    <t>504</t>
  </si>
  <si>
    <t>POMOĆI OD FONDOVA - korisnici</t>
  </si>
  <si>
    <t>POMOĆ OD FONDOVA - korisnici</t>
  </si>
  <si>
    <t>ostali rashodi za zaposlene</t>
  </si>
  <si>
    <t>Višegodišnji nasadi i osnovno stado</t>
  </si>
  <si>
    <t>Višegodišnji nasadi</t>
  </si>
  <si>
    <t>Naknade za rad predstavničkih i izvršnih tijela, povjerenstava i slično</t>
  </si>
  <si>
    <t>711</t>
  </si>
  <si>
    <t xml:space="preserve">Ostali rashodi za zaposlene </t>
  </si>
  <si>
    <t xml:space="preserve">Knjige (lektira) </t>
  </si>
  <si>
    <t xml:space="preserve">Stručno usavršavanje (zaštita na radu, edukacija) </t>
  </si>
  <si>
    <t>OPĆI PRIHODI I PRIMICI - korisnici</t>
  </si>
  <si>
    <t>Izdaci za dionice i udjele u glavnici</t>
  </si>
  <si>
    <t>1110</t>
  </si>
  <si>
    <t>Aktivnost:  Stručno osposobljavanje bez zasnivanja radnog odnosa - korisnici</t>
  </si>
  <si>
    <t>434</t>
  </si>
  <si>
    <t>PRIHOD ZA POSEBNE NAMJENE - VOLONTERI - KORISNICI</t>
  </si>
  <si>
    <t>FONDOVI EU - korisnici</t>
  </si>
  <si>
    <t>5441</t>
  </si>
  <si>
    <t>PR8286B</t>
  </si>
  <si>
    <t>PR8286A</t>
  </si>
  <si>
    <t>PR8289A</t>
  </si>
  <si>
    <t>VR8293A</t>
  </si>
  <si>
    <t>VR8293B</t>
  </si>
  <si>
    <t>VR8293C</t>
  </si>
  <si>
    <t>VR8300A</t>
  </si>
  <si>
    <t>VR8300B</t>
  </si>
  <si>
    <t>PR8300C</t>
  </si>
  <si>
    <t>PR8300D</t>
  </si>
  <si>
    <t>PR8300E</t>
  </si>
  <si>
    <t>PR8300F</t>
  </si>
  <si>
    <t>Primici od zaduživanja</t>
  </si>
  <si>
    <t>NAMJENSKI PRIMICI OD ZADUŽIVANJA</t>
  </si>
  <si>
    <t xml:space="preserve">Primljeni krediti i zajmovi od kreditnih i ostalih financijskih </t>
  </si>
  <si>
    <t>institucija u javnom sektoru</t>
  </si>
  <si>
    <t>Primljeni krediti od kreditnih institucija u javnom sektoru</t>
  </si>
  <si>
    <t>POVEĆANJE /
SMANJENJE</t>
  </si>
  <si>
    <t>Otplata glavnice primljenih kredita od tuzemnih kreditnih institucija izvan javnog sektora - korisnici</t>
  </si>
  <si>
    <t>IZDACI ZA DIONICE I UDJELE U GLAVNICI</t>
  </si>
  <si>
    <t>Dionice i udjeli u glavnici trgovačkih društava u javnom sektoru</t>
  </si>
  <si>
    <t>DIONICE I UDJELI U GLAVNICI TRGOVAČKIH DRUŠTAVA U JAVNOM SEKTORU</t>
  </si>
  <si>
    <t>9a</t>
  </si>
  <si>
    <t>9b</t>
  </si>
  <si>
    <t>9c</t>
  </si>
  <si>
    <t>IZVRŠENJE
01.01. - 30.06.2016.</t>
  </si>
  <si>
    <t>OSTVARENJE
01.01.-30.06.2016.</t>
  </si>
  <si>
    <t>Kapitalne pomoći proračunskim korisnicima iz proračuna koji im nije nadležan</t>
  </si>
  <si>
    <t>6362</t>
  </si>
  <si>
    <t>Ostali prihodi od financijske imovine - korisnici</t>
  </si>
  <si>
    <t>Ostali prihodi</t>
  </si>
  <si>
    <t>Povrat depozita od kred. Inst. Kratkorocni - korisnici</t>
  </si>
  <si>
    <t>I REBALANS
2016.</t>
  </si>
  <si>
    <t xml:space="preserve">           Rashodi iskazani po razredima, skupinama, podskupinama i odjeljcima u Računu prihoda i rashoda i Računu financiranja u Proračunu Karlovačke županije za razdoblje siječanj - lipanj 2016. godine evidentiraju se po programima, nosiocima i korisnicima u Posebnom dijelu Proračuna Karlovačke županije kako slijedi:  </t>
  </si>
  <si>
    <t>I REBALANS  
2016.</t>
  </si>
  <si>
    <t>IZVRŠENJE
01.01. - 
30.06.2016.</t>
  </si>
  <si>
    <t>INDEKS        (9/8)</t>
  </si>
  <si>
    <t>IZVRŠENJE 2015.</t>
  </si>
  <si>
    <t>II REBALANS  
2016.</t>
  </si>
  <si>
    <t>II REBALANS
2016.</t>
  </si>
  <si>
    <t>PLAN
2017.</t>
  </si>
  <si>
    <t>PROJEKCIJE
2018.</t>
  </si>
  <si>
    <t>PROJEKCIJE
2019.</t>
  </si>
  <si>
    <t>OSTVARENJE
2015.</t>
  </si>
  <si>
    <t>IZVRŠENJE
2015.</t>
  </si>
  <si>
    <t>INDEKS        (10/9)</t>
  </si>
  <si>
    <t>III REBALANS
2016.</t>
  </si>
  <si>
    <r>
      <t xml:space="preserve">   </t>
    </r>
    <r>
      <rPr>
        <sz val="17"/>
        <color theme="1"/>
        <rFont val="Arial"/>
        <family val="2"/>
        <charset val="238"/>
      </rPr>
      <t xml:space="preserve">         ostalih financijskih institucija u javnom sektoru</t>
    </r>
  </si>
  <si>
    <t>IZVRŠENJE
01.01. - 
30.09.2016.</t>
  </si>
  <si>
    <t>OSTVARENJE
01.01.-30.09.2016.</t>
  </si>
  <si>
    <t>671</t>
  </si>
  <si>
    <t>Prihodi od nadležnog proračuna</t>
  </si>
  <si>
    <t>Aktivnost:  Javne potrebe iznad standarda - OSTALO (učenički servis, maturalna putovanja)</t>
  </si>
  <si>
    <t>A100164A</t>
  </si>
  <si>
    <t>Izvrsenje      
1.1.-30.09.2016.</t>
  </si>
  <si>
    <t>A100161A</t>
  </si>
  <si>
    <t>VR8293D</t>
  </si>
  <si>
    <t>VR8299A</t>
  </si>
  <si>
    <t>PR8300M</t>
  </si>
  <si>
    <t>PR8300N</t>
  </si>
  <si>
    <t>VR8300L</t>
  </si>
  <si>
    <t>VR8300G</t>
  </si>
  <si>
    <t>VR8300H</t>
  </si>
  <si>
    <t>VR8300I</t>
  </si>
  <si>
    <t>VR8300J</t>
  </si>
  <si>
    <t>VR8300K</t>
  </si>
  <si>
    <t>IND.
(10/9)</t>
  </si>
  <si>
    <t>Glava 28 - GIMNAZIJA KARLOVAC</t>
  </si>
  <si>
    <t>PRIJEDLOG ODJELA
2017.</t>
  </si>
  <si>
    <t>Pomoći od ostalih subjekata unutar općeg proračuna</t>
  </si>
  <si>
    <t>Tekuće pomoći od ostalih subjekata unutar općeg proračuna</t>
  </si>
  <si>
    <t>Kapitalne pomoći od ostalih subjekata unutar općeg proračuna</t>
  </si>
  <si>
    <t>PRIHODI IZ PRORAČUNA</t>
  </si>
  <si>
    <t>6711</t>
  </si>
  <si>
    <t>Prihodi iz nadležnog proračuna za financiranje rashoda poslovanja</t>
  </si>
  <si>
    <t>6712</t>
  </si>
  <si>
    <t>Prihodi iz nadl. proračuna za finan. rashoda za nabavu nefinanc.</t>
  </si>
  <si>
    <t>673</t>
  </si>
  <si>
    <t xml:space="preserve">Stambeni objekti </t>
  </si>
  <si>
    <t>92</t>
  </si>
  <si>
    <t>922</t>
  </si>
  <si>
    <t>9221</t>
  </si>
  <si>
    <t>IND.
(7/6)</t>
  </si>
  <si>
    <t>A100171A</t>
  </si>
  <si>
    <t>A100159A</t>
  </si>
  <si>
    <t>A100162A</t>
  </si>
  <si>
    <t>A100142B</t>
  </si>
  <si>
    <t>III REBALANS  
2016.</t>
  </si>
  <si>
    <t>PLAN  
2017.</t>
  </si>
  <si>
    <t>PR8286C</t>
  </si>
  <si>
    <t>Program javnih potreba iznad standarda  - vlastiti prihodi</t>
  </si>
  <si>
    <t>Građevinski objekti (Projekt Nikola Tesla)</t>
  </si>
  <si>
    <t xml:space="preserve"> PLAN
2017.</t>
  </si>
  <si>
    <t>III REBALANS 
2016.</t>
  </si>
  <si>
    <t>Naknade Poreznoj upravi i dr.</t>
  </si>
  <si>
    <t>Intelektualne usluge - riznica - edukacija</t>
  </si>
  <si>
    <t>PR8286D</t>
  </si>
  <si>
    <t>A100186</t>
  </si>
  <si>
    <t>A100160A</t>
  </si>
  <si>
    <t>OSTVARENJE
2017.</t>
  </si>
  <si>
    <t>Medicinska i lab.oprema</t>
  </si>
  <si>
    <t>VR8293E</t>
  </si>
  <si>
    <t>VR8293F</t>
  </si>
  <si>
    <t>VR8300M</t>
  </si>
  <si>
    <t>VR8300N</t>
  </si>
  <si>
    <t xml:space="preserve">Naknade troškova osobama izvan radnog odnosa </t>
  </si>
  <si>
    <t>Aktivnost: Višak sredstava iz prethodnih godina SŠ</t>
  </si>
  <si>
    <t>FONDOVI EU - KORISNICI</t>
  </si>
  <si>
    <t>Prihodi od prodaje knjiga, umjetničkih djela i ostalih izložbenih vrijednosti</t>
  </si>
  <si>
    <t>VR8300O</t>
  </si>
  <si>
    <t>Aktivnost:  Javne potrebe iznad standarda - EU projekti- Poticanje rada s darovitom djecom u učenicima na predtercijarnoj razini</t>
  </si>
  <si>
    <t>Aktivnost:  Javne potrebe iznad standarda - EU projekti- Unapređenje pismenosti - temelj cjeloživotnog učenja</t>
  </si>
  <si>
    <t>VR8300P</t>
  </si>
  <si>
    <t>VR8300R</t>
  </si>
  <si>
    <t>Aktivnost:  Javne potrebe iznad standarda - projekti  EU-a - Erasmus +</t>
  </si>
  <si>
    <t>IND
(8/7)</t>
  </si>
  <si>
    <t>A100163A</t>
  </si>
  <si>
    <t>Naknade stanicama za tehnički pregled</t>
  </si>
  <si>
    <t>Namirnice-voće</t>
  </si>
  <si>
    <t>Aktivnost:  Shema školskog voća, povrća i mlijeka</t>
  </si>
  <si>
    <t>VR8294A</t>
  </si>
  <si>
    <t>VR8294B</t>
  </si>
  <si>
    <t>poslovni objekti - dokumentacija N.Tesla</t>
  </si>
  <si>
    <t>VR8294C</t>
  </si>
  <si>
    <t>VR8295A</t>
  </si>
  <si>
    <t>VR8295B</t>
  </si>
  <si>
    <t>VR8295C</t>
  </si>
  <si>
    <t>VR8295D</t>
  </si>
  <si>
    <t>VR8295F</t>
  </si>
  <si>
    <t>VR8295G</t>
  </si>
  <si>
    <t>VR8295H</t>
  </si>
  <si>
    <t>A100191A</t>
  </si>
  <si>
    <t>PR8300O</t>
  </si>
  <si>
    <t>usluge telefona, pošte i prijevoza</t>
  </si>
  <si>
    <t>IZVRŠENJE  
01.01.-21.08.2017.</t>
  </si>
  <si>
    <t>Glava 28 - GIMNAZIJA KARLOVAC 003-28</t>
  </si>
  <si>
    <t xml:space="preserve"> OSTVARENJE
01.01.-21.08.2017.</t>
  </si>
  <si>
    <t>Tekuće pomoći od instirucija i tijela EU</t>
  </si>
  <si>
    <t>Aktivnost:  Javne potrebe iznad standarda - projekti  EU-a - Erasmus + Written on water</t>
  </si>
  <si>
    <t>II REBALANS  
2017.</t>
  </si>
  <si>
    <t>PROJEKCIJE  
2019.</t>
  </si>
  <si>
    <t>PROJEKCIJE  
2020.</t>
  </si>
  <si>
    <t>PLAN
2020.</t>
  </si>
  <si>
    <t>PLAN
2018.</t>
  </si>
  <si>
    <t>PROJEKCIJE
2020.</t>
  </si>
  <si>
    <t>II REBALANS
2017.</t>
  </si>
  <si>
    <t>I REBALANS
2017.</t>
  </si>
  <si>
    <t>I REBALANS  
2017.</t>
  </si>
  <si>
    <t>Aktivnost: Odgojnoobraz.,administrat.i tehn.osoblje - posebni dio</t>
  </si>
  <si>
    <t>IZVRŠENJE  
2016.</t>
  </si>
  <si>
    <t>PRIJEDLOG ODJELA  
2018.</t>
  </si>
  <si>
    <t>Intelektualne usluge.dokumentacija</t>
  </si>
  <si>
    <t>PR82</t>
  </si>
  <si>
    <t>protupožarne stube i lift</t>
  </si>
  <si>
    <t>Računala</t>
  </si>
  <si>
    <t>A100078D</t>
  </si>
  <si>
    <t>NACRT  
2018.</t>
  </si>
  <si>
    <t xml:space="preserve">Aktivnost:  Prijenos sredstava od nenadležnih proračuna </t>
  </si>
  <si>
    <t>Dodatna ulaganja na građevinskim objektima (RF)</t>
  </si>
  <si>
    <t>III REBALANS  
2017.</t>
  </si>
  <si>
    <t>III REBALANS
2017.</t>
  </si>
  <si>
    <t>IZVRŠENJE  
2017.</t>
  </si>
  <si>
    <t>Ostali nespomenuti rashodi p</t>
  </si>
  <si>
    <t>VR8295E</t>
  </si>
  <si>
    <t>VR8295I</t>
  </si>
  <si>
    <t>PR8290A</t>
  </si>
  <si>
    <t>PR8286E</t>
  </si>
  <si>
    <t>A100037A</t>
  </si>
  <si>
    <t xml:space="preserve"> OSTVARENJE
2016.</t>
  </si>
  <si>
    <t>IND.
(12/7)</t>
  </si>
  <si>
    <t>IND.
(12/11)</t>
  </si>
  <si>
    <t>IND.
(14/13)</t>
  </si>
  <si>
    <t>IND.
(14/9)</t>
  </si>
  <si>
    <t>PLAN  
2018.</t>
  </si>
  <si>
    <t>PR8282C</t>
  </si>
  <si>
    <t>PR8282D</t>
  </si>
  <si>
    <t>PR8282E</t>
  </si>
  <si>
    <t>Službema, radna i zaštitna odjeća i obuća</t>
  </si>
  <si>
    <t>IZVRŠENJE  
01.01.-20.03.2018.</t>
  </si>
  <si>
    <t>OSTVARENJE
01.01.-20.03.2018.</t>
  </si>
  <si>
    <t>VR8300C</t>
  </si>
  <si>
    <t>VR8300D</t>
  </si>
  <si>
    <t>VR8300E</t>
  </si>
  <si>
    <t>VR8300F</t>
  </si>
  <si>
    <t>VR8300Q</t>
  </si>
  <si>
    <t>VR8300S</t>
  </si>
  <si>
    <t>PR8300G</t>
  </si>
  <si>
    <t>PR8300I</t>
  </si>
  <si>
    <t>IND.
(5/4)</t>
  </si>
  <si>
    <t>I REBALANS  
2018.</t>
  </si>
  <si>
    <t>II REBALANS  
2018.</t>
  </si>
  <si>
    <t>PROJEKCIJE  
2021.</t>
  </si>
  <si>
    <t>PLAN  
2019.</t>
  </si>
  <si>
    <t>PR8290B</t>
  </si>
  <si>
    <t>III REBALANS  
2018.</t>
  </si>
  <si>
    <t>IV REBALANS  
2018.</t>
  </si>
  <si>
    <t>I REBALANS
2018.</t>
  </si>
  <si>
    <t>II REBALANS
2018.</t>
  </si>
  <si>
    <t>III REBALANS
2018.</t>
  </si>
  <si>
    <t>IV REBALANS
2018.</t>
  </si>
  <si>
    <t>IND.
(9/8)</t>
  </si>
  <si>
    <t>PROJEKCIJE
2021.</t>
  </si>
  <si>
    <t>usluge prijevoza</t>
  </si>
  <si>
    <t>Aktivnost:  Javne potrebe iznad standarda - projekti  EU-a - Erasmus + K1</t>
  </si>
  <si>
    <t>11111</t>
  </si>
  <si>
    <t>Program:  Sufinanciranje projekata iz Razvojnog fonda Karlovačke županije</t>
  </si>
  <si>
    <t>Aktivnost: Dom Nikole Tesle -sufin.projektne dokumentacije</t>
  </si>
  <si>
    <t>IZVRŠENJE  
01.01.-30.09.2018.</t>
  </si>
  <si>
    <t>OSTVARENJE
01.01.-30.09.2018.</t>
  </si>
  <si>
    <t>VR8300T</t>
  </si>
  <si>
    <t>VR8300U</t>
  </si>
  <si>
    <t>VR8300V</t>
  </si>
  <si>
    <t>VR8300Y</t>
  </si>
  <si>
    <t>VR8300X</t>
  </si>
  <si>
    <t>VR8300W</t>
  </si>
  <si>
    <t>VR8300Z</t>
  </si>
  <si>
    <t>PR8300J</t>
  </si>
  <si>
    <t>PR8300K</t>
  </si>
  <si>
    <t>PR8300L</t>
  </si>
  <si>
    <t>V REBALANS  
2018.</t>
  </si>
  <si>
    <t>V REBALANS
2018.</t>
  </si>
  <si>
    <t>NOVI PLAN  
2019.</t>
  </si>
  <si>
    <t>VR8299B</t>
  </si>
  <si>
    <t>VR8299F</t>
  </si>
  <si>
    <t>VR8299G</t>
  </si>
  <si>
    <t>VR8299H</t>
  </si>
  <si>
    <t>VR8299I</t>
  </si>
  <si>
    <t>IZVRŠENJE  
01.01. - 27.03.2019.</t>
  </si>
  <si>
    <t>IND.
(7/4)</t>
  </si>
  <si>
    <t>OSTVARENJE
01.01.-27.03.2019.</t>
  </si>
  <si>
    <t>IZVRŠENJE  
01.01.-30.06.2019.</t>
  </si>
  <si>
    <t>IZVRŠENJE  
01.01.-30.06.2018.</t>
  </si>
  <si>
    <t>OSTVARENJE  
01.01.-30.06.2018.</t>
  </si>
  <si>
    <t>OSTVARENJE  
01.01.-30.06.2019.</t>
  </si>
  <si>
    <t>I REBALANS  
2019.</t>
  </si>
  <si>
    <t>I REBALANS
2019.</t>
  </si>
  <si>
    <t>II REBALANS  
2019.</t>
  </si>
  <si>
    <t>II REBALANS
2019.</t>
  </si>
  <si>
    <t>III REBALANS
2019.</t>
  </si>
  <si>
    <t>PROJEKCIJE
2022.</t>
  </si>
  <si>
    <t>III REBALANS  
2019.</t>
  </si>
  <si>
    <t>PROJEKCIJE  
2022.</t>
  </si>
  <si>
    <t>IZVRŠENJE  
01.01. - 02.09.2019.</t>
  </si>
  <si>
    <t>OSTVARENJE
01.01.-09.09.2019.</t>
  </si>
  <si>
    <t>512</t>
  </si>
  <si>
    <t>dr</t>
  </si>
  <si>
    <t>201A</t>
  </si>
  <si>
    <t xml:space="preserve">POMOĆI IZ DRŽ. PR. PLAĆE </t>
  </si>
  <si>
    <t>Program: MZO - plaće u SŠ</t>
  </si>
  <si>
    <t>Aktivnost: MZO - plaće u SŠ</t>
  </si>
  <si>
    <t>VR8293L</t>
  </si>
  <si>
    <t>DR8510</t>
  </si>
  <si>
    <t>A200201</t>
  </si>
  <si>
    <t>DR8511</t>
  </si>
  <si>
    <t>DR8512</t>
  </si>
  <si>
    <t>DR8513</t>
  </si>
  <si>
    <t>IZVRŠENJE  
2018.</t>
  </si>
  <si>
    <t>OSTVARENJE
2018.</t>
  </si>
  <si>
    <t>IV REBALANS  
2019.</t>
  </si>
  <si>
    <t xml:space="preserve">IZVRŠENJE  
01.01. - </t>
  </si>
  <si>
    <t>OSTVARENJE
01.01.-</t>
  </si>
  <si>
    <t>IV REBALANS
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</si>
</sst>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-* #,##0\ _k_n_-;\-* #,##0\ _k_n_-;_-* &quot;-&quot;??\ _k_n_-;_-@_-"/>
    <numFmt numFmtId="165" formatCode="[$-41A]#,##0.00"/>
    <numFmt numFmtId="166" formatCode="[$-41A]General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6"/>
      <name val="Arial"/>
      <family val="2"/>
      <charset val="238"/>
    </font>
    <font>
      <sz val="16"/>
      <name val="Arial"/>
      <family val="2"/>
      <charset val="238"/>
    </font>
    <font>
      <b/>
      <i/>
      <sz val="16"/>
      <name val="Arial"/>
      <family val="2"/>
      <charset val="238"/>
    </font>
    <font>
      <b/>
      <sz val="8"/>
      <color indexed="81"/>
      <name val="Tahoma"/>
      <family val="2"/>
      <charset val="238"/>
    </font>
    <font>
      <b/>
      <sz val="16"/>
      <name val="Arial"/>
      <family val="2"/>
      <charset val="238"/>
    </font>
    <font>
      <sz val="18"/>
      <color theme="1"/>
      <name val="Calibri"/>
      <family val="2"/>
      <scheme val="minor"/>
    </font>
    <font>
      <sz val="18"/>
      <name val="Arial"/>
      <family val="2"/>
      <charset val="238"/>
    </font>
    <font>
      <b/>
      <sz val="18"/>
      <name val="Arial"/>
      <family val="2"/>
      <charset val="238"/>
    </font>
    <font>
      <sz val="18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16"/>
      <name val="Arial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b/>
      <sz val="16"/>
      <color theme="1"/>
      <name val="Arial"/>
      <family val="2"/>
      <charset val="238"/>
    </font>
    <font>
      <b/>
      <u/>
      <sz val="16"/>
      <name val="Arial"/>
      <family val="2"/>
    </font>
    <font>
      <sz val="17"/>
      <name val="Arial"/>
      <family val="2"/>
      <charset val="238"/>
    </font>
    <font>
      <b/>
      <sz val="17"/>
      <name val="Arial"/>
      <family val="2"/>
      <charset val="238"/>
    </font>
    <font>
      <sz val="17"/>
      <color theme="1"/>
      <name val="Arial"/>
      <family val="2"/>
      <charset val="238"/>
    </font>
    <font>
      <b/>
      <sz val="17"/>
      <color theme="1"/>
      <name val="Arial"/>
      <family val="2"/>
      <charset val="238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4"/>
      <name val="Arial"/>
      <family val="2"/>
    </font>
    <font>
      <sz val="15"/>
      <name val="Arial"/>
      <family val="2"/>
      <charset val="238"/>
    </font>
    <font>
      <sz val="15"/>
      <color theme="1"/>
      <name val="Arial"/>
      <family val="2"/>
      <charset val="238"/>
    </font>
    <font>
      <b/>
      <sz val="12"/>
      <name val="Arial"/>
      <family val="2"/>
    </font>
    <font>
      <sz val="4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Calibri"/>
      <family val="2"/>
      <scheme val="minor"/>
    </font>
    <font>
      <sz val="11"/>
      <color rgb="FF000000"/>
      <name val="Calibri"/>
      <family val="2"/>
      <charset val="238"/>
    </font>
    <font>
      <i/>
      <sz val="16"/>
      <color theme="1"/>
      <name val="Arial"/>
      <family val="2"/>
      <charset val="238"/>
    </font>
    <font>
      <b/>
      <sz val="15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sz val="18"/>
      <name val="Calibri"/>
      <family val="2"/>
      <scheme val="minor"/>
    </font>
    <font>
      <sz val="14"/>
      <name val="Arial"/>
      <family val="2"/>
      <charset val="238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  <charset val="238"/>
    </font>
    <font>
      <i/>
      <sz val="14"/>
      <name val="Arial"/>
      <family val="2"/>
      <charset val="238"/>
    </font>
    <font>
      <b/>
      <sz val="14"/>
      <name val="Calibri"/>
      <family val="2"/>
      <scheme val="minor"/>
    </font>
    <font>
      <b/>
      <i/>
      <sz val="14"/>
      <name val="Arial"/>
      <family val="2"/>
      <charset val="238"/>
    </font>
    <font>
      <sz val="16"/>
      <name val="Calibri"/>
      <family val="2"/>
      <charset val="238"/>
      <scheme val="minor"/>
    </font>
    <font>
      <b/>
      <sz val="14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name val="Arial"/>
      <family val="2"/>
    </font>
    <font>
      <b/>
      <sz val="1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12"/>
      </patternFill>
    </fill>
    <fill>
      <patternFill patternType="solid">
        <fgColor indexed="41"/>
        <bgColor indexed="48"/>
      </patternFill>
    </fill>
    <fill>
      <patternFill patternType="solid">
        <fgColor indexed="9"/>
        <bgColor indexed="4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29069">
    <xf numFmtId="165" fontId="0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1" fillId="0" borderId="0"/>
    <xf numFmtId="43" fontId="23" fillId="0" borderId="0" applyFont="0" applyFill="0" applyBorder="0" applyAlignment="0" applyProtection="0"/>
    <xf numFmtId="165" fontId="20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0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1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19" fillId="0" borderId="0"/>
    <xf numFmtId="43" fontId="23" fillId="0" borderId="0" applyFont="0" applyFill="0" applyBorder="0" applyAlignment="0" applyProtection="0"/>
    <xf numFmtId="165" fontId="1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19" fillId="0" borderId="0"/>
    <xf numFmtId="165" fontId="52" fillId="0" borderId="0"/>
    <xf numFmtId="165" fontId="51" fillId="0" borderId="0"/>
    <xf numFmtId="165" fontId="55" fillId="0" borderId="0" applyBorder="0" applyProtection="0"/>
    <xf numFmtId="43" fontId="23" fillId="0" borderId="0" applyFont="0" applyFill="0" applyBorder="0" applyAlignment="0" applyProtection="0"/>
    <xf numFmtId="165" fontId="1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18" fillId="0" borderId="0"/>
    <xf numFmtId="43" fontId="23" fillId="0" borderId="0" applyFont="0" applyFill="0" applyBorder="0" applyAlignment="0" applyProtection="0"/>
    <xf numFmtId="165" fontId="1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1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1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18" fillId="0" borderId="0"/>
    <xf numFmtId="43" fontId="23" fillId="0" borderId="0" applyFont="0" applyFill="0" applyBorder="0" applyAlignment="0" applyProtection="0"/>
    <xf numFmtId="165" fontId="1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18" fillId="0" borderId="0"/>
    <xf numFmtId="165" fontId="23" fillId="0" borderId="0"/>
    <xf numFmtId="43" fontId="23" fillId="0" borderId="0" applyFont="0" applyFill="0" applyBorder="0" applyAlignment="0" applyProtection="0"/>
    <xf numFmtId="165" fontId="17" fillId="0" borderId="0"/>
    <xf numFmtId="43" fontId="17" fillId="0" borderId="0" applyFont="0" applyFill="0" applyBorder="0" applyAlignment="0" applyProtection="0"/>
    <xf numFmtId="165" fontId="16" fillId="0" borderId="0"/>
    <xf numFmtId="43" fontId="16" fillId="0" borderId="0" applyFont="0" applyFill="0" applyBorder="0" applyAlignment="0" applyProtection="0"/>
    <xf numFmtId="165" fontId="15" fillId="0" borderId="0"/>
    <xf numFmtId="43" fontId="15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4" fillId="0" borderId="0"/>
    <xf numFmtId="43" fontId="23" fillId="0" borderId="0" applyFont="0" applyFill="0" applyBorder="0" applyAlignment="0" applyProtection="0"/>
    <xf numFmtId="0" fontId="1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4" fillId="0" borderId="0"/>
    <xf numFmtId="43" fontId="23" fillId="0" borderId="0" applyFont="0" applyFill="0" applyBorder="0" applyAlignment="0" applyProtection="0"/>
    <xf numFmtId="0" fontId="1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4" fillId="0" borderId="0"/>
    <xf numFmtId="0" fontId="52" fillId="0" borderId="0"/>
    <xf numFmtId="166" fontId="55" fillId="0" borderId="0" applyBorder="0" applyProtection="0"/>
    <xf numFmtId="43" fontId="23" fillId="0" borderId="0" applyFont="0" applyFill="0" applyBorder="0" applyAlignment="0" applyProtection="0"/>
    <xf numFmtId="0" fontId="1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4" fillId="0" borderId="0"/>
    <xf numFmtId="43" fontId="23" fillId="0" borderId="0" applyFont="0" applyFill="0" applyBorder="0" applyAlignment="0" applyProtection="0"/>
    <xf numFmtId="0" fontId="1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4" fillId="0" borderId="0"/>
    <xf numFmtId="43" fontId="23" fillId="0" borderId="0" applyFont="0" applyFill="0" applyBorder="0" applyAlignment="0" applyProtection="0"/>
    <xf numFmtId="0" fontId="1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4" fillId="0" borderId="0"/>
    <xf numFmtId="0" fontId="23" fillId="0" borderId="0"/>
    <xf numFmtId="43" fontId="23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0" fontId="23" fillId="0" borderId="0"/>
    <xf numFmtId="43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65" fontId="11" fillId="0" borderId="0"/>
    <xf numFmtId="43" fontId="11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165" fontId="9" fillId="0" borderId="0"/>
    <xf numFmtId="43" fontId="9" fillId="0" borderId="0" applyFont="0" applyFill="0" applyBorder="0" applyAlignment="0" applyProtection="0"/>
    <xf numFmtId="165" fontId="9" fillId="0" borderId="0"/>
    <xf numFmtId="43" fontId="9" fillId="0" borderId="0" applyFont="0" applyFill="0" applyBorder="0" applyAlignment="0" applyProtection="0"/>
    <xf numFmtId="165" fontId="9" fillId="0" borderId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165" fontId="9" fillId="0" borderId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165" fontId="8" fillId="0" borderId="0"/>
    <xf numFmtId="43" fontId="8" fillId="0" borderId="0" applyFont="0" applyFill="0" applyBorder="0" applyAlignment="0" applyProtection="0"/>
    <xf numFmtId="165" fontId="8" fillId="0" borderId="0"/>
    <xf numFmtId="43" fontId="8" fillId="0" borderId="0" applyFont="0" applyFill="0" applyBorder="0" applyAlignment="0" applyProtection="0"/>
    <xf numFmtId="165" fontId="8" fillId="0" borderId="0"/>
    <xf numFmtId="43" fontId="8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165" fontId="8" fillId="0" borderId="0"/>
    <xf numFmtId="43" fontId="8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165" fontId="8" fillId="0" borderId="0"/>
    <xf numFmtId="43" fontId="8" fillId="0" borderId="0" applyFont="0" applyFill="0" applyBorder="0" applyAlignment="0" applyProtection="0"/>
    <xf numFmtId="165" fontId="8" fillId="0" borderId="0"/>
    <xf numFmtId="43" fontId="8" fillId="0" borderId="0" applyFont="0" applyFill="0" applyBorder="0" applyAlignment="0" applyProtection="0"/>
    <xf numFmtId="165" fontId="8" fillId="0" borderId="0"/>
    <xf numFmtId="43" fontId="8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165" fontId="8" fillId="0" borderId="0"/>
    <xf numFmtId="43" fontId="8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165" fontId="7" fillId="0" borderId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165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4" fillId="0" borderId="0" applyFont="0" applyFill="0" applyBorder="0" applyAlignment="0" applyProtection="0"/>
    <xf numFmtId="165" fontId="4" fillId="0" borderId="0"/>
    <xf numFmtId="43" fontId="4" fillId="0" borderId="0" applyFont="0" applyFill="0" applyBorder="0" applyAlignment="0" applyProtection="0"/>
    <xf numFmtId="165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5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4" fillId="0" borderId="0" applyFont="0" applyFill="0" applyBorder="0" applyAlignment="0" applyProtection="0"/>
    <xf numFmtId="165" fontId="4" fillId="0" borderId="0"/>
    <xf numFmtId="43" fontId="4" fillId="0" borderId="0" applyFont="0" applyFill="0" applyBorder="0" applyAlignment="0" applyProtection="0"/>
    <xf numFmtId="165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5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4" fillId="0" borderId="0" applyFont="0" applyFill="0" applyBorder="0" applyAlignment="0" applyProtection="0"/>
    <xf numFmtId="165" fontId="4" fillId="0" borderId="0"/>
    <xf numFmtId="43" fontId="4" fillId="0" borderId="0" applyFont="0" applyFill="0" applyBorder="0" applyAlignment="0" applyProtection="0"/>
    <xf numFmtId="165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5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931">
    <xf numFmtId="165" fontId="0" fillId="0" borderId="0" xfId="0"/>
    <xf numFmtId="4" fontId="24" fillId="0" borderId="0" xfId="0" applyNumberFormat="1" applyFont="1" applyFill="1" applyBorder="1" applyAlignment="1">
      <alignment horizontal="right"/>
    </xf>
    <xf numFmtId="4" fontId="25" fillId="0" borderId="0" xfId="0" applyNumberFormat="1" applyFont="1" applyFill="1" applyBorder="1" applyAlignment="1">
      <alignment horizontal="right"/>
    </xf>
    <xf numFmtId="4" fontId="26" fillId="0" borderId="0" xfId="0" applyNumberFormat="1" applyFont="1" applyFill="1" applyBorder="1" applyAlignment="1">
      <alignment horizontal="right"/>
    </xf>
    <xf numFmtId="165" fontId="24" fillId="0" borderId="0" xfId="0" applyFont="1" applyFill="1" applyBorder="1"/>
    <xf numFmtId="165" fontId="26" fillId="0" borderId="0" xfId="0" applyFont="1" applyFill="1" applyBorder="1" applyAlignment="1">
      <alignment horizontal="left"/>
    </xf>
    <xf numFmtId="165" fontId="25" fillId="0" borderId="0" xfId="0" applyFont="1" applyFill="1" applyBorder="1" applyAlignment="1">
      <alignment horizontal="left"/>
    </xf>
    <xf numFmtId="165" fontId="24" fillId="0" borderId="0" xfId="0" applyFont="1" applyFill="1" applyBorder="1" applyAlignment="1">
      <alignment horizontal="left"/>
    </xf>
    <xf numFmtId="165" fontId="25" fillId="0" borderId="0" xfId="0" applyFont="1" applyFill="1" applyBorder="1" applyAlignment="1">
      <alignment horizontal="center"/>
    </xf>
    <xf numFmtId="165" fontId="28" fillId="0" borderId="0" xfId="0" applyFont="1" applyFill="1" applyBorder="1" applyAlignment="1">
      <alignment horizontal="left"/>
    </xf>
    <xf numFmtId="165" fontId="29" fillId="0" borderId="0" xfId="0" applyFont="1"/>
    <xf numFmtId="165" fontId="30" fillId="0" borderId="0" xfId="0" applyFont="1" applyFill="1" applyAlignment="1">
      <alignment horizontal="left"/>
    </xf>
    <xf numFmtId="165" fontId="32" fillId="0" borderId="0" xfId="0" applyFont="1"/>
    <xf numFmtId="165" fontId="33" fillId="0" borderId="0" xfId="0" applyFont="1"/>
    <xf numFmtId="165" fontId="25" fillId="3" borderId="3" xfId="0" applyFont="1" applyFill="1" applyBorder="1" applyAlignment="1">
      <alignment horizontal="center" vertical="center"/>
    </xf>
    <xf numFmtId="4" fontId="26" fillId="2" borderId="0" xfId="0" applyNumberFormat="1" applyFont="1" applyFill="1" applyBorder="1" applyAlignment="1">
      <alignment horizontal="right"/>
    </xf>
    <xf numFmtId="44" fontId="24" fillId="0" borderId="0" xfId="2" applyFont="1" applyFill="1" applyBorder="1" applyAlignment="1">
      <alignment horizontal="center"/>
    </xf>
    <xf numFmtId="165" fontId="26" fillId="0" borderId="0" xfId="0" applyFont="1" applyFill="1" applyBorder="1" applyAlignment="1">
      <alignment horizontal="center"/>
    </xf>
    <xf numFmtId="165" fontId="26" fillId="0" borderId="0" xfId="0" applyFont="1" applyFill="1" applyBorder="1" applyAlignment="1"/>
    <xf numFmtId="165" fontId="25" fillId="0" borderId="0" xfId="0" applyFont="1" applyFill="1" applyBorder="1" applyAlignment="1">
      <alignment wrapText="1"/>
    </xf>
    <xf numFmtId="165" fontId="26" fillId="0" borderId="0" xfId="0" applyFont="1" applyFill="1" applyBorder="1"/>
    <xf numFmtId="165" fontId="24" fillId="2" borderId="0" xfId="0" applyFont="1" applyFill="1" applyBorder="1"/>
    <xf numFmtId="4" fontId="24" fillId="2" borderId="0" xfId="0" applyNumberFormat="1" applyFont="1" applyFill="1" applyBorder="1" applyAlignment="1">
      <alignment horizontal="right"/>
    </xf>
    <xf numFmtId="4" fontId="24" fillId="0" borderId="1" xfId="0" applyNumberFormat="1" applyFont="1" applyFill="1" applyBorder="1" applyAlignment="1">
      <alignment horizontal="right"/>
    </xf>
    <xf numFmtId="165" fontId="32" fillId="0" borderId="0" xfId="0" applyFont="1" applyBorder="1"/>
    <xf numFmtId="4" fontId="26" fillId="2" borderId="6" xfId="0" applyNumberFormat="1" applyFont="1" applyFill="1" applyBorder="1" applyAlignment="1">
      <alignment horizontal="right"/>
    </xf>
    <xf numFmtId="165" fontId="33" fillId="0" borderId="0" xfId="0" applyFont="1" applyBorder="1"/>
    <xf numFmtId="4" fontId="32" fillId="0" borderId="0" xfId="0" applyNumberFormat="1" applyFont="1" applyFill="1" applyBorder="1" applyAlignment="1">
      <alignment horizontal="right"/>
    </xf>
    <xf numFmtId="165" fontId="33" fillId="0" borderId="1" xfId="0" applyFont="1" applyBorder="1"/>
    <xf numFmtId="4" fontId="32" fillId="0" borderId="0" xfId="0" applyNumberFormat="1" applyFont="1" applyFill="1" applyAlignment="1">
      <alignment horizontal="right"/>
    </xf>
    <xf numFmtId="4" fontId="34" fillId="0" borderId="0" xfId="1" applyNumberFormat="1" applyFont="1" applyFill="1" applyBorder="1" applyAlignment="1">
      <alignment horizontal="right"/>
    </xf>
    <xf numFmtId="4" fontId="36" fillId="0" borderId="0" xfId="1" applyNumberFormat="1" applyFont="1" applyFill="1" applyBorder="1" applyAlignment="1">
      <alignment horizontal="right"/>
    </xf>
    <xf numFmtId="4" fontId="37" fillId="0" borderId="0" xfId="0" applyNumberFormat="1" applyFont="1" applyFill="1" applyBorder="1" applyAlignment="1">
      <alignment horizontal="right"/>
    </xf>
    <xf numFmtId="4" fontId="33" fillId="0" borderId="0" xfId="0" applyNumberFormat="1" applyFont="1" applyFill="1" applyBorder="1" applyAlignment="1">
      <alignment horizontal="right"/>
    </xf>
    <xf numFmtId="4" fontId="34" fillId="0" borderId="4" xfId="1" applyNumberFormat="1" applyFont="1" applyFill="1" applyBorder="1" applyAlignment="1">
      <alignment horizontal="right"/>
    </xf>
    <xf numFmtId="4" fontId="36" fillId="0" borderId="4" xfId="1" applyNumberFormat="1" applyFont="1" applyFill="1" applyBorder="1" applyAlignment="1">
      <alignment horizontal="right"/>
    </xf>
    <xf numFmtId="4" fontId="36" fillId="0" borderId="7" xfId="1" applyNumberFormat="1" applyFont="1" applyFill="1" applyBorder="1" applyAlignment="1">
      <alignment horizontal="right"/>
    </xf>
    <xf numFmtId="4" fontId="34" fillId="0" borderId="5" xfId="1" applyNumberFormat="1" applyFont="1" applyFill="1" applyBorder="1" applyAlignment="1">
      <alignment horizontal="right"/>
    </xf>
    <xf numFmtId="4" fontId="36" fillId="0" borderId="4" xfId="1" applyNumberFormat="1" applyFont="1" applyFill="1" applyBorder="1" applyAlignment="1">
      <alignment horizontal="right" vertical="center"/>
    </xf>
    <xf numFmtId="4" fontId="34" fillId="8" borderId="5" xfId="1" applyNumberFormat="1" applyFont="1" applyFill="1" applyBorder="1" applyAlignment="1">
      <alignment horizontal="right"/>
    </xf>
    <xf numFmtId="4" fontId="34" fillId="13" borderId="5" xfId="1" applyNumberFormat="1" applyFont="1" applyFill="1" applyBorder="1" applyAlignment="1">
      <alignment horizontal="right"/>
    </xf>
    <xf numFmtId="4" fontId="25" fillId="0" borderId="7" xfId="1" applyNumberFormat="1" applyFont="1" applyFill="1" applyBorder="1" applyAlignment="1">
      <alignment horizontal="right"/>
    </xf>
    <xf numFmtId="4" fontId="25" fillId="0" borderId="0" xfId="1" applyNumberFormat="1" applyFont="1" applyFill="1" applyBorder="1" applyAlignment="1">
      <alignment horizontal="right"/>
    </xf>
    <xf numFmtId="4" fontId="34" fillId="13" borderId="4" xfId="1" applyNumberFormat="1" applyFont="1" applyFill="1" applyBorder="1" applyAlignment="1">
      <alignment horizontal="right"/>
    </xf>
    <xf numFmtId="4" fontId="28" fillId="0" borderId="4" xfId="1" applyNumberFormat="1" applyFont="1" applyFill="1" applyBorder="1" applyAlignment="1">
      <alignment horizontal="right"/>
    </xf>
    <xf numFmtId="4" fontId="33" fillId="0" borderId="7" xfId="0" applyNumberFormat="1" applyFont="1" applyFill="1" applyBorder="1" applyAlignment="1">
      <alignment horizontal="right"/>
    </xf>
    <xf numFmtId="4" fontId="28" fillId="0" borderId="0" xfId="1" applyNumberFormat="1" applyFont="1" applyFill="1" applyBorder="1" applyAlignment="1">
      <alignment horizontal="right"/>
    </xf>
    <xf numFmtId="49" fontId="28" fillId="0" borderId="0" xfId="0" applyNumberFormat="1" applyFont="1" applyFill="1" applyBorder="1" applyAlignment="1">
      <alignment horizontal="right"/>
    </xf>
    <xf numFmtId="4" fontId="34" fillId="8" borderId="4" xfId="1" applyNumberFormat="1" applyFont="1" applyFill="1" applyBorder="1" applyAlignment="1">
      <alignment horizontal="right"/>
    </xf>
    <xf numFmtId="4" fontId="34" fillId="9" borderId="4" xfId="1" applyNumberFormat="1" applyFont="1" applyFill="1" applyBorder="1" applyAlignment="1">
      <alignment horizontal="right"/>
    </xf>
    <xf numFmtId="165" fontId="24" fillId="0" borderId="2" xfId="0" applyFont="1" applyFill="1" applyBorder="1" applyAlignment="1">
      <alignment horizontal="left"/>
    </xf>
    <xf numFmtId="4" fontId="36" fillId="0" borderId="0" xfId="1" applyNumberFormat="1" applyFont="1" applyFill="1" applyBorder="1" applyAlignment="1">
      <alignment horizontal="right" vertical="center"/>
    </xf>
    <xf numFmtId="165" fontId="37" fillId="2" borderId="1" xfId="0" applyFont="1" applyFill="1" applyBorder="1" applyAlignment="1">
      <alignment horizontal="center" vertical="center" wrapText="1"/>
    </xf>
    <xf numFmtId="4" fontId="34" fillId="8" borderId="4" xfId="1" applyNumberFormat="1" applyFont="1" applyFill="1" applyBorder="1" applyAlignment="1">
      <alignment horizontal="right" vertical="center"/>
    </xf>
    <xf numFmtId="4" fontId="36" fillId="0" borderId="5" xfId="1" applyNumberFormat="1" applyFont="1" applyFill="1" applyBorder="1" applyAlignment="1">
      <alignment horizontal="right" vertical="center"/>
    </xf>
    <xf numFmtId="165" fontId="28" fillId="0" borderId="0" xfId="0" applyFont="1" applyFill="1" applyBorder="1" applyAlignment="1">
      <alignment horizontal="center"/>
    </xf>
    <xf numFmtId="165" fontId="25" fillId="0" borderId="0" xfId="0" applyFont="1" applyFill="1" applyAlignment="1">
      <alignment horizontal="left"/>
    </xf>
    <xf numFmtId="165" fontId="39" fillId="0" borderId="2" xfId="0" applyFont="1" applyFill="1" applyBorder="1"/>
    <xf numFmtId="165" fontId="41" fillId="0" borderId="0" xfId="0" applyFont="1"/>
    <xf numFmtId="165" fontId="41" fillId="0" borderId="0" xfId="0" applyFont="1" applyBorder="1"/>
    <xf numFmtId="165" fontId="41" fillId="0" borderId="2" xfId="0" applyFont="1" applyBorder="1"/>
    <xf numFmtId="165" fontId="41" fillId="0" borderId="0" xfId="0" applyFont="1" applyAlignment="1">
      <alignment horizontal="right"/>
    </xf>
    <xf numFmtId="165" fontId="40" fillId="14" borderId="0" xfId="0" applyFont="1" applyFill="1" applyAlignment="1">
      <alignment horizontal="center" vertical="center"/>
    </xf>
    <xf numFmtId="165" fontId="40" fillId="14" borderId="4" xfId="0" quotePrefix="1" applyFont="1" applyFill="1" applyBorder="1" applyAlignment="1">
      <alignment horizontal="center" vertical="center"/>
    </xf>
    <xf numFmtId="49" fontId="40" fillId="14" borderId="5" xfId="0" applyNumberFormat="1" applyFont="1" applyFill="1" applyBorder="1" applyAlignment="1">
      <alignment horizontal="center"/>
    </xf>
    <xf numFmtId="49" fontId="40" fillId="14" borderId="0" xfId="0" applyNumberFormat="1" applyFont="1" applyFill="1" applyBorder="1" applyAlignment="1">
      <alignment horizontal="center"/>
    </xf>
    <xf numFmtId="49" fontId="40" fillId="13" borderId="5" xfId="0" applyNumberFormat="1" applyFont="1" applyFill="1" applyBorder="1" applyAlignment="1">
      <alignment horizontal="center"/>
    </xf>
    <xf numFmtId="49" fontId="40" fillId="0" borderId="0" xfId="0" applyNumberFormat="1" applyFont="1" applyFill="1" applyBorder="1" applyAlignment="1">
      <alignment horizontal="center"/>
    </xf>
    <xf numFmtId="4" fontId="41" fillId="0" borderId="7" xfId="0" applyNumberFormat="1" applyFont="1" applyFill="1" applyBorder="1" applyAlignment="1">
      <alignment horizontal="right"/>
    </xf>
    <xf numFmtId="4" fontId="41" fillId="0" borderId="0" xfId="0" applyNumberFormat="1" applyFont="1" applyBorder="1"/>
    <xf numFmtId="49" fontId="40" fillId="0" borderId="0" xfId="0" applyNumberFormat="1" applyFont="1" applyFill="1" applyAlignment="1">
      <alignment horizontal="center"/>
    </xf>
    <xf numFmtId="165" fontId="41" fillId="0" borderId="0" xfId="0" applyFont="1" applyFill="1" applyAlignment="1">
      <alignment horizontal="right"/>
    </xf>
    <xf numFmtId="165" fontId="41" fillId="0" borderId="4" xfId="0" applyFont="1" applyFill="1" applyBorder="1" applyAlignment="1">
      <alignment horizontal="right"/>
    </xf>
    <xf numFmtId="4" fontId="41" fillId="0" borderId="0" xfId="0" applyNumberFormat="1" applyFont="1"/>
    <xf numFmtId="4" fontId="41" fillId="0" borderId="4" xfId="0" applyNumberFormat="1" applyFont="1" applyBorder="1" applyAlignment="1">
      <alignment horizontal="right"/>
    </xf>
    <xf numFmtId="4" fontId="41" fillId="0" borderId="4" xfId="0" applyNumberFormat="1" applyFont="1" applyBorder="1"/>
    <xf numFmtId="165" fontId="41" fillId="0" borderId="7" xfId="0" applyFont="1" applyBorder="1" applyAlignment="1">
      <alignment horizontal="right"/>
    </xf>
    <xf numFmtId="4" fontId="41" fillId="0" borderId="7" xfId="0" applyNumberFormat="1" applyFont="1" applyBorder="1"/>
    <xf numFmtId="4" fontId="41" fillId="0" borderId="0" xfId="0" applyNumberFormat="1" applyFont="1" applyBorder="1" applyAlignment="1">
      <alignment horizontal="right"/>
    </xf>
    <xf numFmtId="165" fontId="41" fillId="0" borderId="5" xfId="0" applyFont="1" applyBorder="1" applyAlignment="1">
      <alignment horizontal="right"/>
    </xf>
    <xf numFmtId="4" fontId="41" fillId="0" borderId="5" xfId="0" applyNumberFormat="1" applyFont="1" applyBorder="1"/>
    <xf numFmtId="49" fontId="40" fillId="2" borderId="0" xfId="0" applyNumberFormat="1" applyFont="1" applyFill="1" applyBorder="1" applyAlignment="1">
      <alignment horizontal="center"/>
    </xf>
    <xf numFmtId="49" fontId="40" fillId="11" borderId="0" xfId="0" applyNumberFormat="1" applyFont="1" applyFill="1" applyBorder="1" applyAlignment="1">
      <alignment horizontal="center"/>
    </xf>
    <xf numFmtId="49" fontId="39" fillId="2" borderId="0" xfId="0" applyNumberFormat="1" applyFont="1" applyFill="1" applyBorder="1" applyAlignment="1">
      <alignment horizontal="center"/>
    </xf>
    <xf numFmtId="4" fontId="41" fillId="0" borderId="0" xfId="0" applyNumberFormat="1" applyFont="1" applyAlignment="1">
      <alignment horizontal="right"/>
    </xf>
    <xf numFmtId="4" fontId="41" fillId="0" borderId="7" xfId="0" applyNumberFormat="1" applyFont="1" applyBorder="1" applyAlignment="1">
      <alignment horizontal="right"/>
    </xf>
    <xf numFmtId="49" fontId="40" fillId="0" borderId="2" xfId="0" applyNumberFormat="1" applyFont="1" applyFill="1" applyBorder="1" applyAlignment="1">
      <alignment horizontal="center"/>
    </xf>
    <xf numFmtId="4" fontId="41" fillId="0" borderId="2" xfId="0" applyNumberFormat="1" applyFont="1" applyBorder="1" applyAlignment="1">
      <alignment horizontal="right"/>
    </xf>
    <xf numFmtId="4" fontId="41" fillId="0" borderId="2" xfId="0" applyNumberFormat="1" applyFont="1" applyBorder="1"/>
    <xf numFmtId="165" fontId="35" fillId="0" borderId="0" xfId="0" applyFont="1"/>
    <xf numFmtId="165" fontId="46" fillId="0" borderId="8" xfId="0" applyFont="1" applyFill="1" applyBorder="1" applyAlignment="1">
      <alignment horizontal="center"/>
    </xf>
    <xf numFmtId="4" fontId="33" fillId="0" borderId="0" xfId="0" applyNumberFormat="1" applyFont="1"/>
    <xf numFmtId="43" fontId="33" fillId="0" borderId="0" xfId="1" applyFont="1"/>
    <xf numFmtId="43" fontId="33" fillId="0" borderId="0" xfId="1" applyFont="1" applyBorder="1"/>
    <xf numFmtId="165" fontId="41" fillId="0" borderId="4" xfId="0" applyFont="1" applyBorder="1" applyAlignment="1">
      <alignment horizontal="right"/>
    </xf>
    <xf numFmtId="2" fontId="33" fillId="0" borderId="0" xfId="0" applyNumberFormat="1" applyFont="1"/>
    <xf numFmtId="165" fontId="49" fillId="0" borderId="0" xfId="0" applyFont="1"/>
    <xf numFmtId="4" fontId="28" fillId="0" borderId="5" xfId="1" applyNumberFormat="1" applyFont="1" applyFill="1" applyBorder="1" applyAlignment="1">
      <alignment horizontal="right" vertical="center"/>
    </xf>
    <xf numFmtId="4" fontId="28" fillId="0" borderId="0" xfId="1" applyNumberFormat="1" applyFont="1" applyFill="1" applyBorder="1" applyAlignment="1">
      <alignment horizontal="right" vertical="center"/>
    </xf>
    <xf numFmtId="4" fontId="36" fillId="0" borderId="7" xfId="1" applyNumberFormat="1" applyFont="1" applyFill="1" applyBorder="1" applyAlignment="1">
      <alignment horizontal="right" vertical="center"/>
    </xf>
    <xf numFmtId="4" fontId="34" fillId="8" borderId="5" xfId="1" applyNumberFormat="1" applyFont="1" applyFill="1" applyBorder="1" applyAlignment="1">
      <alignment horizontal="right" vertical="center"/>
    </xf>
    <xf numFmtId="4" fontId="34" fillId="0" borderId="5" xfId="1" applyNumberFormat="1" applyFont="1" applyFill="1" applyBorder="1" applyAlignment="1">
      <alignment horizontal="right" vertical="center"/>
    </xf>
    <xf numFmtId="4" fontId="34" fillId="0" borderId="4" xfId="1" applyNumberFormat="1" applyFont="1" applyFill="1" applyBorder="1" applyAlignment="1">
      <alignment horizontal="right" vertical="center"/>
    </xf>
    <xf numFmtId="4" fontId="25" fillId="0" borderId="0" xfId="1" applyNumberFormat="1" applyFont="1" applyFill="1" applyBorder="1" applyAlignment="1">
      <alignment horizontal="right" vertical="center"/>
    </xf>
    <xf numFmtId="4" fontId="34" fillId="13" borderId="4" xfId="1" applyNumberFormat="1" applyFont="1" applyFill="1" applyBorder="1" applyAlignment="1">
      <alignment horizontal="right" vertical="center"/>
    </xf>
    <xf numFmtId="43" fontId="0" fillId="0" borderId="0" xfId="1" applyFont="1"/>
    <xf numFmtId="4" fontId="34" fillId="0" borderId="0" xfId="1" applyNumberFormat="1" applyFont="1" applyFill="1" applyBorder="1" applyAlignment="1">
      <alignment horizontal="right" vertical="center"/>
    </xf>
    <xf numFmtId="4" fontId="28" fillId="0" borderId="4" xfId="1" applyNumberFormat="1" applyFont="1" applyFill="1" applyBorder="1" applyAlignment="1">
      <alignment horizontal="right" vertical="center"/>
    </xf>
    <xf numFmtId="4" fontId="25" fillId="0" borderId="4" xfId="1" applyNumberFormat="1" applyFont="1" applyFill="1" applyBorder="1" applyAlignment="1">
      <alignment horizontal="right" vertical="center"/>
    </xf>
    <xf numFmtId="4" fontId="25" fillId="0" borderId="7" xfId="1" applyNumberFormat="1" applyFont="1" applyFill="1" applyBorder="1" applyAlignment="1">
      <alignment horizontal="right" vertical="center"/>
    </xf>
    <xf numFmtId="4" fontId="34" fillId="13" borderId="5" xfId="1" applyNumberFormat="1" applyFont="1" applyFill="1" applyBorder="1" applyAlignment="1">
      <alignment horizontal="right" vertical="center"/>
    </xf>
    <xf numFmtId="4" fontId="38" fillId="3" borderId="5" xfId="1" applyNumberFormat="1" applyFont="1" applyFill="1" applyBorder="1" applyAlignment="1">
      <alignment horizontal="right" vertical="center"/>
    </xf>
    <xf numFmtId="4" fontId="25" fillId="0" borderId="5" xfId="1" applyNumberFormat="1" applyFont="1" applyFill="1" applyBorder="1" applyAlignment="1">
      <alignment horizontal="right" vertical="center"/>
    </xf>
    <xf numFmtId="4" fontId="34" fillId="9" borderId="5" xfId="1" applyNumberFormat="1" applyFont="1" applyFill="1" applyBorder="1" applyAlignment="1">
      <alignment horizontal="right" vertical="center"/>
    </xf>
    <xf numFmtId="4" fontId="34" fillId="9" borderId="4" xfId="1" applyNumberFormat="1" applyFont="1" applyFill="1" applyBorder="1" applyAlignment="1">
      <alignment horizontal="right" vertical="center"/>
    </xf>
    <xf numFmtId="4" fontId="34" fillId="0" borderId="4" xfId="1" applyNumberFormat="1" applyFont="1" applyBorder="1" applyAlignment="1">
      <alignment horizontal="right" vertical="center"/>
    </xf>
    <xf numFmtId="165" fontId="32" fillId="0" borderId="5" xfId="0" applyFont="1" applyBorder="1"/>
    <xf numFmtId="165" fontId="33" fillId="0" borderId="0" xfId="0" applyFont="1" applyFill="1" applyBorder="1" applyAlignment="1">
      <alignment horizontal="left" vertical="center"/>
    </xf>
    <xf numFmtId="4" fontId="33" fillId="0" borderId="0" xfId="0" applyNumberFormat="1" applyFont="1" applyFill="1" applyBorder="1" applyAlignment="1">
      <alignment horizontal="right" vertical="center"/>
    </xf>
    <xf numFmtId="4" fontId="41" fillId="0" borderId="0" xfId="0" applyNumberFormat="1" applyFont="1" applyBorder="1" applyAlignment="1">
      <alignment horizontal="right" vertical="center"/>
    </xf>
    <xf numFmtId="4" fontId="41" fillId="0" borderId="0" xfId="0" applyNumberFormat="1" applyFont="1" applyBorder="1" applyAlignment="1">
      <alignment vertical="center"/>
    </xf>
    <xf numFmtId="4" fontId="24" fillId="0" borderId="0" xfId="0" applyNumberFormat="1" applyFont="1" applyFill="1" applyBorder="1" applyAlignment="1">
      <alignment horizontal="right" vertical="center"/>
    </xf>
    <xf numFmtId="165" fontId="33" fillId="0" borderId="0" xfId="0" applyFont="1" applyAlignment="1">
      <alignment vertical="center"/>
    </xf>
    <xf numFmtId="165" fontId="0" fillId="0" borderId="0" xfId="0" applyFont="1" applyAlignment="1">
      <alignment vertical="center"/>
    </xf>
    <xf numFmtId="43" fontId="33" fillId="0" borderId="0" xfId="1" applyFont="1" applyAlignment="1">
      <alignment vertical="center"/>
    </xf>
    <xf numFmtId="165" fontId="24" fillId="0" borderId="3" xfId="0" applyFont="1" applyFill="1" applyBorder="1" applyAlignment="1">
      <alignment horizontal="left"/>
    </xf>
    <xf numFmtId="165" fontId="24" fillId="0" borderId="3" xfId="0" applyFont="1" applyFill="1" applyBorder="1"/>
    <xf numFmtId="165" fontId="33" fillId="0" borderId="3" xfId="0" applyFont="1" applyBorder="1"/>
    <xf numFmtId="165" fontId="26" fillId="0" borderId="1" xfId="0" applyFont="1" applyFill="1" applyBorder="1"/>
    <xf numFmtId="165" fontId="32" fillId="14" borderId="0" xfId="0" applyFont="1" applyFill="1" applyBorder="1"/>
    <xf numFmtId="165" fontId="47" fillId="0" borderId="0" xfId="0" applyFont="1" applyBorder="1"/>
    <xf numFmtId="4" fontId="32" fillId="14" borderId="0" xfId="0" applyNumberFormat="1" applyFont="1" applyFill="1" applyBorder="1"/>
    <xf numFmtId="4" fontId="32" fillId="0" borderId="0" xfId="0" applyNumberFormat="1" applyFont="1" applyBorder="1"/>
    <xf numFmtId="165" fontId="32" fillId="13" borderId="0" xfId="0" applyFont="1" applyFill="1" applyBorder="1"/>
    <xf numFmtId="4" fontId="34" fillId="0" borderId="0" xfId="1" applyNumberFormat="1" applyFont="1" applyBorder="1" applyAlignment="1">
      <alignment horizontal="right" vertical="center"/>
    </xf>
    <xf numFmtId="4" fontId="25" fillId="0" borderId="0" xfId="1" applyNumberFormat="1" applyFont="1" applyBorder="1" applyAlignment="1">
      <alignment horizontal="right" vertical="center"/>
    </xf>
    <xf numFmtId="4" fontId="28" fillId="0" borderId="4" xfId="1" applyNumberFormat="1" applyFont="1" applyBorder="1" applyAlignment="1">
      <alignment horizontal="right" vertical="center"/>
    </xf>
    <xf numFmtId="4" fontId="24" fillId="15" borderId="0" xfId="0" applyNumberFormat="1" applyFont="1" applyFill="1" applyBorder="1" applyAlignment="1">
      <alignment horizontal="right"/>
    </xf>
    <xf numFmtId="165" fontId="33" fillId="15" borderId="0" xfId="0" applyFont="1" applyFill="1"/>
    <xf numFmtId="43" fontId="33" fillId="15" borderId="0" xfId="1" applyFont="1" applyFill="1"/>
    <xf numFmtId="165" fontId="42" fillId="14" borderId="1" xfId="0" applyFont="1" applyFill="1" applyBorder="1" applyAlignment="1">
      <alignment horizontal="center" vertical="center" wrapText="1"/>
    </xf>
    <xf numFmtId="165" fontId="42" fillId="14" borderId="4" xfId="0" applyFont="1" applyFill="1" applyBorder="1" applyAlignment="1">
      <alignment horizontal="center" vertical="center" wrapText="1"/>
    </xf>
    <xf numFmtId="165" fontId="35" fillId="0" borderId="0" xfId="0" applyFont="1" applyBorder="1"/>
    <xf numFmtId="165" fontId="56" fillId="0" borderId="0" xfId="0" applyFont="1" applyFill="1" applyBorder="1" applyAlignment="1">
      <alignment horizontal="left"/>
    </xf>
    <xf numFmtId="165" fontId="37" fillId="0" borderId="0" xfId="0" applyFont="1" applyFill="1" applyBorder="1" applyAlignment="1">
      <alignment horizontal="left"/>
    </xf>
    <xf numFmtId="165" fontId="33" fillId="0" borderId="0" xfId="0" applyFont="1" applyFill="1" applyBorder="1" applyAlignment="1">
      <alignment horizontal="left"/>
    </xf>
    <xf numFmtId="165" fontId="33" fillId="0" borderId="0" xfId="0" applyFont="1" applyFill="1" applyBorder="1"/>
    <xf numFmtId="165" fontId="0" fillId="0" borderId="0" xfId="0" applyFont="1"/>
    <xf numFmtId="49" fontId="42" fillId="14" borderId="5" xfId="0" applyNumberFormat="1" applyFont="1" applyFill="1" applyBorder="1" applyAlignment="1">
      <alignment horizontal="center"/>
    </xf>
    <xf numFmtId="165" fontId="42" fillId="14" borderId="5" xfId="0" applyFont="1" applyFill="1" applyBorder="1" applyAlignment="1">
      <alignment horizontal="left"/>
    </xf>
    <xf numFmtId="165" fontId="42" fillId="14" borderId="4" xfId="0" applyFont="1" applyFill="1" applyBorder="1" applyAlignment="1">
      <alignment horizontal="left"/>
    </xf>
    <xf numFmtId="4" fontId="42" fillId="14" borderId="4" xfId="0" applyNumberFormat="1" applyFont="1" applyFill="1" applyBorder="1" applyAlignment="1"/>
    <xf numFmtId="4" fontId="42" fillId="14" borderId="4" xfId="0" applyNumberFormat="1" applyFont="1" applyFill="1" applyBorder="1" applyAlignment="1">
      <alignment horizontal="right"/>
    </xf>
    <xf numFmtId="4" fontId="57" fillId="14" borderId="4" xfId="0" applyNumberFormat="1" applyFont="1" applyFill="1" applyBorder="1" applyAlignment="1"/>
    <xf numFmtId="49" fontId="42" fillId="2" borderId="0" xfId="0" applyNumberFormat="1" applyFont="1" applyFill="1" applyBorder="1" applyAlignment="1">
      <alignment horizontal="center"/>
    </xf>
    <xf numFmtId="49" fontId="42" fillId="11" borderId="0" xfId="0" applyNumberFormat="1" applyFont="1" applyFill="1" applyBorder="1" applyAlignment="1">
      <alignment horizontal="center"/>
    </xf>
    <xf numFmtId="165" fontId="42" fillId="11" borderId="0" xfId="0" applyFont="1" applyFill="1" applyBorder="1" applyAlignment="1">
      <alignment horizontal="left"/>
    </xf>
    <xf numFmtId="4" fontId="42" fillId="11" borderId="0" xfId="0" applyNumberFormat="1" applyFont="1" applyFill="1" applyBorder="1" applyAlignment="1"/>
    <xf numFmtId="4" fontId="42" fillId="11" borderId="0" xfId="0" applyNumberFormat="1" applyFont="1" applyFill="1" applyBorder="1" applyAlignment="1">
      <alignment horizontal="right"/>
    </xf>
    <xf numFmtId="165" fontId="47" fillId="3" borderId="3" xfId="0" applyFont="1" applyFill="1" applyBorder="1" applyAlignment="1">
      <alignment horizontal="center" vertical="center"/>
    </xf>
    <xf numFmtId="4" fontId="32" fillId="0" borderId="0" xfId="0" applyNumberFormat="1" applyFont="1" applyAlignment="1">
      <alignment horizontal="right"/>
    </xf>
    <xf numFmtId="165" fontId="37" fillId="0" borderId="5" xfId="0" applyFont="1" applyFill="1" applyBorder="1" applyAlignment="1">
      <alignment horizontal="left" vertical="center"/>
    </xf>
    <xf numFmtId="165" fontId="37" fillId="0" borderId="0" xfId="0" applyFont="1" applyFill="1" applyBorder="1" applyAlignment="1">
      <alignment horizontal="left" vertical="center"/>
    </xf>
    <xf numFmtId="165" fontId="37" fillId="0" borderId="4" xfId="0" applyFont="1" applyFill="1" applyBorder="1" applyAlignment="1">
      <alignment horizontal="left" vertical="center"/>
    </xf>
    <xf numFmtId="4" fontId="37" fillId="0" borderId="4" xfId="0" applyNumberFormat="1" applyFont="1" applyFill="1" applyBorder="1" applyAlignment="1">
      <alignment horizontal="right"/>
    </xf>
    <xf numFmtId="165" fontId="33" fillId="0" borderId="0" xfId="0" applyFont="1" applyFill="1" applyBorder="1" applyAlignment="1">
      <alignment vertical="center" wrapText="1"/>
    </xf>
    <xf numFmtId="4" fontId="37" fillId="0" borderId="5" xfId="0" applyNumberFormat="1" applyFont="1" applyFill="1" applyBorder="1" applyAlignment="1">
      <alignment horizontal="right"/>
    </xf>
    <xf numFmtId="4" fontId="33" fillId="0" borderId="5" xfId="0" applyNumberFormat="1" applyFont="1" applyFill="1" applyBorder="1" applyAlignment="1">
      <alignment horizontal="right"/>
    </xf>
    <xf numFmtId="4" fontId="33" fillId="0" borderId="4" xfId="0" applyNumberFormat="1" applyFont="1" applyFill="1" applyBorder="1" applyAlignment="1">
      <alignment horizontal="right"/>
    </xf>
    <xf numFmtId="4" fontId="33" fillId="0" borderId="2" xfId="0" applyNumberFormat="1" applyFont="1" applyFill="1" applyBorder="1" applyAlignment="1">
      <alignment horizontal="right"/>
    </xf>
    <xf numFmtId="4" fontId="37" fillId="0" borderId="4" xfId="0" applyNumberFormat="1" applyFont="1" applyFill="1" applyBorder="1"/>
    <xf numFmtId="165" fontId="33" fillId="0" borderId="4" xfId="0" applyFont="1" applyFill="1" applyBorder="1" applyAlignment="1">
      <alignment horizontal="left" vertical="center"/>
    </xf>
    <xf numFmtId="165" fontId="33" fillId="0" borderId="0" xfId="0" applyFont="1" applyFill="1" applyBorder="1" applyAlignment="1">
      <alignment vertical="center"/>
    </xf>
    <xf numFmtId="2" fontId="33" fillId="0" borderId="0" xfId="0" applyNumberFormat="1" applyFont="1" applyFill="1" applyBorder="1" applyAlignment="1">
      <alignment horizontal="right"/>
    </xf>
    <xf numFmtId="165" fontId="37" fillId="0" borderId="5" xfId="0" applyFont="1" applyFill="1" applyBorder="1" applyAlignment="1">
      <alignment horizontal="left"/>
    </xf>
    <xf numFmtId="165" fontId="37" fillId="0" borderId="4" xfId="0" applyFont="1" applyFill="1" applyBorder="1" applyAlignment="1">
      <alignment horizontal="left"/>
    </xf>
    <xf numFmtId="165" fontId="33" fillId="0" borderId="7" xfId="0" applyFont="1" applyFill="1" applyBorder="1" applyAlignment="1">
      <alignment vertical="center"/>
    </xf>
    <xf numFmtId="165" fontId="33" fillId="0" borderId="7" xfId="0" applyFont="1" applyFill="1" applyBorder="1" applyAlignment="1">
      <alignment horizontal="left"/>
    </xf>
    <xf numFmtId="165" fontId="0" fillId="0" borderId="0" xfId="0" applyFont="1" applyBorder="1"/>
    <xf numFmtId="165" fontId="37" fillId="0" borderId="4" xfId="0" applyFont="1" applyFill="1" applyBorder="1"/>
    <xf numFmtId="165" fontId="33" fillId="0" borderId="4" xfId="0" applyFont="1" applyFill="1" applyBorder="1" applyAlignment="1">
      <alignment horizontal="left"/>
    </xf>
    <xf numFmtId="165" fontId="37" fillId="0" borderId="7" xfId="0" applyFont="1" applyFill="1" applyBorder="1" applyAlignment="1">
      <alignment horizontal="left"/>
    </xf>
    <xf numFmtId="165" fontId="37" fillId="0" borderId="0" xfId="0" applyFont="1" applyFill="1" applyBorder="1" applyAlignment="1">
      <alignment horizontal="center"/>
    </xf>
    <xf numFmtId="4" fontId="33" fillId="0" borderId="2" xfId="0" applyNumberFormat="1" applyFont="1" applyFill="1" applyBorder="1" applyAlignment="1">
      <alignment horizontal="right" vertical="center"/>
    </xf>
    <xf numFmtId="4" fontId="33" fillId="0" borderId="8" xfId="0" applyNumberFormat="1" applyFont="1" applyFill="1" applyBorder="1" applyAlignment="1">
      <alignment horizontal="right"/>
    </xf>
    <xf numFmtId="165" fontId="37" fillId="0" borderId="0" xfId="0" applyFont="1" applyFill="1" applyBorder="1"/>
    <xf numFmtId="165" fontId="33" fillId="0" borderId="7" xfId="0" applyFont="1" applyFill="1" applyBorder="1"/>
    <xf numFmtId="165" fontId="37" fillId="0" borderId="5" xfId="0" applyFont="1" applyFill="1" applyBorder="1"/>
    <xf numFmtId="4" fontId="33" fillId="15" borderId="0" xfId="0" applyNumberFormat="1" applyFont="1" applyFill="1" applyBorder="1" applyAlignment="1">
      <alignment horizontal="right"/>
    </xf>
    <xf numFmtId="4" fontId="33" fillId="0" borderId="3" xfId="0" applyNumberFormat="1" applyFont="1" applyFill="1" applyBorder="1" applyAlignment="1">
      <alignment horizontal="right"/>
    </xf>
    <xf numFmtId="4" fontId="33" fillId="0" borderId="8" xfId="0" applyNumberFormat="1" applyFont="1" applyFill="1" applyBorder="1" applyAlignment="1">
      <alignment horizontal="right" vertical="center"/>
    </xf>
    <xf numFmtId="49" fontId="37" fillId="2" borderId="0" xfId="0" applyNumberFormat="1" applyFont="1" applyFill="1" applyBorder="1" applyAlignment="1">
      <alignment horizontal="center"/>
    </xf>
    <xf numFmtId="165" fontId="37" fillId="2" borderId="2" xfId="0" applyFont="1" applyFill="1" applyBorder="1" applyAlignment="1">
      <alignment horizontal="center" vertical="center" wrapText="1"/>
    </xf>
    <xf numFmtId="165" fontId="37" fillId="2" borderId="2" xfId="0" applyFont="1" applyFill="1" applyBorder="1" applyAlignment="1">
      <alignment horizontal="center" vertical="center"/>
    </xf>
    <xf numFmtId="165" fontId="37" fillId="2" borderId="2" xfId="0" applyFont="1" applyFill="1" applyBorder="1" applyAlignment="1">
      <alignment horizontal="center" wrapText="1"/>
    </xf>
    <xf numFmtId="49" fontId="33" fillId="3" borderId="3" xfId="0" applyNumberFormat="1" applyFont="1" applyFill="1" applyBorder="1" applyAlignment="1">
      <alignment horizontal="center" vertical="center"/>
    </xf>
    <xf numFmtId="165" fontId="33" fillId="3" borderId="3" xfId="0" applyFont="1" applyFill="1" applyBorder="1" applyAlignment="1">
      <alignment horizontal="center" vertical="center"/>
    </xf>
    <xf numFmtId="165" fontId="33" fillId="3" borderId="2" xfId="0" applyFont="1" applyFill="1" applyBorder="1" applyAlignment="1">
      <alignment horizontal="center" vertical="center"/>
    </xf>
    <xf numFmtId="4" fontId="37" fillId="2" borderId="6" xfId="0" applyNumberFormat="1" applyFont="1" applyFill="1" applyBorder="1" applyAlignment="1">
      <alignment horizontal="right"/>
    </xf>
    <xf numFmtId="4" fontId="37" fillId="2" borderId="6" xfId="0" applyNumberFormat="1" applyFont="1" applyFill="1" applyBorder="1" applyAlignment="1">
      <alignment horizontal="left"/>
    </xf>
    <xf numFmtId="165" fontId="37" fillId="2" borderId="6" xfId="0" applyFont="1" applyFill="1" applyBorder="1"/>
    <xf numFmtId="4" fontId="37" fillId="2" borderId="6" xfId="0" applyNumberFormat="1" applyFont="1" applyFill="1" applyBorder="1" applyAlignment="1">
      <alignment horizontal="center"/>
    </xf>
    <xf numFmtId="165" fontId="37" fillId="4" borderId="4" xfId="0" applyFont="1" applyFill="1" applyBorder="1" applyAlignment="1">
      <alignment horizontal="left"/>
    </xf>
    <xf numFmtId="165" fontId="37" fillId="4" borderId="4" xfId="0" applyFont="1" applyFill="1" applyBorder="1"/>
    <xf numFmtId="4" fontId="37" fillId="4" borderId="4" xfId="0" applyNumberFormat="1" applyFont="1" applyFill="1" applyBorder="1"/>
    <xf numFmtId="4" fontId="37" fillId="2" borderId="0" xfId="0" applyNumberFormat="1" applyFont="1" applyFill="1" applyBorder="1" applyAlignment="1">
      <alignment horizontal="right"/>
    </xf>
    <xf numFmtId="4" fontId="37" fillId="2" borderId="0" xfId="0" applyNumberFormat="1" applyFont="1" applyFill="1" applyBorder="1" applyAlignment="1">
      <alignment horizontal="left"/>
    </xf>
    <xf numFmtId="165" fontId="37" fillId="2" borderId="0" xfId="0" applyFont="1" applyFill="1" applyBorder="1"/>
    <xf numFmtId="4" fontId="37" fillId="2" borderId="0" xfId="0" applyNumberFormat="1" applyFont="1" applyFill="1" applyBorder="1" applyAlignment="1">
      <alignment horizontal="center"/>
    </xf>
    <xf numFmtId="165" fontId="37" fillId="5" borderId="4" xfId="0" applyFont="1" applyFill="1" applyBorder="1" applyAlignment="1">
      <alignment horizontal="left"/>
    </xf>
    <xf numFmtId="165" fontId="37" fillId="5" borderId="4" xfId="0" applyFont="1" applyFill="1" applyBorder="1"/>
    <xf numFmtId="4" fontId="0" fillId="0" borderId="0" xfId="0" applyNumberFormat="1" applyFont="1"/>
    <xf numFmtId="4" fontId="37" fillId="0" borderId="0" xfId="0" applyNumberFormat="1" applyFont="1" applyFill="1" applyBorder="1" applyAlignment="1">
      <alignment horizontal="left"/>
    </xf>
    <xf numFmtId="4" fontId="37" fillId="0" borderId="0" xfId="0" applyNumberFormat="1" applyFont="1" applyFill="1" applyBorder="1" applyAlignment="1">
      <alignment horizontal="center"/>
    </xf>
    <xf numFmtId="165" fontId="37" fillId="3" borderId="4" xfId="0" applyFont="1" applyFill="1" applyBorder="1"/>
    <xf numFmtId="4" fontId="37" fillId="6" borderId="4" xfId="0" applyNumberFormat="1" applyFont="1" applyFill="1" applyBorder="1"/>
    <xf numFmtId="4" fontId="33" fillId="0" borderId="0" xfId="0" applyNumberFormat="1" applyFont="1" applyFill="1" applyBorder="1" applyAlignment="1">
      <alignment horizontal="left"/>
    </xf>
    <xf numFmtId="4" fontId="33" fillId="0" borderId="0" xfId="0" applyNumberFormat="1" applyFont="1" applyFill="1" applyBorder="1" applyAlignment="1">
      <alignment horizontal="center"/>
    </xf>
    <xf numFmtId="4" fontId="37" fillId="0" borderId="0" xfId="0" applyNumberFormat="1" applyFont="1" applyFill="1" applyBorder="1"/>
    <xf numFmtId="4" fontId="37" fillId="0" borderId="5" xfId="0" applyNumberFormat="1" applyFont="1" applyFill="1" applyBorder="1"/>
    <xf numFmtId="4" fontId="56" fillId="0" borderId="0" xfId="0" applyNumberFormat="1" applyFont="1" applyFill="1" applyBorder="1" applyAlignment="1">
      <alignment horizontal="right"/>
    </xf>
    <xf numFmtId="44" fontId="56" fillId="0" borderId="0" xfId="2" applyFont="1" applyFill="1" applyBorder="1" applyAlignment="1">
      <alignment horizontal="center"/>
    </xf>
    <xf numFmtId="165" fontId="59" fillId="0" borderId="0" xfId="0" applyFont="1" applyFill="1" applyBorder="1" applyAlignment="1">
      <alignment horizontal="center"/>
    </xf>
    <xf numFmtId="165" fontId="59" fillId="0" borderId="0" xfId="0" applyFont="1" applyFill="1" applyBorder="1" applyAlignment="1"/>
    <xf numFmtId="165" fontId="33" fillId="0" borderId="0" xfId="0" applyFont="1" applyFill="1" applyBorder="1" applyAlignment="1">
      <alignment horizontal="center"/>
    </xf>
    <xf numFmtId="165" fontId="56" fillId="0" borderId="2" xfId="0" applyFont="1" applyFill="1" applyBorder="1" applyAlignment="1">
      <alignment horizontal="left"/>
    </xf>
    <xf numFmtId="165" fontId="33" fillId="0" borderId="2" xfId="0" applyFont="1" applyFill="1" applyBorder="1" applyAlignment="1">
      <alignment horizontal="left"/>
    </xf>
    <xf numFmtId="165" fontId="33" fillId="0" borderId="0" xfId="0" applyFont="1" applyFill="1" applyBorder="1" applyAlignment="1">
      <alignment horizontal="right"/>
    </xf>
    <xf numFmtId="4" fontId="33" fillId="0" borderId="0" xfId="0" applyNumberFormat="1" applyFont="1" applyFill="1" applyBorder="1"/>
    <xf numFmtId="165" fontId="56" fillId="0" borderId="1" xfId="0" applyFont="1" applyFill="1" applyBorder="1" applyAlignment="1">
      <alignment horizontal="left"/>
    </xf>
    <xf numFmtId="4" fontId="37" fillId="0" borderId="6" xfId="0" applyNumberFormat="1" applyFont="1" applyFill="1" applyBorder="1" applyAlignment="1">
      <alignment horizontal="right"/>
    </xf>
    <xf numFmtId="165" fontId="33" fillId="0" borderId="0" xfId="0" applyFont="1" applyFill="1" applyBorder="1" applyAlignment="1">
      <alignment wrapText="1"/>
    </xf>
    <xf numFmtId="165" fontId="37" fillId="0" borderId="4" xfId="0" applyFont="1" applyFill="1" applyBorder="1" applyAlignment="1">
      <alignment wrapText="1"/>
    </xf>
    <xf numFmtId="165" fontId="37" fillId="0" borderId="5" xfId="0" applyFont="1" applyFill="1" applyBorder="1" applyAlignment="1">
      <alignment horizontal="left" wrapText="1"/>
    </xf>
    <xf numFmtId="165" fontId="33" fillId="0" borderId="4" xfId="0" applyFont="1" applyFill="1" applyBorder="1" applyAlignment="1">
      <alignment wrapText="1"/>
    </xf>
    <xf numFmtId="165" fontId="59" fillId="0" borderId="0" xfId="0" applyFont="1" applyFill="1" applyBorder="1" applyAlignment="1">
      <alignment horizontal="left"/>
    </xf>
    <xf numFmtId="165" fontId="37" fillId="0" borderId="2" xfId="0" applyFont="1" applyFill="1" applyBorder="1" applyAlignment="1">
      <alignment horizontal="left"/>
    </xf>
    <xf numFmtId="165" fontId="33" fillId="0" borderId="2" xfId="0" applyFont="1" applyFill="1" applyBorder="1" applyAlignment="1">
      <alignment horizontal="left" vertical="top"/>
    </xf>
    <xf numFmtId="165" fontId="33" fillId="0" borderId="8" xfId="0" applyFont="1" applyFill="1" applyBorder="1" applyAlignment="1">
      <alignment vertical="top" wrapText="1"/>
    </xf>
    <xf numFmtId="165" fontId="56" fillId="0" borderId="3" xfId="0" applyFont="1" applyFill="1" applyBorder="1" applyAlignment="1">
      <alignment horizontal="left"/>
    </xf>
    <xf numFmtId="165" fontId="37" fillId="0" borderId="3" xfId="0" applyFont="1" applyFill="1" applyBorder="1" applyAlignment="1">
      <alignment horizontal="left"/>
    </xf>
    <xf numFmtId="165" fontId="33" fillId="0" borderId="3" xfId="0" applyFont="1" applyFill="1" applyBorder="1" applyAlignment="1">
      <alignment horizontal="left"/>
    </xf>
    <xf numFmtId="165" fontId="33" fillId="0" borderId="3" xfId="0" applyFont="1" applyFill="1" applyBorder="1"/>
    <xf numFmtId="165" fontId="56" fillId="0" borderId="3" xfId="0" applyFont="1" applyFill="1" applyBorder="1"/>
    <xf numFmtId="164" fontId="56" fillId="0" borderId="3" xfId="1" applyNumberFormat="1" applyFont="1" applyFill="1" applyBorder="1" applyAlignment="1">
      <alignment horizontal="right"/>
    </xf>
    <xf numFmtId="4" fontId="56" fillId="0" borderId="3" xfId="0" applyNumberFormat="1" applyFont="1" applyFill="1" applyBorder="1" applyAlignment="1">
      <alignment horizontal="right"/>
    </xf>
    <xf numFmtId="165" fontId="59" fillId="0" borderId="3" xfId="0" applyFont="1" applyFill="1" applyBorder="1" applyAlignment="1">
      <alignment horizontal="left"/>
    </xf>
    <xf numFmtId="165" fontId="37" fillId="0" borderId="3" xfId="0" applyFont="1" applyFill="1" applyBorder="1"/>
    <xf numFmtId="4" fontId="37" fillId="0" borderId="3" xfId="0" applyNumberFormat="1" applyFont="1" applyFill="1" applyBorder="1"/>
    <xf numFmtId="165" fontId="59" fillId="0" borderId="1" xfId="0" applyFont="1" applyFill="1" applyBorder="1"/>
    <xf numFmtId="164" fontId="59" fillId="0" borderId="1" xfId="1" applyNumberFormat="1" applyFont="1" applyFill="1" applyBorder="1" applyAlignment="1">
      <alignment horizontal="right"/>
    </xf>
    <xf numFmtId="4" fontId="59" fillId="0" borderId="1" xfId="0" applyNumberFormat="1" applyFont="1" applyFill="1" applyBorder="1" applyAlignment="1">
      <alignment horizontal="right"/>
    </xf>
    <xf numFmtId="165" fontId="33" fillId="0" borderId="1" xfId="0" applyFont="1" applyFill="1" applyBorder="1" applyAlignment="1">
      <alignment horizontal="right"/>
    </xf>
    <xf numFmtId="165" fontId="37" fillId="0" borderId="1" xfId="0" applyFont="1" applyFill="1" applyBorder="1"/>
    <xf numFmtId="4" fontId="37" fillId="0" borderId="1" xfId="0" applyNumberFormat="1" applyFont="1" applyFill="1" applyBorder="1"/>
    <xf numFmtId="165" fontId="59" fillId="0" borderId="0" xfId="0" applyFont="1" applyFill="1" applyBorder="1"/>
    <xf numFmtId="164" fontId="59" fillId="0" borderId="0" xfId="1" applyNumberFormat="1" applyFont="1" applyFill="1" applyBorder="1" applyAlignment="1">
      <alignment horizontal="right"/>
    </xf>
    <xf numFmtId="4" fontId="59" fillId="0" borderId="0" xfId="0" applyNumberFormat="1" applyFont="1" applyFill="1" applyBorder="1" applyAlignment="1">
      <alignment horizontal="right"/>
    </xf>
    <xf numFmtId="165" fontId="56" fillId="2" borderId="0" xfId="0" applyFont="1" applyFill="1" applyBorder="1"/>
    <xf numFmtId="4" fontId="37" fillId="5" borderId="4" xfId="0" applyNumberFormat="1" applyFont="1" applyFill="1" applyBorder="1"/>
    <xf numFmtId="165" fontId="56" fillId="0" borderId="0" xfId="0" applyFont="1" applyFill="1" applyBorder="1"/>
    <xf numFmtId="4" fontId="56" fillId="15" borderId="0" xfId="0" applyNumberFormat="1" applyFont="1" applyFill="1" applyBorder="1" applyAlignment="1">
      <alignment horizontal="right"/>
    </xf>
    <xf numFmtId="165" fontId="37" fillId="15" borderId="0" xfId="0" applyFont="1" applyFill="1" applyBorder="1" applyAlignment="1">
      <alignment horizontal="left"/>
    </xf>
    <xf numFmtId="165" fontId="37" fillId="15" borderId="4" xfId="0" applyFont="1" applyFill="1" applyBorder="1" applyAlignment="1">
      <alignment horizontal="left"/>
    </xf>
    <xf numFmtId="165" fontId="37" fillId="15" borderId="4" xfId="0" applyFont="1" applyFill="1" applyBorder="1"/>
    <xf numFmtId="4" fontId="37" fillId="15" borderId="4" xfId="0" applyNumberFormat="1" applyFont="1" applyFill="1" applyBorder="1" applyAlignment="1">
      <alignment horizontal="right"/>
    </xf>
    <xf numFmtId="165" fontId="0" fillId="15" borderId="0" xfId="0" applyFont="1" applyFill="1"/>
    <xf numFmtId="165" fontId="33" fillId="15" borderId="7" xfId="0" applyFont="1" applyFill="1" applyBorder="1" applyAlignment="1">
      <alignment horizontal="left"/>
    </xf>
    <xf numFmtId="165" fontId="33" fillId="15" borderId="7" xfId="0" applyFont="1" applyFill="1" applyBorder="1"/>
    <xf numFmtId="4" fontId="33" fillId="15" borderId="5" xfId="0" applyNumberFormat="1" applyFont="1" applyFill="1" applyBorder="1" applyAlignment="1">
      <alignment horizontal="right"/>
    </xf>
    <xf numFmtId="4" fontId="33" fillId="15" borderId="7" xfId="0" applyNumberFormat="1" applyFont="1" applyFill="1" applyBorder="1" applyAlignment="1">
      <alignment horizontal="right"/>
    </xf>
    <xf numFmtId="4" fontId="33" fillId="0" borderId="7" xfId="0" applyNumberFormat="1" applyFont="1" applyFill="1" applyBorder="1"/>
    <xf numFmtId="4" fontId="56" fillId="2" borderId="0" xfId="0" applyNumberFormat="1" applyFont="1" applyFill="1" applyBorder="1" applyAlignment="1">
      <alignment horizontal="right"/>
    </xf>
    <xf numFmtId="165" fontId="37" fillId="2" borderId="5" xfId="0" applyFont="1" applyFill="1" applyBorder="1" applyAlignment="1">
      <alignment horizontal="left"/>
    </xf>
    <xf numFmtId="4" fontId="37" fillId="2" borderId="5" xfId="0" applyNumberFormat="1" applyFont="1" applyFill="1" applyBorder="1"/>
    <xf numFmtId="165" fontId="37" fillId="0" borderId="7" xfId="0" applyFont="1" applyFill="1" applyBorder="1"/>
    <xf numFmtId="165" fontId="33" fillId="0" borderId="7" xfId="0" applyFont="1" applyFill="1" applyBorder="1" applyAlignment="1">
      <alignment vertical="center" wrapText="1"/>
    </xf>
    <xf numFmtId="4" fontId="33" fillId="0" borderId="5" xfId="0" applyNumberFormat="1" applyFont="1" applyFill="1" applyBorder="1" applyAlignment="1">
      <alignment vertical="center"/>
    </xf>
    <xf numFmtId="4" fontId="33" fillId="0" borderId="7" xfId="0" applyNumberFormat="1" applyFont="1" applyFill="1" applyBorder="1" applyAlignment="1">
      <alignment vertical="center"/>
    </xf>
    <xf numFmtId="165" fontId="33" fillId="0" borderId="7" xfId="0" applyFont="1" applyFill="1" applyBorder="1" applyAlignment="1">
      <alignment wrapText="1"/>
    </xf>
    <xf numFmtId="4" fontId="33" fillId="0" borderId="5" xfId="0" applyNumberFormat="1" applyFont="1" applyFill="1" applyBorder="1"/>
    <xf numFmtId="4" fontId="33" fillId="0" borderId="4" xfId="0" applyNumberFormat="1" applyFont="1" applyFill="1" applyBorder="1"/>
    <xf numFmtId="165" fontId="58" fillId="0" borderId="4" xfId="0" applyFont="1" applyFill="1" applyBorder="1" applyAlignment="1">
      <alignment wrapText="1"/>
    </xf>
    <xf numFmtId="165" fontId="37" fillId="0" borderId="5" xfId="0" applyFont="1" applyFill="1" applyBorder="1" applyAlignment="1">
      <alignment wrapText="1"/>
    </xf>
    <xf numFmtId="165" fontId="58" fillId="0" borderId="5" xfId="0" applyFont="1" applyFill="1" applyBorder="1" applyAlignment="1">
      <alignment wrapText="1"/>
    </xf>
    <xf numFmtId="4" fontId="56" fillId="0" borderId="0" xfId="0" applyNumberFormat="1" applyFont="1" applyFill="1" applyBorder="1" applyAlignment="1">
      <alignment horizontal="right" vertical="center"/>
    </xf>
    <xf numFmtId="4" fontId="56" fillId="0" borderId="1" xfId="0" applyNumberFormat="1" applyFont="1" applyFill="1" applyBorder="1" applyAlignment="1">
      <alignment horizontal="right"/>
    </xf>
    <xf numFmtId="165" fontId="33" fillId="0" borderId="1" xfId="0" applyFont="1" applyFill="1" applyBorder="1" applyAlignment="1">
      <alignment horizontal="left"/>
    </xf>
    <xf numFmtId="4" fontId="33" fillId="0" borderId="1" xfId="0" applyNumberFormat="1" applyFont="1" applyFill="1" applyBorder="1" applyAlignment="1">
      <alignment horizontal="right"/>
    </xf>
    <xf numFmtId="4" fontId="33" fillId="0" borderId="1" xfId="0" applyNumberFormat="1" applyFont="1" applyFill="1" applyBorder="1"/>
    <xf numFmtId="4" fontId="56" fillId="0" borderId="0" xfId="0" applyNumberFormat="1" applyFont="1" applyFill="1" applyBorder="1" applyAlignment="1">
      <alignment horizontal="center"/>
    </xf>
    <xf numFmtId="164" fontId="56" fillId="0" borderId="0" xfId="1" applyNumberFormat="1" applyFont="1" applyFill="1" applyBorder="1" applyAlignment="1">
      <alignment horizontal="right"/>
    </xf>
    <xf numFmtId="165" fontId="41" fillId="0" borderId="2" xfId="0" applyFont="1" applyFill="1" applyBorder="1"/>
    <xf numFmtId="165" fontId="41" fillId="0" borderId="2" xfId="0" applyFont="1" applyFill="1" applyBorder="1" applyAlignment="1">
      <alignment horizontal="center"/>
    </xf>
    <xf numFmtId="165" fontId="42" fillId="0" borderId="2" xfId="0" applyFont="1" applyFill="1" applyBorder="1" applyAlignment="1">
      <alignment horizontal="center"/>
    </xf>
    <xf numFmtId="165" fontId="42" fillId="0" borderId="2" xfId="0" applyFont="1" applyFill="1" applyBorder="1"/>
    <xf numFmtId="165" fontId="42" fillId="14" borderId="0" xfId="0" applyFont="1" applyFill="1" applyAlignment="1">
      <alignment horizontal="center" vertical="center"/>
    </xf>
    <xf numFmtId="165" fontId="42" fillId="14" borderId="4" xfId="0" quotePrefix="1" applyFont="1" applyFill="1" applyBorder="1" applyAlignment="1">
      <alignment horizontal="center" vertical="center"/>
    </xf>
    <xf numFmtId="165" fontId="42" fillId="14" borderId="4" xfId="0" applyFont="1" applyFill="1" applyBorder="1" applyAlignment="1">
      <alignment horizontal="center" vertical="center"/>
    </xf>
    <xf numFmtId="165" fontId="57" fillId="14" borderId="4" xfId="0" applyFont="1" applyFill="1" applyBorder="1" applyAlignment="1">
      <alignment horizontal="center" vertical="center" wrapText="1"/>
    </xf>
    <xf numFmtId="165" fontId="47" fillId="0" borderId="8" xfId="0" applyFont="1" applyFill="1" applyBorder="1" applyAlignment="1">
      <alignment horizontal="center"/>
    </xf>
    <xf numFmtId="49" fontId="47" fillId="3" borderId="2" xfId="0" applyNumberFormat="1" applyFont="1" applyFill="1" applyBorder="1" applyAlignment="1">
      <alignment horizontal="center"/>
    </xf>
    <xf numFmtId="165" fontId="47" fillId="0" borderId="2" xfId="0" applyFont="1" applyBorder="1" applyAlignment="1">
      <alignment horizontal="center"/>
    </xf>
    <xf numFmtId="165" fontId="47" fillId="0" borderId="8" xfId="0" applyFont="1" applyBorder="1" applyAlignment="1">
      <alignment horizontal="center"/>
    </xf>
    <xf numFmtId="4" fontId="42" fillId="0" borderId="6" xfId="0" applyNumberFormat="1" applyFont="1" applyFill="1" applyBorder="1" applyAlignment="1"/>
    <xf numFmtId="4" fontId="42" fillId="0" borderId="6" xfId="0" applyNumberFormat="1" applyFont="1" applyFill="1" applyBorder="1" applyAlignment="1">
      <alignment horizontal="right"/>
    </xf>
    <xf numFmtId="4" fontId="42" fillId="14" borderId="5" xfId="0" applyNumberFormat="1" applyFont="1" applyFill="1" applyBorder="1" applyAlignment="1"/>
    <xf numFmtId="4" fontId="42" fillId="14" borderId="5" xfId="0" applyNumberFormat="1" applyFont="1" applyFill="1" applyBorder="1" applyAlignment="1">
      <alignment horizontal="right"/>
    </xf>
    <xf numFmtId="49" fontId="42" fillId="14" borderId="0" xfId="0" applyNumberFormat="1" applyFont="1" applyFill="1" applyBorder="1" applyAlignment="1">
      <alignment horizontal="center"/>
    </xf>
    <xf numFmtId="165" fontId="42" fillId="14" borderId="0" xfId="0" applyFont="1" applyFill="1" applyBorder="1" applyAlignment="1">
      <alignment horizontal="left"/>
    </xf>
    <xf numFmtId="165" fontId="42" fillId="14" borderId="4" xfId="0" applyFont="1" applyFill="1" applyBorder="1" applyAlignment="1">
      <alignment horizontal="center"/>
    </xf>
    <xf numFmtId="49" fontId="42" fillId="13" borderId="5" xfId="0" applyNumberFormat="1" applyFont="1" applyFill="1" applyBorder="1" applyAlignment="1">
      <alignment horizontal="center"/>
    </xf>
    <xf numFmtId="165" fontId="42" fillId="13" borderId="5" xfId="0" applyFont="1" applyFill="1" applyBorder="1" applyAlignment="1">
      <alignment horizontal="left"/>
    </xf>
    <xf numFmtId="49" fontId="42" fillId="13" borderId="5" xfId="0" applyNumberFormat="1" applyFont="1" applyFill="1" applyBorder="1" applyAlignment="1">
      <alignment horizontal="left"/>
    </xf>
    <xf numFmtId="4" fontId="42" fillId="13" borderId="5" xfId="0" applyNumberFormat="1" applyFont="1" applyFill="1" applyBorder="1" applyAlignment="1"/>
    <xf numFmtId="4" fontId="42" fillId="13" borderId="5" xfId="0" applyNumberFormat="1" applyFont="1" applyFill="1" applyBorder="1" applyAlignment="1">
      <alignment horizontal="right"/>
    </xf>
    <xf numFmtId="4" fontId="57" fillId="13" borderId="5" xfId="0" applyNumberFormat="1" applyFont="1" applyFill="1" applyBorder="1" applyAlignment="1"/>
    <xf numFmtId="49" fontId="42" fillId="0" borderId="0" xfId="0" applyNumberFormat="1" applyFont="1" applyFill="1" applyBorder="1" applyAlignment="1">
      <alignment horizontal="center"/>
    </xf>
    <xf numFmtId="165" fontId="42" fillId="0" borderId="0" xfId="0" applyFont="1" applyFill="1" applyBorder="1" applyAlignment="1">
      <alignment horizontal="left"/>
    </xf>
    <xf numFmtId="165" fontId="42" fillId="0" borderId="0" xfId="0" applyFont="1" applyFill="1" applyBorder="1" applyAlignment="1">
      <alignment horizontal="center"/>
    </xf>
    <xf numFmtId="165" fontId="42" fillId="0" borderId="4" xfId="0" applyFont="1" applyFill="1" applyBorder="1" applyAlignment="1">
      <alignment horizontal="left"/>
    </xf>
    <xf numFmtId="165" fontId="41" fillId="3" borderId="4" xfId="0" applyFont="1" applyFill="1" applyBorder="1" applyAlignment="1">
      <alignment horizontal="left"/>
    </xf>
    <xf numFmtId="165" fontId="42" fillId="3" borderId="4" xfId="0" applyFont="1" applyFill="1" applyBorder="1" applyAlignment="1">
      <alignment horizontal="left"/>
    </xf>
    <xf numFmtId="4" fontId="42" fillId="0" borderId="5" xfId="0" applyNumberFormat="1" applyFont="1" applyFill="1" applyBorder="1" applyAlignment="1"/>
    <xf numFmtId="4" fontId="42" fillId="0" borderId="5" xfId="0" applyNumberFormat="1" applyFont="1" applyFill="1" applyBorder="1" applyAlignment="1">
      <alignment horizontal="right"/>
    </xf>
    <xf numFmtId="4" fontId="57" fillId="0" borderId="5" xfId="0" applyNumberFormat="1" applyFont="1" applyFill="1" applyBorder="1" applyAlignment="1"/>
    <xf numFmtId="165" fontId="41" fillId="0" borderId="0" xfId="0" applyFont="1" applyFill="1" applyBorder="1" applyAlignment="1">
      <alignment horizontal="left"/>
    </xf>
    <xf numFmtId="4" fontId="41" fillId="0" borderId="5" xfId="0" applyNumberFormat="1" applyFont="1" applyFill="1" applyBorder="1" applyAlignment="1">
      <alignment horizontal="right"/>
    </xf>
    <xf numFmtId="4" fontId="41" fillId="0" borderId="0" xfId="0" applyNumberFormat="1" applyFont="1" applyFill="1" applyBorder="1" applyAlignment="1">
      <alignment horizontal="right"/>
    </xf>
    <xf numFmtId="4" fontId="47" fillId="0" borderId="7" xfId="0" applyNumberFormat="1" applyFont="1" applyFill="1" applyBorder="1" applyAlignment="1">
      <alignment horizontal="right"/>
    </xf>
    <xf numFmtId="165" fontId="41" fillId="0" borderId="4" xfId="0" applyFont="1" applyFill="1" applyBorder="1" applyAlignment="1">
      <alignment horizontal="left"/>
    </xf>
    <xf numFmtId="4" fontId="42" fillId="0" borderId="4" xfId="0" applyNumberFormat="1" applyFont="1" applyFill="1" applyBorder="1" applyAlignment="1"/>
    <xf numFmtId="4" fontId="42" fillId="0" borderId="4" xfId="0" applyNumberFormat="1" applyFont="1" applyFill="1" applyBorder="1" applyAlignment="1">
      <alignment horizontal="right"/>
    </xf>
    <xf numFmtId="165" fontId="42" fillId="0" borderId="7" xfId="0" applyFont="1" applyFill="1" applyBorder="1" applyAlignment="1">
      <alignment horizontal="left"/>
    </xf>
    <xf numFmtId="49" fontId="42" fillId="0" borderId="0" xfId="0" applyNumberFormat="1" applyFont="1" applyFill="1" applyAlignment="1">
      <alignment horizontal="center"/>
    </xf>
    <xf numFmtId="165" fontId="41" fillId="0" borderId="0" xfId="0" applyFont="1" applyFill="1" applyAlignment="1">
      <alignment horizontal="left"/>
    </xf>
    <xf numFmtId="49" fontId="41" fillId="0" borderId="0" xfId="0" applyNumberFormat="1" applyFont="1" applyFill="1" applyAlignment="1">
      <alignment horizontal="center"/>
    </xf>
    <xf numFmtId="165" fontId="42" fillId="0" borderId="4" xfId="0" applyFont="1" applyFill="1" applyBorder="1" applyAlignment="1">
      <alignment horizontal="center"/>
    </xf>
    <xf numFmtId="165" fontId="41" fillId="0" borderId="4" xfId="0" applyFont="1" applyFill="1" applyBorder="1" applyAlignment="1">
      <alignment horizontal="center"/>
    </xf>
    <xf numFmtId="49" fontId="42" fillId="0" borderId="4" xfId="0" applyNumberFormat="1" applyFont="1" applyFill="1" applyBorder="1" applyAlignment="1">
      <alignment horizontal="left"/>
    </xf>
    <xf numFmtId="43" fontId="41" fillId="0" borderId="0" xfId="1" applyFont="1" applyFill="1" applyBorder="1" applyAlignment="1">
      <alignment horizontal="right" vertical="justify"/>
    </xf>
    <xf numFmtId="43" fontId="41" fillId="0" borderId="4" xfId="1" applyFont="1" applyFill="1" applyBorder="1" applyAlignment="1">
      <alignment horizontal="right" vertical="justify"/>
    </xf>
    <xf numFmtId="43" fontId="47" fillId="0" borderId="0" xfId="1" applyFont="1" applyFill="1" applyBorder="1" applyAlignment="1">
      <alignment horizontal="right" vertical="justify"/>
    </xf>
    <xf numFmtId="165" fontId="41" fillId="0" borderId="0" xfId="0" applyFont="1" applyFill="1" applyBorder="1" applyAlignment="1">
      <alignment horizontal="center"/>
    </xf>
    <xf numFmtId="49" fontId="41" fillId="0" borderId="0" xfId="0" applyNumberFormat="1" applyFont="1" applyFill="1" applyBorder="1" applyAlignment="1">
      <alignment horizontal="center"/>
    </xf>
    <xf numFmtId="49" fontId="41" fillId="0" borderId="4" xfId="0" applyNumberFormat="1" applyFont="1" applyFill="1" applyBorder="1" applyAlignment="1">
      <alignment horizontal="center"/>
    </xf>
    <xf numFmtId="4" fontId="41" fillId="0" borderId="4" xfId="0" applyNumberFormat="1" applyFont="1" applyFill="1" applyBorder="1" applyAlignment="1">
      <alignment horizontal="right" vertical="center"/>
    </xf>
    <xf numFmtId="4" fontId="47" fillId="0" borderId="4" xfId="0" applyNumberFormat="1" applyFont="1" applyFill="1" applyBorder="1" applyAlignment="1">
      <alignment horizontal="right" vertical="center"/>
    </xf>
    <xf numFmtId="165" fontId="41" fillId="0" borderId="7" xfId="0" applyFont="1" applyFill="1" applyBorder="1" applyAlignment="1">
      <alignment horizontal="left"/>
    </xf>
    <xf numFmtId="4" fontId="47" fillId="0" borderId="0" xfId="0" applyNumberFormat="1" applyFont="1" applyFill="1" applyBorder="1" applyAlignment="1">
      <alignment horizontal="right"/>
    </xf>
    <xf numFmtId="49" fontId="41" fillId="0" borderId="7" xfId="0" applyNumberFormat="1" applyFont="1" applyFill="1" applyBorder="1" applyAlignment="1">
      <alignment horizontal="center"/>
    </xf>
    <xf numFmtId="165" fontId="42" fillId="14" borderId="5" xfId="0" applyFont="1" applyFill="1" applyBorder="1" applyAlignment="1">
      <alignment horizontal="center"/>
    </xf>
    <xf numFmtId="4" fontId="42" fillId="14" borderId="0" xfId="0" applyNumberFormat="1" applyFont="1" applyFill="1" applyBorder="1" applyAlignment="1">
      <alignment horizontal="right"/>
    </xf>
    <xf numFmtId="4" fontId="57" fillId="13" borderId="5" xfId="0" applyNumberFormat="1" applyFont="1" applyFill="1" applyBorder="1" applyAlignment="1">
      <alignment horizontal="right"/>
    </xf>
    <xf numFmtId="49" fontId="42" fillId="0" borderId="4" xfId="0" applyNumberFormat="1" applyFont="1" applyFill="1" applyBorder="1" applyAlignment="1">
      <alignment horizontal="center"/>
    </xf>
    <xf numFmtId="165" fontId="42" fillId="0" borderId="0" xfId="0" applyFont="1" applyFill="1" applyAlignment="1">
      <alignment horizontal="left"/>
    </xf>
    <xf numFmtId="4" fontId="57" fillId="0" borderId="5" xfId="0" applyNumberFormat="1" applyFont="1" applyFill="1" applyBorder="1" applyAlignment="1">
      <alignment horizontal="right"/>
    </xf>
    <xf numFmtId="165" fontId="41" fillId="0" borderId="5" xfId="0" applyFont="1" applyFill="1" applyBorder="1" applyAlignment="1">
      <alignment horizontal="center"/>
    </xf>
    <xf numFmtId="165" fontId="41" fillId="0" borderId="5" xfId="0" applyFont="1" applyFill="1" applyBorder="1" applyAlignment="1">
      <alignment horizontal="left"/>
    </xf>
    <xf numFmtId="4" fontId="57" fillId="14" borderId="5" xfId="0" applyNumberFormat="1" applyFont="1" applyFill="1" applyBorder="1" applyAlignment="1"/>
    <xf numFmtId="49" fontId="41" fillId="2" borderId="0" xfId="0" applyNumberFormat="1" applyFont="1" applyFill="1" applyBorder="1" applyAlignment="1">
      <alignment horizontal="center"/>
    </xf>
    <xf numFmtId="49" fontId="41" fillId="11" borderId="0" xfId="0" applyNumberFormat="1" applyFont="1" applyFill="1" applyBorder="1" applyAlignment="1">
      <alignment horizontal="center"/>
    </xf>
    <xf numFmtId="165" fontId="41" fillId="11" borderId="0" xfId="0" applyFont="1" applyFill="1" applyBorder="1" applyAlignment="1">
      <alignment horizontal="left"/>
    </xf>
    <xf numFmtId="165" fontId="41" fillId="11" borderId="7" xfId="0" applyFont="1" applyFill="1" applyBorder="1" applyAlignment="1">
      <alignment horizontal="left"/>
    </xf>
    <xf numFmtId="4" fontId="41" fillId="11" borderId="7" xfId="0" applyNumberFormat="1" applyFont="1" applyFill="1" applyBorder="1" applyAlignment="1"/>
    <xf numFmtId="4" fontId="41" fillId="11" borderId="7" xfId="0" applyNumberFormat="1" applyFont="1" applyFill="1" applyBorder="1" applyAlignment="1">
      <alignment horizontal="right"/>
    </xf>
    <xf numFmtId="4" fontId="41" fillId="11" borderId="5" xfId="0" applyNumberFormat="1" applyFont="1" applyFill="1" applyBorder="1" applyAlignment="1"/>
    <xf numFmtId="4" fontId="41" fillId="11" borderId="5" xfId="0" applyNumberFormat="1" applyFont="1" applyFill="1" applyBorder="1" applyAlignment="1">
      <alignment horizontal="right"/>
    </xf>
    <xf numFmtId="4" fontId="47" fillId="11" borderId="5" xfId="0" applyNumberFormat="1" applyFont="1" applyFill="1" applyBorder="1" applyAlignment="1"/>
    <xf numFmtId="165" fontId="42" fillId="11" borderId="4" xfId="0" applyFont="1" applyFill="1" applyBorder="1" applyAlignment="1">
      <alignment horizontal="left"/>
    </xf>
    <xf numFmtId="4" fontId="42" fillId="11" borderId="4" xfId="0" applyNumberFormat="1" applyFont="1" applyFill="1" applyBorder="1" applyAlignment="1"/>
    <xf numFmtId="4" fontId="42" fillId="11" borderId="4" xfId="0" applyNumberFormat="1" applyFont="1" applyFill="1" applyBorder="1" applyAlignment="1">
      <alignment horizontal="right"/>
    </xf>
    <xf numFmtId="4" fontId="57" fillId="11" borderId="4" xfId="0" applyNumberFormat="1" applyFont="1" applyFill="1" applyBorder="1" applyAlignment="1"/>
    <xf numFmtId="165" fontId="42" fillId="11" borderId="7" xfId="0" applyFont="1" applyFill="1" applyBorder="1" applyAlignment="1">
      <alignment horizontal="left"/>
    </xf>
    <xf numFmtId="4" fontId="41" fillId="11" borderId="4" xfId="0" applyNumberFormat="1" applyFont="1" applyFill="1" applyBorder="1" applyAlignment="1"/>
    <xf numFmtId="4" fontId="41" fillId="11" borderId="4" xfId="0" applyNumberFormat="1" applyFont="1" applyFill="1" applyBorder="1" applyAlignment="1">
      <alignment horizontal="right"/>
    </xf>
    <xf numFmtId="4" fontId="47" fillId="11" borderId="4" xfId="0" applyNumberFormat="1" applyFont="1" applyFill="1" applyBorder="1" applyAlignment="1"/>
    <xf numFmtId="4" fontId="57" fillId="14" borderId="4" xfId="0" applyNumberFormat="1" applyFont="1" applyFill="1" applyBorder="1" applyAlignment="1">
      <alignment horizontal="right"/>
    </xf>
    <xf numFmtId="165" fontId="42" fillId="0" borderId="5" xfId="0" applyFont="1" applyFill="1" applyBorder="1" applyAlignment="1">
      <alignment horizontal="center"/>
    </xf>
    <xf numFmtId="49" fontId="42" fillId="0" borderId="5" xfId="0" applyNumberFormat="1" applyFont="1" applyFill="1" applyBorder="1" applyAlignment="1">
      <alignment horizontal="left"/>
    </xf>
    <xf numFmtId="49" fontId="42" fillId="0" borderId="2" xfId="0" applyNumberFormat="1" applyFont="1" applyFill="1" applyBorder="1" applyAlignment="1">
      <alignment horizontal="center"/>
    </xf>
    <xf numFmtId="49" fontId="41" fillId="0" borderId="0" xfId="0" applyNumberFormat="1" applyFont="1" applyFill="1" applyBorder="1" applyAlignment="1">
      <alignment horizontal="left" vertical="top"/>
    </xf>
    <xf numFmtId="49" fontId="41" fillId="0" borderId="0" xfId="0" applyNumberFormat="1" applyFont="1" applyFill="1" applyBorder="1" applyAlignment="1">
      <alignment horizontal="left" wrapText="1"/>
    </xf>
    <xf numFmtId="4" fontId="57" fillId="0" borderId="4" xfId="0" applyNumberFormat="1" applyFont="1" applyFill="1" applyBorder="1" applyAlignment="1">
      <alignment horizontal="right"/>
    </xf>
    <xf numFmtId="49" fontId="41" fillId="0" borderId="0" xfId="0" applyNumberFormat="1" applyFont="1" applyFill="1" applyBorder="1" applyAlignment="1">
      <alignment horizontal="center" vertical="center"/>
    </xf>
    <xf numFmtId="165" fontId="41" fillId="0" borderId="0" xfId="0" applyFont="1" applyFill="1" applyBorder="1" applyAlignment="1">
      <alignment horizontal="left" vertical="center" wrapText="1"/>
    </xf>
    <xf numFmtId="4" fontId="41" fillId="0" borderId="0" xfId="0" applyNumberFormat="1" applyFont="1" applyFill="1" applyBorder="1" applyAlignment="1">
      <alignment horizontal="right" vertical="center"/>
    </xf>
    <xf numFmtId="4" fontId="47" fillId="0" borderId="0" xfId="0" applyNumberFormat="1" applyFont="1" applyFill="1" applyBorder="1" applyAlignment="1">
      <alignment horizontal="right" vertical="center"/>
    </xf>
    <xf numFmtId="165" fontId="42" fillId="0" borderId="2" xfId="0" applyFont="1" applyFill="1" applyBorder="1" applyAlignment="1">
      <alignment horizontal="left"/>
    </xf>
    <xf numFmtId="49" fontId="41" fillId="0" borderId="2" xfId="0" applyNumberFormat="1" applyFont="1" applyFill="1" applyBorder="1" applyAlignment="1">
      <alignment horizontal="left" vertical="top"/>
    </xf>
    <xf numFmtId="49" fontId="41" fillId="0" borderId="2" xfId="0" applyNumberFormat="1" applyFont="1" applyFill="1" applyBorder="1" applyAlignment="1">
      <alignment horizontal="left" wrapText="1"/>
    </xf>
    <xf numFmtId="4" fontId="41" fillId="0" borderId="2" xfId="0" applyNumberFormat="1" applyFont="1" applyFill="1" applyBorder="1" applyAlignment="1">
      <alignment horizontal="right"/>
    </xf>
    <xf numFmtId="4" fontId="47" fillId="0" borderId="2" xfId="0" applyNumberFormat="1" applyFont="1" applyFill="1" applyBorder="1" applyAlignment="1">
      <alignment horizontal="right"/>
    </xf>
    <xf numFmtId="49" fontId="33" fillId="0" borderId="0" xfId="0" applyNumberFormat="1" applyFont="1" applyFill="1" applyBorder="1" applyAlignment="1">
      <alignment horizontal="center"/>
    </xf>
    <xf numFmtId="49" fontId="33" fillId="0" borderId="0" xfId="0" applyNumberFormat="1" applyFont="1" applyFill="1" applyBorder="1" applyAlignment="1">
      <alignment horizontal="right"/>
    </xf>
    <xf numFmtId="49" fontId="37" fillId="0" borderId="0" xfId="0" applyNumberFormat="1" applyFont="1" applyFill="1" applyBorder="1" applyAlignment="1">
      <alignment horizontal="right"/>
    </xf>
    <xf numFmtId="165" fontId="33" fillId="0" borderId="0" xfId="0" applyFont="1" applyFill="1" applyBorder="1" applyAlignment="1">
      <alignment horizontal="center" vertical="top" wrapText="1"/>
    </xf>
    <xf numFmtId="165" fontId="33" fillId="0" borderId="0" xfId="0" applyFont="1" applyFill="1" applyAlignment="1">
      <alignment horizontal="left"/>
    </xf>
    <xf numFmtId="49" fontId="33" fillId="0" borderId="0" xfId="0" applyNumberFormat="1" applyFont="1" applyFill="1" applyAlignment="1">
      <alignment horizontal="center"/>
    </xf>
    <xf numFmtId="165" fontId="33" fillId="0" borderId="0" xfId="0" applyFont="1" applyFill="1" applyAlignment="1">
      <alignment horizontal="center"/>
    </xf>
    <xf numFmtId="165" fontId="32" fillId="0" borderId="0" xfId="0" applyFont="1" applyFill="1" applyAlignment="1">
      <alignment horizontal="left"/>
    </xf>
    <xf numFmtId="49" fontId="32" fillId="0" borderId="0" xfId="0" applyNumberFormat="1" applyFont="1" applyFill="1" applyAlignment="1">
      <alignment horizontal="center"/>
    </xf>
    <xf numFmtId="165" fontId="32" fillId="0" borderId="0" xfId="0" applyFont="1" applyFill="1" applyAlignment="1">
      <alignment horizontal="center"/>
    </xf>
    <xf numFmtId="4" fontId="30" fillId="0" borderId="5" xfId="0" applyNumberFormat="1" applyFont="1" applyFill="1" applyBorder="1" applyAlignment="1">
      <alignment horizontal="right" vertical="center"/>
    </xf>
    <xf numFmtId="4" fontId="36" fillId="0" borderId="5" xfId="1" applyNumberFormat="1" applyFont="1" applyFill="1" applyBorder="1" applyAlignment="1">
      <alignment horizontal="right"/>
    </xf>
    <xf numFmtId="4" fontId="31" fillId="7" borderId="5" xfId="0" applyNumberFormat="1" applyFont="1" applyFill="1" applyBorder="1" applyAlignment="1">
      <alignment horizontal="right" vertical="center"/>
    </xf>
    <xf numFmtId="4" fontId="38" fillId="3" borderId="5" xfId="1" applyNumberFormat="1" applyFont="1" applyFill="1" applyBorder="1" applyAlignment="1">
      <alignment horizontal="right"/>
    </xf>
    <xf numFmtId="165" fontId="34" fillId="0" borderId="0" xfId="0" quotePrefix="1" applyFont="1" applyFill="1" applyBorder="1" applyAlignment="1">
      <alignment vertical="center"/>
    </xf>
    <xf numFmtId="165" fontId="34" fillId="11" borderId="0" xfId="0" applyFont="1" applyFill="1" applyBorder="1" applyAlignment="1">
      <alignment vertical="center"/>
    </xf>
    <xf numFmtId="4" fontId="34" fillId="9" borderId="5" xfId="1" applyNumberFormat="1" applyFont="1" applyFill="1" applyBorder="1" applyAlignment="1">
      <alignment horizontal="right"/>
    </xf>
    <xf numFmtId="165" fontId="53" fillId="0" borderId="0" xfId="0" applyFont="1" applyFill="1" applyBorder="1" applyAlignment="1">
      <alignment horizontal="center" vertical="center"/>
    </xf>
    <xf numFmtId="4" fontId="31" fillId="7" borderId="4" xfId="0" applyNumberFormat="1" applyFont="1" applyFill="1" applyBorder="1" applyAlignment="1">
      <alignment horizontal="right" vertical="center"/>
    </xf>
    <xf numFmtId="4" fontId="30" fillId="0" borderId="0" xfId="0" applyNumberFormat="1" applyFont="1" applyFill="1" applyAlignment="1">
      <alignment horizontal="right" vertical="center"/>
    </xf>
    <xf numFmtId="4" fontId="30" fillId="15" borderId="0" xfId="0" applyNumberFormat="1" applyFont="1" applyFill="1" applyBorder="1" applyAlignment="1">
      <alignment horizontal="right" vertical="center"/>
    </xf>
    <xf numFmtId="4" fontId="30" fillId="0" borderId="0" xfId="0" applyNumberFormat="1" applyFont="1" applyFill="1" applyBorder="1" applyAlignment="1">
      <alignment vertical="center"/>
    </xf>
    <xf numFmtId="4" fontId="31" fillId="0" borderId="0" xfId="0" applyNumberFormat="1" applyFont="1" applyFill="1" applyBorder="1" applyAlignment="1">
      <alignment vertical="center"/>
    </xf>
    <xf numFmtId="165" fontId="65" fillId="0" borderId="0" xfId="0" applyFont="1" applyFill="1" applyAlignment="1">
      <alignment vertical="center"/>
    </xf>
    <xf numFmtId="165" fontId="53" fillId="0" borderId="2" xfId="0" applyFont="1" applyFill="1" applyBorder="1" applyAlignment="1">
      <alignment vertical="center"/>
    </xf>
    <xf numFmtId="165" fontId="54" fillId="0" borderId="0" xfId="0" applyFont="1" applyAlignment="1">
      <alignment vertical="center"/>
    </xf>
    <xf numFmtId="165" fontId="61" fillId="7" borderId="8" xfId="0" applyFont="1" applyFill="1" applyBorder="1" applyAlignment="1">
      <alignment horizontal="center" vertical="center"/>
    </xf>
    <xf numFmtId="165" fontId="65" fillId="7" borderId="4" xfId="0" applyFont="1" applyFill="1" applyBorder="1" applyAlignment="1">
      <alignment vertical="center"/>
    </xf>
    <xf numFmtId="49" fontId="53" fillId="7" borderId="5" xfId="0" applyNumberFormat="1" applyFont="1" applyFill="1" applyBorder="1" applyAlignment="1">
      <alignment vertical="center"/>
    </xf>
    <xf numFmtId="4" fontId="61" fillId="0" borderId="0" xfId="0" applyNumberFormat="1" applyFont="1" applyFill="1" applyBorder="1" applyAlignment="1">
      <alignment horizontal="right"/>
    </xf>
    <xf numFmtId="49" fontId="61" fillId="0" borderId="0" xfId="0" applyNumberFormat="1" applyFont="1" applyFill="1" applyBorder="1" applyAlignment="1">
      <alignment horizontal="left" vertical="center"/>
    </xf>
    <xf numFmtId="165" fontId="66" fillId="0" borderId="0" xfId="0" applyFont="1" applyBorder="1"/>
    <xf numFmtId="4" fontId="53" fillId="3" borderId="4" xfId="0" applyNumberFormat="1" applyFont="1" applyFill="1" applyBorder="1" applyAlignment="1">
      <alignment horizontal="right" vertical="center"/>
    </xf>
    <xf numFmtId="49" fontId="67" fillId="0" borderId="0" xfId="0" applyNumberFormat="1" applyFont="1" applyFill="1" applyAlignment="1">
      <alignment horizontal="center" vertical="center"/>
    </xf>
    <xf numFmtId="165" fontId="54" fillId="0" borderId="0" xfId="0" applyFont="1" applyBorder="1" applyAlignment="1">
      <alignment vertical="center"/>
    </xf>
    <xf numFmtId="49" fontId="67" fillId="0" borderId="0" xfId="0" applyNumberFormat="1" applyFont="1" applyFill="1" applyBorder="1" applyAlignment="1">
      <alignment horizontal="center" vertical="center"/>
    </xf>
    <xf numFmtId="49" fontId="67" fillId="0" borderId="0" xfId="0" applyNumberFormat="1" applyFont="1" applyFill="1" applyBorder="1" applyAlignment="1">
      <alignment horizontal="left" vertical="center"/>
    </xf>
    <xf numFmtId="49" fontId="61" fillId="0" borderId="5" xfId="0" applyNumberFormat="1" applyFont="1" applyFill="1" applyBorder="1" applyAlignment="1">
      <alignment horizontal="center" vertical="center"/>
    </xf>
    <xf numFmtId="49" fontId="53" fillId="7" borderId="5" xfId="0" applyNumberFormat="1" applyFont="1" applyFill="1" applyBorder="1" applyAlignment="1">
      <alignment horizontal="center" vertical="center"/>
    </xf>
    <xf numFmtId="49" fontId="53" fillId="13" borderId="4" xfId="0" applyNumberFormat="1" applyFont="1" applyFill="1" applyBorder="1" applyAlignment="1">
      <alignment horizontal="center" vertical="center"/>
    </xf>
    <xf numFmtId="49" fontId="53" fillId="13" borderId="4" xfId="0" applyNumberFormat="1" applyFont="1" applyFill="1" applyBorder="1" applyAlignment="1">
      <alignment horizontal="left" vertical="center"/>
    </xf>
    <xf numFmtId="4" fontId="61" fillId="13" borderId="4" xfId="0" applyNumberFormat="1" applyFont="1" applyFill="1" applyBorder="1" applyAlignment="1">
      <alignment horizontal="right" vertical="center"/>
    </xf>
    <xf numFmtId="4" fontId="53" fillId="13" borderId="0" xfId="0" applyNumberFormat="1" applyFont="1" applyFill="1" applyBorder="1" applyAlignment="1">
      <alignment horizontal="right" vertical="center"/>
    </xf>
    <xf numFmtId="4" fontId="53" fillId="7" borderId="0" xfId="0" applyNumberFormat="1" applyFont="1" applyFill="1" applyBorder="1" applyAlignment="1">
      <alignment horizontal="right" vertical="center"/>
    </xf>
    <xf numFmtId="165" fontId="53" fillId="0" borderId="4" xfId="0" applyFont="1" applyFill="1" applyBorder="1" applyAlignment="1">
      <alignment vertical="center"/>
    </xf>
    <xf numFmtId="165" fontId="53" fillId="0" borderId="5" xfId="0" applyFont="1" applyFill="1" applyBorder="1" applyAlignment="1">
      <alignment vertical="center"/>
    </xf>
    <xf numFmtId="165" fontId="61" fillId="15" borderId="0" xfId="0" applyFont="1" applyFill="1" applyBorder="1" applyAlignment="1">
      <alignment horizontal="left" vertical="center"/>
    </xf>
    <xf numFmtId="4" fontId="53" fillId="0" borderId="0" xfId="0" applyNumberFormat="1" applyFont="1" applyFill="1" applyBorder="1" applyAlignment="1">
      <alignment vertical="center"/>
    </xf>
    <xf numFmtId="49" fontId="65" fillId="0" borderId="0" xfId="0" applyNumberFormat="1" applyFont="1" applyFill="1" applyBorder="1" applyAlignment="1">
      <alignment vertical="center"/>
    </xf>
    <xf numFmtId="49" fontId="65" fillId="0" borderId="0" xfId="0" applyNumberFormat="1" applyFont="1" applyFill="1" applyAlignment="1">
      <alignment vertical="center"/>
    </xf>
    <xf numFmtId="4" fontId="61" fillId="0" borderId="5" xfId="0" applyNumberFormat="1" applyFont="1" applyFill="1" applyBorder="1" applyAlignment="1">
      <alignment vertical="center"/>
    </xf>
    <xf numFmtId="4" fontId="61" fillId="0" borderId="0" xfId="0" applyNumberFormat="1" applyFont="1" applyFill="1" applyAlignment="1">
      <alignment vertical="center"/>
    </xf>
    <xf numFmtId="165" fontId="61" fillId="0" borderId="4" xfId="0" applyFont="1" applyFill="1" applyBorder="1" applyAlignment="1">
      <alignment horizontal="left" vertical="center"/>
    </xf>
    <xf numFmtId="49" fontId="61" fillId="0" borderId="7" xfId="0" applyNumberFormat="1" applyFont="1" applyFill="1" applyBorder="1" applyAlignment="1">
      <alignment horizontal="left" vertical="center"/>
    </xf>
    <xf numFmtId="4" fontId="61" fillId="0" borderId="4" xfId="0" applyNumberFormat="1" applyFont="1" applyFill="1" applyBorder="1" applyAlignment="1">
      <alignment vertical="center"/>
    </xf>
    <xf numFmtId="165" fontId="60" fillId="0" borderId="0" xfId="0" applyFont="1" applyBorder="1" applyAlignment="1">
      <alignment vertical="center"/>
    </xf>
    <xf numFmtId="49" fontId="53" fillId="7" borderId="4" xfId="0" applyNumberFormat="1" applyFont="1" applyFill="1" applyBorder="1" applyAlignment="1">
      <alignment vertical="center"/>
    </xf>
    <xf numFmtId="165" fontId="53" fillId="16" borderId="6" xfId="0" applyFont="1" applyFill="1" applyBorder="1" applyAlignment="1">
      <alignment vertical="center"/>
    </xf>
    <xf numFmtId="0" fontId="34" fillId="8" borderId="5" xfId="0" applyNumberFormat="1" applyFont="1" applyFill="1" applyBorder="1" applyAlignment="1">
      <alignment vertical="center"/>
    </xf>
    <xf numFmtId="0" fontId="53" fillId="0" borderId="4" xfId="0" applyNumberFormat="1" applyFont="1" applyFill="1" applyBorder="1" applyAlignment="1">
      <alignment horizontal="left" vertical="center"/>
    </xf>
    <xf numFmtId="0" fontId="54" fillId="0" borderId="0" xfId="0" applyNumberFormat="1" applyFont="1" applyAlignment="1">
      <alignment vertical="center"/>
    </xf>
    <xf numFmtId="0" fontId="61" fillId="0" borderId="2" xfId="0" applyNumberFormat="1" applyFont="1" applyFill="1" applyBorder="1" applyAlignment="1">
      <alignment vertical="center"/>
    </xf>
    <xf numFmtId="0" fontId="61" fillId="0" borderId="0" xfId="0" applyNumberFormat="1" applyFont="1" applyFill="1" applyBorder="1" applyAlignment="1">
      <alignment vertical="center"/>
    </xf>
    <xf numFmtId="0" fontId="61" fillId="7" borderId="8" xfId="0" applyNumberFormat="1" applyFont="1" applyFill="1" applyBorder="1" applyAlignment="1">
      <alignment horizontal="center" vertical="center"/>
    </xf>
    <xf numFmtId="0" fontId="53" fillId="7" borderId="5" xfId="0" applyNumberFormat="1" applyFont="1" applyFill="1" applyBorder="1" applyAlignment="1">
      <alignment horizontal="center" vertical="center"/>
    </xf>
    <xf numFmtId="0" fontId="53" fillId="0" borderId="0" xfId="0" applyNumberFormat="1" applyFont="1" applyFill="1" applyAlignment="1">
      <alignment horizontal="center" vertical="center"/>
    </xf>
    <xf numFmtId="0" fontId="53" fillId="0" borderId="0" xfId="0" applyNumberFormat="1" applyFont="1" applyFill="1" applyBorder="1" applyAlignment="1">
      <alignment horizontal="center" vertical="center"/>
    </xf>
    <xf numFmtId="0" fontId="53" fillId="0" borderId="4" xfId="0" applyNumberFormat="1" applyFont="1" applyFill="1" applyBorder="1" applyAlignment="1">
      <alignment horizontal="center" vertical="center"/>
    </xf>
    <xf numFmtId="0" fontId="53" fillId="0" borderId="0" xfId="0" applyNumberFormat="1" applyFont="1" applyFill="1" applyBorder="1" applyAlignment="1">
      <alignment horizontal="left" vertical="center"/>
    </xf>
    <xf numFmtId="0" fontId="53" fillId="0" borderId="0" xfId="0" applyNumberFormat="1" applyFont="1" applyFill="1" applyAlignment="1">
      <alignment horizontal="left" vertical="center"/>
    </xf>
    <xf numFmtId="0" fontId="61" fillId="0" borderId="0" xfId="0" applyNumberFormat="1" applyFont="1" applyFill="1" applyAlignment="1">
      <alignment horizontal="left" vertical="center"/>
    </xf>
    <xf numFmtId="0" fontId="61" fillId="0" borderId="0" xfId="0" applyNumberFormat="1" applyFont="1" applyFill="1" applyBorder="1" applyAlignment="1">
      <alignment horizontal="left" vertical="center"/>
    </xf>
    <xf numFmtId="0" fontId="61" fillId="0" borderId="0" xfId="0" applyNumberFormat="1" applyFont="1" applyFill="1" applyBorder="1" applyAlignment="1">
      <alignment horizontal="center" vertical="center"/>
    </xf>
    <xf numFmtId="0" fontId="61" fillId="13" borderId="4" xfId="0" applyNumberFormat="1" applyFont="1" applyFill="1" applyBorder="1" applyAlignment="1">
      <alignment horizontal="left" vertical="center"/>
    </xf>
    <xf numFmtId="0" fontId="61" fillId="0" borderId="0" xfId="0" applyNumberFormat="1" applyFont="1" applyFill="1" applyAlignment="1">
      <alignment vertical="center"/>
    </xf>
    <xf numFmtId="0" fontId="53" fillId="0" borderId="2" xfId="0" applyNumberFormat="1" applyFont="1" applyFill="1" applyBorder="1" applyAlignment="1">
      <alignment horizontal="left" vertical="center"/>
    </xf>
    <xf numFmtId="0" fontId="61" fillId="0" borderId="4" xfId="0" applyNumberFormat="1" applyFont="1" applyFill="1" applyBorder="1" applyAlignment="1">
      <alignment horizontal="left" vertical="center"/>
    </xf>
    <xf numFmtId="0" fontId="61" fillId="0" borderId="2" xfId="0" applyNumberFormat="1" applyFont="1" applyFill="1" applyBorder="1" applyAlignment="1">
      <alignment horizontal="left" vertical="center"/>
    </xf>
    <xf numFmtId="0" fontId="53" fillId="13" borderId="4" xfId="0" applyNumberFormat="1" applyFont="1" applyFill="1" applyBorder="1" applyAlignment="1">
      <alignment horizontal="left" vertical="center"/>
    </xf>
    <xf numFmtId="0" fontId="53" fillId="0" borderId="5" xfId="0" applyNumberFormat="1" applyFont="1" applyFill="1" applyBorder="1" applyAlignment="1">
      <alignment horizontal="left" vertical="center"/>
    </xf>
    <xf numFmtId="0" fontId="53" fillId="0" borderId="0" xfId="0" applyNumberFormat="1" applyFont="1" applyFill="1" applyBorder="1" applyAlignment="1">
      <alignment horizontal="left" vertical="center" wrapText="1"/>
    </xf>
    <xf numFmtId="0" fontId="53" fillId="0" borderId="4" xfId="0" applyNumberFormat="1" applyFont="1" applyFill="1" applyBorder="1" applyAlignment="1">
      <alignment vertical="center"/>
    </xf>
    <xf numFmtId="0" fontId="53" fillId="0" borderId="5" xfId="0" applyNumberFormat="1" applyFont="1" applyFill="1" applyBorder="1" applyAlignment="1">
      <alignment vertical="center"/>
    </xf>
    <xf numFmtId="0" fontId="53" fillId="0" borderId="0" xfId="0" applyNumberFormat="1" applyFont="1" applyFill="1" applyBorder="1" applyAlignment="1">
      <alignment vertical="center"/>
    </xf>
    <xf numFmtId="0" fontId="61" fillId="0" borderId="0" xfId="0" applyNumberFormat="1" applyFont="1" applyFill="1" applyBorder="1" applyAlignment="1">
      <alignment horizontal="left" vertical="center" wrapText="1"/>
    </xf>
    <xf numFmtId="0" fontId="53" fillId="16" borderId="6" xfId="0" applyNumberFormat="1" applyFont="1" applyFill="1" applyBorder="1" applyAlignment="1">
      <alignment vertical="center"/>
    </xf>
    <xf numFmtId="0" fontId="53" fillId="0" borderId="5" xfId="0" applyNumberFormat="1" applyFont="1" applyFill="1" applyBorder="1" applyAlignment="1">
      <alignment horizontal="left" vertical="center" wrapText="1"/>
    </xf>
    <xf numFmtId="0" fontId="53" fillId="0" borderId="0" xfId="0" applyNumberFormat="1" applyFont="1" applyFill="1" applyAlignment="1">
      <alignment vertical="center"/>
    </xf>
    <xf numFmtId="0" fontId="53" fillId="7" borderId="4" xfId="0" applyNumberFormat="1" applyFont="1" applyFill="1" applyBorder="1" applyAlignment="1">
      <alignment vertical="center"/>
    </xf>
    <xf numFmtId="0" fontId="53" fillId="7" borderId="5" xfId="0" applyNumberFormat="1" applyFont="1" applyFill="1" applyBorder="1" applyAlignment="1">
      <alignment vertical="center"/>
    </xf>
    <xf numFmtId="0" fontId="53" fillId="0" borderId="0" xfId="0" quotePrefix="1" applyNumberFormat="1" applyFont="1" applyFill="1" applyAlignment="1">
      <alignment horizontal="center" vertical="center"/>
    </xf>
    <xf numFmtId="0" fontId="53" fillId="0" borderId="0" xfId="0" applyNumberFormat="1" applyFont="1" applyFill="1" applyBorder="1" applyAlignment="1">
      <alignment horizontal="center" vertical="center" wrapText="1"/>
    </xf>
    <xf numFmtId="0" fontId="53" fillId="0" borderId="0" xfId="0" applyNumberFormat="1" applyFont="1" applyFill="1" applyAlignment="1">
      <alignment horizontal="center" vertical="center" wrapText="1"/>
    </xf>
    <xf numFmtId="0" fontId="53" fillId="13" borderId="4" xfId="0" applyNumberFormat="1" applyFont="1" applyFill="1" applyBorder="1" applyAlignment="1">
      <alignment horizontal="center" vertical="center"/>
    </xf>
    <xf numFmtId="0" fontId="53" fillId="7" borderId="4" xfId="0" applyNumberFormat="1" applyFont="1" applyFill="1" applyBorder="1" applyAlignment="1">
      <alignment horizontal="center" vertical="center"/>
    </xf>
    <xf numFmtId="0" fontId="46" fillId="3" borderId="0" xfId="0" applyNumberFormat="1" applyFont="1" applyFill="1" applyBorder="1" applyAlignment="1">
      <alignment horizontal="center" vertical="center"/>
    </xf>
    <xf numFmtId="49" fontId="30" fillId="7" borderId="2" xfId="0" applyNumberFormat="1" applyFont="1" applyFill="1" applyBorder="1" applyAlignment="1">
      <alignment horizontal="center" vertical="center"/>
    </xf>
    <xf numFmtId="4" fontId="31" fillId="0" borderId="5" xfId="0" applyNumberFormat="1" applyFont="1" applyFill="1" applyBorder="1" applyAlignment="1">
      <alignment horizontal="right" vertical="center"/>
    </xf>
    <xf numFmtId="4" fontId="31" fillId="0" borderId="4" xfId="0" applyNumberFormat="1" applyFont="1" applyFill="1" applyBorder="1" applyAlignment="1">
      <alignment horizontal="right" vertical="center"/>
    </xf>
    <xf numFmtId="165" fontId="44" fillId="0" borderId="0" xfId="0" applyFont="1" applyBorder="1" applyAlignment="1">
      <alignment vertical="center"/>
    </xf>
    <xf numFmtId="4" fontId="30" fillId="0" borderId="0" xfId="0" applyNumberFormat="1" applyFont="1" applyFill="1" applyBorder="1" applyAlignment="1">
      <alignment horizontal="right" vertical="center"/>
    </xf>
    <xf numFmtId="4" fontId="31" fillId="0" borderId="0" xfId="0" applyNumberFormat="1" applyFont="1" applyFill="1" applyBorder="1" applyAlignment="1">
      <alignment horizontal="right" vertical="center"/>
    </xf>
    <xf numFmtId="4" fontId="31" fillId="13" borderId="4" xfId="0" applyNumberFormat="1" applyFont="1" applyFill="1" applyBorder="1" applyAlignment="1">
      <alignment horizontal="right" vertical="center"/>
    </xf>
    <xf numFmtId="49" fontId="45" fillId="9" borderId="5" xfId="0" applyNumberFormat="1" applyFont="1" applyFill="1" applyBorder="1" applyAlignment="1">
      <alignment horizontal="center" vertical="center"/>
    </xf>
    <xf numFmtId="165" fontId="34" fillId="0" borderId="4" xfId="0" quotePrefix="1" applyFont="1" applyFill="1" applyBorder="1" applyAlignment="1">
      <alignment vertical="center"/>
    </xf>
    <xf numFmtId="49" fontId="45" fillId="9" borderId="4" xfId="0" applyNumberFormat="1" applyFont="1" applyFill="1" applyBorder="1" applyAlignment="1">
      <alignment horizontal="center" vertical="center"/>
    </xf>
    <xf numFmtId="49" fontId="28" fillId="13" borderId="0" xfId="0" applyNumberFormat="1" applyFont="1" applyFill="1" applyBorder="1" applyAlignment="1">
      <alignment horizontal="center" vertical="center" wrapText="1"/>
    </xf>
    <xf numFmtId="165" fontId="34" fillId="0" borderId="5" xfId="0" quotePrefix="1" applyFont="1" applyFill="1" applyBorder="1" applyAlignment="1">
      <alignment vertical="center"/>
    </xf>
    <xf numFmtId="49" fontId="53" fillId="0" borderId="4" xfId="0" applyNumberFormat="1" applyFont="1" applyFill="1" applyBorder="1" applyAlignment="1">
      <alignment horizontal="center" vertical="center"/>
    </xf>
    <xf numFmtId="49" fontId="61" fillId="0" borderId="0" xfId="0" applyNumberFormat="1" applyFont="1" applyFill="1" applyBorder="1" applyAlignment="1">
      <alignment horizontal="left" vertical="center" wrapText="1"/>
    </xf>
    <xf numFmtId="0" fontId="34" fillId="8" borderId="5" xfId="0" applyNumberFormat="1" applyFont="1" applyFill="1" applyBorder="1" applyAlignment="1">
      <alignment horizontal="left" vertical="center"/>
    </xf>
    <xf numFmtId="0" fontId="25" fillId="0" borderId="0" xfId="0" applyNumberFormat="1" applyFont="1" applyFill="1" applyBorder="1" applyAlignment="1">
      <alignment vertical="center"/>
    </xf>
    <xf numFmtId="0" fontId="34" fillId="9" borderId="5" xfId="0" applyNumberFormat="1" applyFont="1" applyFill="1" applyBorder="1" applyAlignment="1">
      <alignment horizontal="center" vertical="center"/>
    </xf>
    <xf numFmtId="0" fontId="34" fillId="9" borderId="4" xfId="0" applyNumberFormat="1" applyFont="1" applyFill="1" applyBorder="1" applyAlignment="1">
      <alignment horizontal="center" vertical="center"/>
    </xf>
    <xf numFmtId="0" fontId="34" fillId="9" borderId="5" xfId="0" applyNumberFormat="1" applyFont="1" applyFill="1" applyBorder="1" applyAlignment="1">
      <alignment horizontal="left" vertical="center"/>
    </xf>
    <xf numFmtId="0" fontId="50" fillId="0" borderId="0" xfId="0" applyNumberFormat="1" applyFont="1" applyFill="1" applyBorder="1"/>
    <xf numFmtId="0" fontId="34" fillId="13" borderId="4" xfId="115" applyNumberFormat="1" applyFont="1" applyFill="1" applyBorder="1" applyAlignment="1">
      <alignment horizontal="left" vertical="center"/>
    </xf>
    <xf numFmtId="4" fontId="36" fillId="13" borderId="0" xfId="1" applyNumberFormat="1" applyFont="1" applyFill="1" applyBorder="1" applyAlignment="1">
      <alignment horizontal="right" vertical="center"/>
    </xf>
    <xf numFmtId="4" fontId="25" fillId="11" borderId="4" xfId="1" applyNumberFormat="1" applyFont="1" applyFill="1" applyBorder="1" applyAlignment="1">
      <alignment horizontal="right" vertical="center"/>
    </xf>
    <xf numFmtId="4" fontId="36" fillId="13" borderId="0" xfId="1" applyNumberFormat="1" applyFont="1" applyFill="1" applyBorder="1" applyAlignment="1">
      <alignment horizontal="right"/>
    </xf>
    <xf numFmtId="4" fontId="61" fillId="0" borderId="4" xfId="0" applyNumberFormat="1" applyFont="1" applyBorder="1" applyAlignment="1">
      <alignment horizontal="right" vertical="center"/>
    </xf>
    <xf numFmtId="4" fontId="53" fillId="0" borderId="4" xfId="0" applyNumberFormat="1" applyFont="1" applyBorder="1" applyAlignment="1">
      <alignment horizontal="right" vertical="center"/>
    </xf>
    <xf numFmtId="0" fontId="25" fillId="11" borderId="0" xfId="0" applyNumberFormat="1" applyFont="1" applyFill="1" applyBorder="1" applyAlignment="1">
      <alignment horizontal="left" vertical="center"/>
    </xf>
    <xf numFmtId="165" fontId="25" fillId="0" borderId="5" xfId="0" applyFont="1" applyFill="1" applyBorder="1" applyAlignment="1">
      <alignment vertical="center"/>
    </xf>
    <xf numFmtId="165" fontId="25" fillId="0" borderId="4" xfId="0" applyFont="1" applyFill="1" applyBorder="1" applyAlignment="1">
      <alignment vertical="center"/>
    </xf>
    <xf numFmtId="165" fontId="50" fillId="0" borderId="5" xfId="0" applyFont="1" applyFill="1" applyBorder="1"/>
    <xf numFmtId="4" fontId="34" fillId="10" borderId="5" xfId="1" applyNumberFormat="1" applyFont="1" applyFill="1" applyBorder="1" applyAlignment="1">
      <alignment horizontal="right" vertical="center"/>
    </xf>
    <xf numFmtId="165" fontId="0" fillId="0" borderId="0" xfId="0"/>
    <xf numFmtId="4" fontId="25" fillId="0" borderId="0" xfId="0" applyNumberFormat="1" applyFont="1" applyFill="1" applyBorder="1" applyAlignment="1">
      <alignment horizontal="right"/>
    </xf>
    <xf numFmtId="49" fontId="34" fillId="10" borderId="5" xfId="0" applyNumberFormat="1" applyFont="1" applyFill="1" applyBorder="1" applyAlignment="1">
      <alignment horizontal="center" vertical="center"/>
    </xf>
    <xf numFmtId="4" fontId="28" fillId="0" borderId="4" xfId="0" applyNumberFormat="1" applyFont="1" applyFill="1" applyBorder="1" applyAlignment="1">
      <alignment horizontal="right"/>
    </xf>
    <xf numFmtId="49" fontId="28" fillId="0" borderId="4" xfId="0" applyNumberFormat="1" applyFont="1" applyFill="1" applyBorder="1" applyAlignment="1">
      <alignment horizontal="center" vertical="center"/>
    </xf>
    <xf numFmtId="165" fontId="34" fillId="0" borderId="5" xfId="0" applyFont="1" applyFill="1" applyBorder="1" applyAlignment="1">
      <alignment horizontal="center" vertical="center"/>
    </xf>
    <xf numFmtId="4" fontId="34" fillId="8" borderId="5" xfId="0" applyNumberFormat="1" applyFont="1" applyFill="1" applyBorder="1" applyAlignment="1">
      <alignment vertical="center"/>
    </xf>
    <xf numFmtId="4" fontId="28" fillId="0" borderId="0" xfId="0" applyNumberFormat="1" applyFont="1" applyFill="1" applyBorder="1" applyAlignment="1">
      <alignment horizontal="right"/>
    </xf>
    <xf numFmtId="4" fontId="25" fillId="0" borderId="7" xfId="0" applyNumberFormat="1" applyFont="1" applyFill="1" applyBorder="1" applyAlignment="1">
      <alignment horizontal="right"/>
    </xf>
    <xf numFmtId="165" fontId="28" fillId="0" borderId="0" xfId="0" applyFont="1" applyFill="1" applyBorder="1" applyAlignment="1">
      <alignment horizontal="left" vertical="center"/>
    </xf>
    <xf numFmtId="49" fontId="45" fillId="8" borderId="5" xfId="0" applyNumberFormat="1" applyFont="1" applyFill="1" applyBorder="1" applyAlignment="1">
      <alignment horizontal="center" vertical="center"/>
    </xf>
    <xf numFmtId="165" fontId="34" fillId="0" borderId="5" xfId="0" applyFont="1" applyFill="1" applyBorder="1" applyAlignment="1">
      <alignment vertical="center"/>
    </xf>
    <xf numFmtId="165" fontId="25" fillId="0" borderId="5" xfId="0" applyFont="1" applyFill="1" applyBorder="1" applyAlignment="1">
      <alignment horizontal="left" vertical="center"/>
    </xf>
    <xf numFmtId="49" fontId="45" fillId="13" borderId="4" xfId="0" applyNumberFormat="1" applyFont="1" applyFill="1" applyBorder="1" applyAlignment="1">
      <alignment horizontal="center" vertical="center"/>
    </xf>
    <xf numFmtId="165" fontId="36" fillId="0" borderId="0" xfId="0" applyFont="1" applyFill="1" applyAlignment="1">
      <alignment vertical="center"/>
    </xf>
    <xf numFmtId="165" fontId="44" fillId="0" borderId="0" xfId="0" applyFont="1" applyAlignment="1">
      <alignment vertical="center"/>
    </xf>
    <xf numFmtId="49" fontId="62" fillId="0" borderId="0" xfId="0" applyNumberFormat="1" applyFont="1" applyFill="1" applyBorder="1" applyAlignment="1">
      <alignment horizontal="center" vertical="center"/>
    </xf>
    <xf numFmtId="4" fontId="36" fillId="13" borderId="0" xfId="0" applyNumberFormat="1" applyFont="1" applyFill="1" applyBorder="1" applyAlignment="1">
      <alignment horizontal="right"/>
    </xf>
    <xf numFmtId="165" fontId="28" fillId="0" borderId="4" xfId="0" applyFont="1" applyFill="1" applyBorder="1" applyAlignment="1">
      <alignment vertical="center"/>
    </xf>
    <xf numFmtId="165" fontId="25" fillId="0" borderId="0" xfId="0" applyFont="1" applyFill="1" applyBorder="1" applyAlignment="1">
      <alignment horizontal="center" vertical="center"/>
    </xf>
    <xf numFmtId="49" fontId="45" fillId="0" borderId="5" xfId="0" applyNumberFormat="1" applyFont="1" applyFill="1" applyBorder="1" applyAlignment="1">
      <alignment horizontal="center" vertical="center"/>
    </xf>
    <xf numFmtId="49" fontId="45" fillId="3" borderId="5" xfId="0" applyNumberFormat="1" applyFont="1" applyFill="1" applyBorder="1" applyAlignment="1">
      <alignment horizontal="center" vertical="center"/>
    </xf>
    <xf numFmtId="49" fontId="45" fillId="10" borderId="5" xfId="0" applyNumberFormat="1" applyFont="1" applyFill="1" applyBorder="1" applyAlignment="1">
      <alignment horizontal="center" vertical="center"/>
    </xf>
    <xf numFmtId="165" fontId="36" fillId="0" borderId="5" xfId="0" applyFont="1" applyFill="1" applyBorder="1" applyAlignment="1">
      <alignment vertical="center"/>
    </xf>
    <xf numFmtId="49" fontId="61" fillId="0" borderId="0" xfId="0" applyNumberFormat="1" applyFont="1" applyFill="1" applyBorder="1" applyAlignment="1">
      <alignment horizontal="center" vertical="center"/>
    </xf>
    <xf numFmtId="49" fontId="53" fillId="0" borderId="0" xfId="0" applyNumberFormat="1" applyFont="1" applyFill="1" applyBorder="1" applyAlignment="1">
      <alignment horizontal="center" vertical="center"/>
    </xf>
    <xf numFmtId="0" fontId="36" fillId="0" borderId="0" xfId="0" applyNumberFormat="1" applyFont="1" applyFill="1" applyAlignment="1">
      <alignment horizontal="center" vertical="center"/>
    </xf>
    <xf numFmtId="0" fontId="50" fillId="0" borderId="0" xfId="0" applyNumberFormat="1" applyFont="1"/>
    <xf numFmtId="0" fontId="38" fillId="8" borderId="5" xfId="0" applyNumberFormat="1" applyFont="1" applyFill="1" applyBorder="1" applyAlignment="1">
      <alignment horizontal="center" vertical="center"/>
    </xf>
    <xf numFmtId="0" fontId="34" fillId="0" borderId="0" xfId="0" applyNumberFormat="1" applyFont="1" applyFill="1" applyAlignment="1">
      <alignment horizontal="left" vertical="center"/>
    </xf>
    <xf numFmtId="0" fontId="36" fillId="0" borderId="0" xfId="0" applyNumberFormat="1" applyFont="1" applyFill="1" applyAlignment="1">
      <alignment horizontal="left" vertical="center"/>
    </xf>
    <xf numFmtId="0" fontId="34" fillId="11" borderId="5" xfId="0" applyNumberFormat="1" applyFont="1" applyFill="1" applyBorder="1" applyAlignment="1">
      <alignment horizontal="left" vertical="center"/>
    </xf>
    <xf numFmtId="0" fontId="34" fillId="13" borderId="4" xfId="0" applyNumberFormat="1" applyFont="1" applyFill="1" applyBorder="1" applyAlignment="1">
      <alignment horizontal="left" vertical="center"/>
    </xf>
    <xf numFmtId="0" fontId="28" fillId="0" borderId="0" xfId="0" applyNumberFormat="1" applyFont="1" applyFill="1" applyBorder="1" applyAlignment="1">
      <alignment horizontal="left" vertical="center"/>
    </xf>
    <xf numFmtId="0" fontId="36" fillId="0" borderId="0" xfId="0" applyNumberFormat="1" applyFont="1" applyFill="1" applyAlignment="1">
      <alignment vertical="center"/>
    </xf>
    <xf numFmtId="0" fontId="34" fillId="0" borderId="0" xfId="0" applyNumberFormat="1" applyFont="1" applyFill="1" applyAlignment="1">
      <alignment vertical="center"/>
    </xf>
    <xf numFmtId="0" fontId="36" fillId="0" borderId="5" xfId="0" applyNumberFormat="1" applyFont="1" applyFill="1" applyBorder="1" applyAlignment="1">
      <alignment horizontal="left" vertical="center"/>
    </xf>
    <xf numFmtId="0" fontId="25" fillId="0" borderId="5" xfId="0" applyNumberFormat="1" applyFont="1" applyFill="1" applyBorder="1" applyAlignment="1">
      <alignment horizontal="left" vertical="center"/>
    </xf>
    <xf numFmtId="0" fontId="25" fillId="0" borderId="4" xfId="0" applyNumberFormat="1" applyFont="1" applyFill="1" applyBorder="1" applyAlignment="1">
      <alignment horizontal="left" vertical="center"/>
    </xf>
    <xf numFmtId="0" fontId="62" fillId="3" borderId="3" xfId="0" applyNumberFormat="1" applyFont="1" applyFill="1" applyBorder="1" applyAlignment="1">
      <alignment horizontal="center" vertical="center"/>
    </xf>
    <xf numFmtId="0" fontId="46" fillId="3" borderId="3" xfId="0" applyNumberFormat="1" applyFont="1" applyFill="1" applyBorder="1" applyAlignment="1">
      <alignment horizontal="center" vertical="center"/>
    </xf>
    <xf numFmtId="49" fontId="28" fillId="13" borderId="5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49" fontId="28" fillId="8" borderId="4" xfId="0" applyNumberFormat="1" applyFont="1" applyFill="1" applyBorder="1" applyAlignment="1">
      <alignment horizontal="center" vertical="center" wrapText="1"/>
    </xf>
    <xf numFmtId="49" fontId="28" fillId="8" borderId="5" xfId="0" applyNumberFormat="1" applyFont="1" applyFill="1" applyBorder="1" applyAlignment="1">
      <alignment horizontal="center" vertical="center" wrapText="1"/>
    </xf>
    <xf numFmtId="165" fontId="36" fillId="0" borderId="0" xfId="0" quotePrefix="1" applyFont="1" applyFill="1" applyBorder="1" applyAlignment="1">
      <alignment vertical="center"/>
    </xf>
    <xf numFmtId="165" fontId="28" fillId="0" borderId="0" xfId="0" applyFont="1" applyFill="1" applyBorder="1" applyAlignment="1">
      <alignment vertical="center"/>
    </xf>
    <xf numFmtId="0" fontId="34" fillId="11" borderId="4" xfId="0" applyNumberFormat="1" applyFont="1" applyFill="1" applyBorder="1" applyAlignment="1">
      <alignment horizontal="left" vertical="center"/>
    </xf>
    <xf numFmtId="49" fontId="34" fillId="0" borderId="0" xfId="0" applyNumberFormat="1" applyFont="1" applyFill="1" applyAlignment="1">
      <alignment horizontal="center" vertical="center"/>
    </xf>
    <xf numFmtId="4" fontId="36" fillId="0" borderId="5" xfId="0" applyNumberFormat="1" applyFont="1" applyFill="1" applyBorder="1" applyAlignment="1">
      <alignment horizontal="right"/>
    </xf>
    <xf numFmtId="4" fontId="36" fillId="0" borderId="7" xfId="0" applyNumberFormat="1" applyFont="1" applyFill="1" applyBorder="1" applyAlignment="1">
      <alignment horizontal="right"/>
    </xf>
    <xf numFmtId="165" fontId="36" fillId="0" borderId="0" xfId="0" applyFont="1" applyFill="1" applyAlignment="1">
      <alignment horizontal="left" vertical="center"/>
    </xf>
    <xf numFmtId="49" fontId="45" fillId="8" borderId="4" xfId="0" applyNumberFormat="1" applyFont="1" applyFill="1" applyBorder="1" applyAlignment="1">
      <alignment horizontal="center" vertical="center"/>
    </xf>
    <xf numFmtId="165" fontId="36" fillId="0" borderId="0" xfId="0" applyFont="1" applyFill="1" applyBorder="1" applyAlignment="1">
      <alignment vertical="center"/>
    </xf>
    <xf numFmtId="4" fontId="36" fillId="0" borderId="4" xfId="0" applyNumberFormat="1" applyFont="1" applyFill="1" applyBorder="1" applyAlignment="1">
      <alignment horizontal="right"/>
    </xf>
    <xf numFmtId="49" fontId="45" fillId="13" borderId="0" xfId="0" applyNumberFormat="1" applyFont="1" applyFill="1" applyBorder="1" applyAlignment="1">
      <alignment horizontal="center" vertical="center"/>
    </xf>
    <xf numFmtId="165" fontId="36" fillId="0" borderId="4" xfId="0" applyFont="1" applyFill="1" applyBorder="1" applyAlignment="1">
      <alignment vertical="center"/>
    </xf>
    <xf numFmtId="0" fontId="34" fillId="0" borderId="0" xfId="0" applyNumberFormat="1" applyFont="1" applyFill="1" applyAlignment="1">
      <alignment horizontal="center" vertical="center"/>
    </xf>
    <xf numFmtId="0" fontId="38" fillId="8" borderId="4" xfId="0" applyNumberFormat="1" applyFont="1" applyFill="1" applyBorder="1" applyAlignment="1">
      <alignment horizontal="center" vertical="center"/>
    </xf>
    <xf numFmtId="0" fontId="34" fillId="13" borderId="5" xfId="0" applyNumberFormat="1" applyFont="1" applyFill="1" applyBorder="1" applyAlignment="1">
      <alignment horizontal="left" vertical="center"/>
    </xf>
    <xf numFmtId="0" fontId="36" fillId="0" borderId="4" xfId="0" applyNumberFormat="1" applyFont="1" applyFill="1" applyBorder="1" applyAlignment="1">
      <alignment horizontal="left" vertical="center"/>
    </xf>
    <xf numFmtId="0" fontId="36" fillId="0" borderId="0" xfId="0" applyNumberFormat="1" applyFont="1" applyFill="1" applyBorder="1" applyAlignment="1">
      <alignment vertical="center"/>
    </xf>
    <xf numFmtId="0" fontId="34" fillId="0" borderId="0" xfId="0" applyNumberFormat="1" applyFont="1" applyFill="1" applyBorder="1" applyAlignment="1">
      <alignment vertical="center"/>
    </xf>
    <xf numFmtId="0" fontId="36" fillId="0" borderId="4" xfId="0" applyNumberFormat="1" applyFont="1" applyFill="1" applyBorder="1" applyAlignment="1">
      <alignment vertical="center"/>
    </xf>
    <xf numFmtId="4" fontId="28" fillId="0" borderId="0" xfId="0" applyNumberFormat="1" applyFont="1" applyFill="1" applyBorder="1" applyAlignment="1">
      <alignment horizontal="right" vertical="center"/>
    </xf>
    <xf numFmtId="4" fontId="36" fillId="0" borderId="4" xfId="0" applyNumberFormat="1" applyFont="1" applyFill="1" applyBorder="1" applyAlignment="1">
      <alignment horizontal="right" vertical="center"/>
    </xf>
    <xf numFmtId="4" fontId="34" fillId="0" borderId="0" xfId="0" applyNumberFormat="1" applyFont="1" applyFill="1" applyBorder="1" applyAlignment="1">
      <alignment horizontal="right"/>
    </xf>
    <xf numFmtId="0" fontId="34" fillId="0" borderId="0" xfId="0" applyNumberFormat="1" applyFont="1" applyFill="1" applyBorder="1" applyAlignment="1">
      <alignment horizontal="left" vertical="center"/>
    </xf>
    <xf numFmtId="0" fontId="25" fillId="0" borderId="0" xfId="0" applyNumberFormat="1" applyFont="1" applyFill="1" applyBorder="1" applyAlignment="1">
      <alignment horizontal="left" vertical="center"/>
    </xf>
    <xf numFmtId="4" fontId="36" fillId="0" borderId="7" xfId="4824" applyNumberFormat="1" applyFont="1" applyFill="1" applyBorder="1" applyAlignment="1">
      <alignment horizontal="right" vertical="center"/>
    </xf>
    <xf numFmtId="4" fontId="34" fillId="0" borderId="4" xfId="0" applyNumberFormat="1" applyFont="1" applyFill="1" applyBorder="1" applyAlignment="1">
      <alignment horizontal="right" vertical="center"/>
    </xf>
    <xf numFmtId="4" fontId="36" fillId="0" borderId="0" xfId="0" applyNumberFormat="1" applyFont="1" applyFill="1" applyBorder="1" applyAlignment="1">
      <alignment horizontal="right"/>
    </xf>
    <xf numFmtId="165" fontId="36" fillId="0" borderId="0" xfId="0" applyFont="1" applyFill="1" applyBorder="1" applyAlignment="1">
      <alignment horizontal="left" vertical="center"/>
    </xf>
    <xf numFmtId="4" fontId="61" fillId="0" borderId="2" xfId="0" applyNumberFormat="1" applyFont="1" applyFill="1" applyBorder="1" applyAlignment="1">
      <alignment horizontal="right" vertical="center"/>
    </xf>
    <xf numFmtId="49" fontId="61" fillId="7" borderId="2" xfId="0" applyNumberFormat="1" applyFont="1" applyFill="1" applyBorder="1" applyAlignment="1">
      <alignment horizontal="center" vertical="center"/>
    </xf>
    <xf numFmtId="4" fontId="53" fillId="7" borderId="4" xfId="0" applyNumberFormat="1" applyFont="1" applyFill="1" applyBorder="1" applyAlignment="1">
      <alignment horizontal="right" vertical="center"/>
    </xf>
    <xf numFmtId="49" fontId="53" fillId="0" borderId="0" xfId="0" applyNumberFormat="1" applyFont="1" applyFill="1" applyAlignment="1">
      <alignment horizontal="center" vertical="center"/>
    </xf>
    <xf numFmtId="4" fontId="53" fillId="0" borderId="4" xfId="0" applyNumberFormat="1" applyFont="1" applyFill="1" applyBorder="1" applyAlignment="1">
      <alignment horizontal="right" vertical="center"/>
    </xf>
    <xf numFmtId="4" fontId="53" fillId="0" borderId="5" xfId="0" applyNumberFormat="1" applyFont="1" applyFill="1" applyBorder="1" applyAlignment="1">
      <alignment horizontal="right" vertical="center"/>
    </xf>
    <xf numFmtId="4" fontId="53" fillId="0" borderId="0" xfId="0" applyNumberFormat="1" applyFont="1" applyFill="1" applyBorder="1" applyAlignment="1">
      <alignment horizontal="right" vertical="center"/>
    </xf>
    <xf numFmtId="4" fontId="61" fillId="0" borderId="0" xfId="0" applyNumberFormat="1" applyFont="1" applyFill="1" applyBorder="1" applyAlignment="1">
      <alignment horizontal="right" vertical="center"/>
    </xf>
    <xf numFmtId="4" fontId="61" fillId="0" borderId="4" xfId="0" applyNumberFormat="1" applyFont="1" applyFill="1" applyBorder="1" applyAlignment="1">
      <alignment horizontal="right" vertical="center"/>
    </xf>
    <xf numFmtId="165" fontId="61" fillId="0" borderId="0" xfId="0" applyFont="1" applyFill="1" applyBorder="1" applyAlignment="1">
      <alignment horizontal="left" vertical="center"/>
    </xf>
    <xf numFmtId="4" fontId="61" fillId="0" borderId="0" xfId="0" applyNumberFormat="1" applyFont="1" applyFill="1" applyAlignment="1">
      <alignment horizontal="right" vertical="center"/>
    </xf>
    <xf numFmtId="165" fontId="61" fillId="0" borderId="0" xfId="0" applyFont="1" applyFill="1" applyBorder="1" applyAlignment="1">
      <alignment horizontal="center" vertical="center"/>
    </xf>
    <xf numFmtId="4" fontId="61" fillId="0" borderId="5" xfId="0" applyNumberFormat="1" applyFont="1" applyFill="1" applyBorder="1" applyAlignment="1">
      <alignment horizontal="right" vertical="center"/>
    </xf>
    <xf numFmtId="4" fontId="53" fillId="13" borderId="4" xfId="0" applyNumberFormat="1" applyFont="1" applyFill="1" applyBorder="1" applyAlignment="1">
      <alignment horizontal="right" vertical="center"/>
    </xf>
    <xf numFmtId="4" fontId="61" fillId="15" borderId="0" xfId="0" applyNumberFormat="1" applyFont="1" applyFill="1" applyBorder="1" applyAlignment="1">
      <alignment horizontal="right" vertical="center"/>
    </xf>
    <xf numFmtId="4" fontId="61" fillId="0" borderId="0" xfId="0" applyNumberFormat="1" applyFont="1" applyFill="1" applyBorder="1" applyAlignment="1">
      <alignment vertical="center"/>
    </xf>
    <xf numFmtId="0" fontId="36" fillId="0" borderId="0" xfId="0" applyNumberFormat="1" applyFont="1" applyFill="1" applyBorder="1" applyAlignment="1">
      <alignment horizontal="left" vertical="center"/>
    </xf>
    <xf numFmtId="4" fontId="53" fillId="7" borderId="5" xfId="0" applyNumberFormat="1" applyFont="1" applyFill="1" applyBorder="1" applyAlignment="1">
      <alignment horizontal="right" vertical="center"/>
    </xf>
    <xf numFmtId="0" fontId="36" fillId="0" borderId="4" xfId="0" applyNumberFormat="1" applyFont="1" applyFill="1" applyBorder="1" applyAlignment="1">
      <alignment horizontal="center" vertical="center"/>
    </xf>
    <xf numFmtId="49" fontId="34" fillId="0" borderId="2" xfId="0" applyNumberFormat="1" applyFont="1" applyFill="1" applyBorder="1" applyAlignment="1">
      <alignment horizontal="center" vertical="center"/>
    </xf>
    <xf numFmtId="4" fontId="28" fillId="0" borderId="4" xfId="0" applyNumberFormat="1" applyFont="1" applyFill="1" applyBorder="1" applyAlignment="1">
      <alignment horizontal="right" vertical="center"/>
    </xf>
    <xf numFmtId="165" fontId="36" fillId="3" borderId="0" xfId="0" applyFont="1" applyFill="1" applyBorder="1" applyAlignment="1">
      <alignment horizontal="center" vertical="center"/>
    </xf>
    <xf numFmtId="4" fontId="25" fillId="0" borderId="7" xfId="0" applyNumberFormat="1" applyFont="1" applyFill="1" applyBorder="1" applyAlignment="1">
      <alignment horizontal="right" vertical="center"/>
    </xf>
    <xf numFmtId="4" fontId="25" fillId="0" borderId="0" xfId="0" applyNumberFormat="1" applyFont="1" applyFill="1" applyBorder="1" applyAlignment="1">
      <alignment horizontal="right" vertical="center"/>
    </xf>
    <xf numFmtId="49" fontId="36" fillId="0" borderId="0" xfId="0" applyNumberFormat="1" applyFont="1" applyFill="1" applyBorder="1" applyAlignment="1">
      <alignment horizontal="center" vertical="center"/>
    </xf>
    <xf numFmtId="49" fontId="34" fillId="0" borderId="7" xfId="0" applyNumberFormat="1" applyFont="1" applyFill="1" applyBorder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/>
    </xf>
    <xf numFmtId="49" fontId="36" fillId="0" borderId="4" xfId="0" applyNumberFormat="1" applyFont="1" applyFill="1" applyBorder="1" applyAlignment="1">
      <alignment horizontal="center" vertical="center"/>
    </xf>
    <xf numFmtId="165" fontId="36" fillId="3" borderId="3" xfId="0" applyFont="1" applyFill="1" applyBorder="1" applyAlignment="1">
      <alignment horizontal="center" vertical="center"/>
    </xf>
    <xf numFmtId="49" fontId="34" fillId="0" borderId="0" xfId="0" applyNumberFormat="1" applyFont="1" applyFill="1" applyBorder="1" applyAlignment="1">
      <alignment horizontal="center" vertical="center"/>
    </xf>
    <xf numFmtId="4" fontId="36" fillId="0" borderId="0" xfId="0" applyNumberFormat="1" applyFont="1" applyFill="1" applyBorder="1" applyAlignment="1">
      <alignment horizontal="right" vertical="center"/>
    </xf>
    <xf numFmtId="49" fontId="34" fillId="0" borderId="5" xfId="0" applyNumberFormat="1" applyFont="1" applyFill="1" applyBorder="1" applyAlignment="1">
      <alignment horizontal="center" vertical="center"/>
    </xf>
    <xf numFmtId="49" fontId="34" fillId="13" borderId="7" xfId="0" applyNumberFormat="1" applyFont="1" applyFill="1" applyBorder="1" applyAlignment="1">
      <alignment horizontal="center" vertical="center"/>
    </xf>
    <xf numFmtId="49" fontId="34" fillId="3" borderId="5" xfId="0" applyNumberFormat="1" applyFont="1" applyFill="1" applyBorder="1" applyAlignment="1">
      <alignment horizontal="center" vertical="center"/>
    </xf>
    <xf numFmtId="49" fontId="34" fillId="0" borderId="0" xfId="0" applyNumberFormat="1" applyFont="1" applyFill="1" applyBorder="1" applyAlignment="1">
      <alignment horizontal="center"/>
    </xf>
    <xf numFmtId="165" fontId="34" fillId="0" borderId="0" xfId="0" applyFont="1" applyFill="1" applyBorder="1" applyAlignment="1">
      <alignment horizontal="center"/>
    </xf>
    <xf numFmtId="165" fontId="50" fillId="0" borderId="0" xfId="0" applyFont="1" applyBorder="1"/>
    <xf numFmtId="165" fontId="43" fillId="0" borderId="0" xfId="0" applyFont="1" applyFill="1" applyBorder="1"/>
    <xf numFmtId="165" fontId="43" fillId="0" borderId="0" xfId="0" applyFont="1" applyBorder="1"/>
    <xf numFmtId="49" fontId="34" fillId="13" borderId="4" xfId="0" applyNumberFormat="1" applyFont="1" applyFill="1" applyBorder="1" applyAlignment="1">
      <alignment horizontal="center" vertical="center"/>
    </xf>
    <xf numFmtId="49" fontId="34" fillId="8" borderId="4" xfId="0" applyNumberFormat="1" applyFont="1" applyFill="1" applyBorder="1" applyAlignment="1">
      <alignment horizontal="center" vertical="center"/>
    </xf>
    <xf numFmtId="49" fontId="34" fillId="8" borderId="5" xfId="0" applyNumberFormat="1" applyFont="1" applyFill="1" applyBorder="1" applyAlignment="1">
      <alignment horizontal="center" vertical="center"/>
    </xf>
    <xf numFmtId="49" fontId="34" fillId="0" borderId="4" xfId="0" applyNumberFormat="1" applyFont="1" applyFill="1" applyBorder="1" applyAlignment="1">
      <alignment horizontal="center" vertical="center"/>
    </xf>
    <xf numFmtId="49" fontId="34" fillId="13" borderId="0" xfId="0" applyNumberFormat="1" applyFont="1" applyFill="1" applyBorder="1" applyAlignment="1">
      <alignment horizontal="center" vertical="center"/>
    </xf>
    <xf numFmtId="49" fontId="34" fillId="13" borderId="5" xfId="0" applyNumberFormat="1" applyFont="1" applyFill="1" applyBorder="1" applyAlignment="1">
      <alignment horizontal="center" vertical="center"/>
    </xf>
    <xf numFmtId="49" fontId="34" fillId="8" borderId="0" xfId="0" applyNumberFormat="1" applyFont="1" applyFill="1" applyBorder="1" applyAlignment="1">
      <alignment horizontal="center" vertical="center"/>
    </xf>
    <xf numFmtId="165" fontId="43" fillId="0" borderId="0" xfId="0" applyFont="1" applyBorder="1" applyAlignment="1">
      <alignment vertical="center"/>
    </xf>
    <xf numFmtId="165" fontId="34" fillId="0" borderId="0" xfId="0" applyFont="1" applyFill="1" applyBorder="1" applyAlignment="1">
      <alignment horizontal="center" vertical="center"/>
    </xf>
    <xf numFmtId="49" fontId="45" fillId="0" borderId="0" xfId="0" applyNumberFormat="1" applyFont="1" applyFill="1" applyBorder="1" applyAlignment="1">
      <alignment horizontal="center" vertical="center"/>
    </xf>
    <xf numFmtId="165" fontId="25" fillId="0" borderId="0" xfId="0" applyFont="1" applyFill="1" applyBorder="1" applyAlignment="1">
      <alignment horizontal="left" vertical="center"/>
    </xf>
    <xf numFmtId="49" fontId="45" fillId="13" borderId="5" xfId="0" applyNumberFormat="1" applyFont="1" applyFill="1" applyBorder="1" applyAlignment="1">
      <alignment horizontal="center" vertical="center"/>
    </xf>
    <xf numFmtId="49" fontId="45" fillId="0" borderId="4" xfId="0" applyNumberFormat="1" applyFont="1" applyFill="1" applyBorder="1" applyAlignment="1">
      <alignment horizontal="center" vertical="center"/>
    </xf>
    <xf numFmtId="165" fontId="50" fillId="0" borderId="0" xfId="0" applyFont="1" applyFill="1"/>
    <xf numFmtId="165" fontId="50" fillId="0" borderId="0" xfId="0" applyFont="1" applyFill="1" applyBorder="1"/>
    <xf numFmtId="165" fontId="50" fillId="0" borderId="0" xfId="0" applyFont="1"/>
    <xf numFmtId="165" fontId="50" fillId="0" borderId="4" xfId="0" applyFont="1" applyBorder="1"/>
    <xf numFmtId="165" fontId="50" fillId="0" borderId="4" xfId="0" applyFont="1" applyFill="1" applyBorder="1"/>
    <xf numFmtId="0" fontId="36" fillId="3" borderId="3" xfId="0" applyNumberFormat="1" applyFont="1" applyFill="1" applyBorder="1" applyAlignment="1">
      <alignment horizontal="center" vertical="center"/>
    </xf>
    <xf numFmtId="0" fontId="34" fillId="8" borderId="5" xfId="0" applyNumberFormat="1" applyFont="1" applyFill="1" applyBorder="1" applyAlignment="1">
      <alignment horizontal="center" vertical="center"/>
    </xf>
    <xf numFmtId="0" fontId="34" fillId="3" borderId="5" xfId="0" applyNumberFormat="1" applyFont="1" applyFill="1" applyBorder="1" applyAlignment="1">
      <alignment horizontal="center" vertical="center"/>
    </xf>
    <xf numFmtId="0" fontId="34" fillId="13" borderId="4" xfId="0" applyNumberFormat="1" applyFont="1" applyFill="1" applyBorder="1" applyAlignment="1">
      <alignment horizontal="center" vertical="center"/>
    </xf>
    <xf numFmtId="0" fontId="36" fillId="0" borderId="0" xfId="0" applyNumberFormat="1" applyFont="1" applyFill="1" applyBorder="1" applyAlignment="1">
      <alignment horizontal="center" vertical="center"/>
    </xf>
    <xf numFmtId="0" fontId="34" fillId="8" borderId="4" xfId="0" applyNumberFormat="1" applyFont="1" applyFill="1" applyBorder="1" applyAlignment="1">
      <alignment horizontal="center" vertical="center"/>
    </xf>
    <xf numFmtId="0" fontId="34" fillId="0" borderId="5" xfId="0" applyNumberFormat="1" applyFont="1" applyFill="1" applyBorder="1" applyAlignment="1">
      <alignment horizontal="center" vertical="center"/>
    </xf>
    <xf numFmtId="0" fontId="34" fillId="13" borderId="5" xfId="0" applyNumberFormat="1" applyFont="1" applyFill="1" applyBorder="1" applyAlignment="1">
      <alignment horizontal="center" vertical="center"/>
    </xf>
    <xf numFmtId="0" fontId="34" fillId="10" borderId="5" xfId="0" applyNumberFormat="1" applyFont="1" applyFill="1" applyBorder="1" applyAlignment="1">
      <alignment horizontal="center" vertical="center"/>
    </xf>
    <xf numFmtId="49" fontId="34" fillId="9" borderId="4" xfId="0" applyNumberFormat="1" applyFont="1" applyFill="1" applyBorder="1" applyAlignment="1">
      <alignment horizontal="center" vertical="center"/>
    </xf>
    <xf numFmtId="49" fontId="34" fillId="9" borderId="5" xfId="0" applyNumberFormat="1" applyFont="1" applyFill="1" applyBorder="1" applyAlignment="1">
      <alignment horizontal="center" vertical="center"/>
    </xf>
    <xf numFmtId="165" fontId="34" fillId="8" borderId="5" xfId="0" applyFont="1" applyFill="1" applyBorder="1" applyAlignment="1">
      <alignment vertical="center"/>
    </xf>
    <xf numFmtId="49" fontId="34" fillId="15" borderId="0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/>
    </xf>
    <xf numFmtId="165" fontId="53" fillId="0" borderId="4" xfId="0" applyFont="1" applyFill="1" applyBorder="1" applyAlignment="1">
      <alignment horizontal="left" vertical="center"/>
    </xf>
    <xf numFmtId="165" fontId="61" fillId="0" borderId="0" xfId="0" applyFont="1" applyFill="1" applyBorder="1" applyAlignment="1">
      <alignment horizontal="left" vertical="center" wrapText="1"/>
    </xf>
    <xf numFmtId="49" fontId="53" fillId="0" borderId="5" xfId="0" applyNumberFormat="1" applyFont="1" applyFill="1" applyBorder="1" applyAlignment="1">
      <alignment horizontal="left" vertical="center"/>
    </xf>
    <xf numFmtId="49" fontId="53" fillId="0" borderId="4" xfId="0" applyNumberFormat="1" applyFont="1" applyFill="1" applyBorder="1" applyAlignment="1">
      <alignment horizontal="left" vertical="center"/>
    </xf>
    <xf numFmtId="165" fontId="53" fillId="0" borderId="0" xfId="0" applyFont="1" applyFill="1" applyBorder="1" applyAlignment="1">
      <alignment horizontal="left" vertical="center" wrapText="1"/>
    </xf>
    <xf numFmtId="165" fontId="53" fillId="0" borderId="0" xfId="0" applyFont="1" applyFill="1" applyBorder="1" applyAlignment="1">
      <alignment horizontal="left" vertical="center"/>
    </xf>
    <xf numFmtId="165" fontId="53" fillId="0" borderId="5" xfId="0" applyFont="1" applyFill="1" applyBorder="1" applyAlignment="1">
      <alignment horizontal="left" vertical="center"/>
    </xf>
    <xf numFmtId="0" fontId="53" fillId="0" borderId="4" xfId="0" applyNumberFormat="1" applyFont="1" applyFill="1" applyBorder="1" applyAlignment="1">
      <alignment horizontal="left" vertical="center" wrapText="1"/>
    </xf>
    <xf numFmtId="165" fontId="43" fillId="0" borderId="0" xfId="0" applyFont="1" applyAlignment="1">
      <alignment vertical="center"/>
    </xf>
    <xf numFmtId="165" fontId="50" fillId="0" borderId="9" xfId="0" applyFont="1" applyBorder="1"/>
    <xf numFmtId="4" fontId="36" fillId="0" borderId="9" xfId="1" applyNumberFormat="1" applyFont="1" applyFill="1" applyBorder="1" applyAlignment="1">
      <alignment horizontal="right" vertical="center"/>
    </xf>
    <xf numFmtId="4" fontId="25" fillId="0" borderId="9" xfId="1" applyNumberFormat="1" applyFont="1" applyFill="1" applyBorder="1" applyAlignment="1">
      <alignment horizontal="right" vertical="center"/>
    </xf>
    <xf numFmtId="4" fontId="36" fillId="0" borderId="9" xfId="1" applyNumberFormat="1" applyFont="1" applyFill="1" applyBorder="1" applyAlignment="1">
      <alignment horizontal="right"/>
    </xf>
    <xf numFmtId="4" fontId="36" fillId="0" borderId="9" xfId="0" applyNumberFormat="1" applyFont="1" applyFill="1" applyBorder="1" applyAlignment="1">
      <alignment horizontal="right"/>
    </xf>
    <xf numFmtId="0" fontId="34" fillId="0" borderId="9" xfId="0" applyNumberFormat="1" applyFont="1" applyFill="1" applyBorder="1" applyAlignment="1">
      <alignment vertical="center"/>
    </xf>
    <xf numFmtId="165" fontId="25" fillId="0" borderId="9" xfId="0" applyFont="1" applyFill="1" applyBorder="1" applyAlignment="1">
      <alignment vertical="center"/>
    </xf>
    <xf numFmtId="0" fontId="34" fillId="0" borderId="9" xfId="0" applyNumberFormat="1" applyFont="1" applyFill="1" applyBorder="1" applyAlignment="1">
      <alignment horizontal="left" vertical="center"/>
    </xf>
    <xf numFmtId="0" fontId="25" fillId="0" borderId="9" xfId="0" applyNumberFormat="1" applyFont="1" applyFill="1" applyBorder="1" applyAlignment="1">
      <alignment horizontal="left" vertical="center"/>
    </xf>
    <xf numFmtId="165" fontId="36" fillId="0" borderId="9" xfId="0" applyFont="1" applyFill="1" applyBorder="1" applyAlignment="1">
      <alignment horizontal="left" vertical="center"/>
    </xf>
    <xf numFmtId="4" fontId="25" fillId="0" borderId="9" xfId="0" applyNumberFormat="1" applyFont="1" applyFill="1" applyBorder="1" applyAlignment="1">
      <alignment horizontal="right" vertical="center"/>
    </xf>
    <xf numFmtId="165" fontId="34" fillId="0" borderId="9" xfId="0" applyFont="1" applyFill="1" applyBorder="1" applyAlignment="1">
      <alignment horizontal="center" vertical="center"/>
    </xf>
    <xf numFmtId="49" fontId="34" fillId="0" borderId="9" xfId="0" applyNumberFormat="1" applyFont="1" applyFill="1" applyBorder="1" applyAlignment="1">
      <alignment horizontal="center" vertical="center"/>
    </xf>
    <xf numFmtId="49" fontId="34" fillId="10" borderId="5" xfId="0" applyNumberFormat="1" applyFont="1" applyFill="1" applyBorder="1" applyAlignment="1">
      <alignment horizontal="center" vertical="center" wrapText="1"/>
    </xf>
    <xf numFmtId="4" fontId="36" fillId="10" borderId="9" xfId="1" applyNumberFormat="1" applyFont="1" applyFill="1" applyBorder="1" applyAlignment="1">
      <alignment horizontal="right"/>
    </xf>
    <xf numFmtId="4" fontId="36" fillId="10" borderId="9" xfId="0" applyNumberFormat="1" applyFont="1" applyFill="1" applyBorder="1" applyAlignment="1">
      <alignment horizontal="right"/>
    </xf>
    <xf numFmtId="4" fontId="36" fillId="10" borderId="9" xfId="1" applyNumberFormat="1" applyFont="1" applyFill="1" applyBorder="1" applyAlignment="1">
      <alignment horizontal="right" vertical="center"/>
    </xf>
    <xf numFmtId="1" fontId="34" fillId="0" borderId="4" xfId="0" applyNumberFormat="1" applyFont="1" applyFill="1" applyBorder="1" applyAlignment="1">
      <alignment horizontal="left" vertical="center"/>
    </xf>
    <xf numFmtId="1" fontId="28" fillId="0" borderId="4" xfId="0" applyNumberFormat="1" applyFont="1" applyFill="1" applyBorder="1" applyAlignment="1">
      <alignment horizontal="left" vertical="center"/>
    </xf>
    <xf numFmtId="1" fontId="25" fillId="0" borderId="0" xfId="0" applyNumberFormat="1" applyFont="1" applyFill="1" applyBorder="1" applyAlignment="1">
      <alignment horizontal="left" vertical="center"/>
    </xf>
    <xf numFmtId="1" fontId="25" fillId="0" borderId="4" xfId="0" applyNumberFormat="1" applyFont="1" applyFill="1" applyBorder="1" applyAlignment="1">
      <alignment horizontal="left" vertical="center"/>
    </xf>
    <xf numFmtId="49" fontId="64" fillId="13" borderId="5" xfId="0" applyNumberFormat="1" applyFont="1" applyFill="1" applyBorder="1" applyAlignment="1">
      <alignment horizontal="center" vertical="center"/>
    </xf>
    <xf numFmtId="1" fontId="34" fillId="13" borderId="5" xfId="0" applyNumberFormat="1" applyFont="1" applyFill="1" applyBorder="1" applyAlignment="1">
      <alignment horizontal="left" vertical="center"/>
    </xf>
    <xf numFmtId="49" fontId="64" fillId="0" borderId="0" xfId="0" applyNumberFormat="1" applyFont="1" applyFill="1" applyBorder="1" applyAlignment="1">
      <alignment horizontal="center" vertical="center"/>
    </xf>
    <xf numFmtId="49" fontId="64" fillId="0" borderId="4" xfId="0" applyNumberFormat="1" applyFont="1" applyFill="1" applyBorder="1" applyAlignment="1">
      <alignment horizontal="center" vertical="center"/>
    </xf>
    <xf numFmtId="1" fontId="36" fillId="0" borderId="4" xfId="0" applyNumberFormat="1" applyFont="1" applyFill="1" applyBorder="1" applyAlignment="1">
      <alignment horizontal="left" vertical="center"/>
    </xf>
    <xf numFmtId="1" fontId="36" fillId="0" borderId="0" xfId="0" applyNumberFormat="1" applyFont="1" applyFill="1" applyBorder="1" applyAlignment="1">
      <alignment horizontal="left" vertical="center"/>
    </xf>
    <xf numFmtId="165" fontId="0" fillId="0" borderId="0" xfId="0" applyBorder="1"/>
    <xf numFmtId="0" fontId="36" fillId="0" borderId="9" xfId="0" applyNumberFormat="1" applyFont="1" applyFill="1" applyBorder="1" applyAlignment="1">
      <alignment horizontal="left" vertical="center"/>
    </xf>
    <xf numFmtId="1" fontId="34" fillId="13" borderId="4" xfId="0" applyNumberFormat="1" applyFont="1" applyFill="1" applyBorder="1" applyAlignment="1">
      <alignment horizontal="left" vertical="center"/>
    </xf>
    <xf numFmtId="0" fontId="25" fillId="0" borderId="9" xfId="116" applyNumberFormat="1" applyFont="1" applyFill="1" applyBorder="1" applyAlignment="1">
      <alignment horizontal="left" vertical="center"/>
    </xf>
    <xf numFmtId="0" fontId="25" fillId="0" borderId="9" xfId="116" applyFont="1" applyFill="1" applyBorder="1" applyAlignment="1">
      <alignment vertical="center"/>
    </xf>
    <xf numFmtId="49" fontId="64" fillId="8" borderId="5" xfId="0" applyNumberFormat="1" applyFont="1" applyFill="1" applyBorder="1" applyAlignment="1">
      <alignment horizontal="center" vertical="center"/>
    </xf>
    <xf numFmtId="165" fontId="36" fillId="0" borderId="0" xfId="0" applyFont="1" applyFill="1" applyBorder="1" applyAlignment="1">
      <alignment horizontal="center" vertical="center"/>
    </xf>
    <xf numFmtId="49" fontId="45" fillId="0" borderId="9" xfId="0" applyNumberFormat="1" applyFont="1" applyFill="1" applyBorder="1" applyAlignment="1">
      <alignment horizontal="center" vertical="center"/>
    </xf>
    <xf numFmtId="165" fontId="0" fillId="0" borderId="0" xfId="0" applyFill="1" applyBorder="1"/>
    <xf numFmtId="0" fontId="25" fillId="7" borderId="2" xfId="0" applyNumberFormat="1" applyFont="1" applyFill="1" applyBorder="1" applyAlignment="1">
      <alignment horizontal="center" vertical="center"/>
    </xf>
    <xf numFmtId="4" fontId="70" fillId="0" borderId="0" xfId="0" applyNumberFormat="1" applyFont="1" applyFill="1" applyBorder="1" applyAlignment="1">
      <alignment horizontal="right" vertical="center"/>
    </xf>
    <xf numFmtId="165" fontId="53" fillId="7" borderId="1" xfId="0" applyFont="1" applyFill="1" applyBorder="1" applyAlignment="1">
      <alignment horizontal="center" vertical="center" wrapText="1"/>
    </xf>
    <xf numFmtId="165" fontId="53" fillId="7" borderId="0" xfId="0" applyFont="1" applyFill="1" applyBorder="1" applyAlignment="1">
      <alignment horizontal="center" vertical="center" wrapText="1"/>
    </xf>
    <xf numFmtId="165" fontId="53" fillId="7" borderId="4" xfId="0" applyFont="1" applyFill="1" applyBorder="1" applyAlignment="1">
      <alignment horizontal="center" vertical="center" wrapText="1"/>
    </xf>
    <xf numFmtId="165" fontId="43" fillId="0" borderId="0" xfId="0" applyFont="1" applyBorder="1" applyAlignment="1">
      <alignment horizontal="center" vertical="center"/>
    </xf>
    <xf numFmtId="165" fontId="43" fillId="0" borderId="4" xfId="0" applyFont="1" applyBorder="1" applyAlignment="1">
      <alignment horizontal="center" vertical="center"/>
    </xf>
    <xf numFmtId="165" fontId="50" fillId="0" borderId="0" xfId="0" applyFont="1" applyBorder="1" applyAlignment="1">
      <alignment horizontal="center" vertical="center"/>
    </xf>
    <xf numFmtId="165" fontId="50" fillId="0" borderId="0" xfId="0" applyFont="1" applyAlignment="1">
      <alignment horizontal="center" vertical="center"/>
    </xf>
    <xf numFmtId="165" fontId="50" fillId="0" borderId="4" xfId="0" applyFont="1" applyBorder="1" applyAlignment="1">
      <alignment horizontal="center" vertical="center"/>
    </xf>
    <xf numFmtId="165" fontId="50" fillId="0" borderId="0" xfId="0" applyFont="1" applyFill="1" applyAlignment="1">
      <alignment horizontal="center" vertical="center"/>
    </xf>
    <xf numFmtId="165" fontId="50" fillId="0" borderId="0" xfId="0" applyFont="1" applyFill="1" applyBorder="1" applyAlignment="1">
      <alignment horizontal="center" vertical="center"/>
    </xf>
    <xf numFmtId="165" fontId="0" fillId="0" borderId="0" xfId="0" applyFill="1"/>
    <xf numFmtId="0" fontId="61" fillId="7" borderId="2" xfId="0" applyNumberFormat="1" applyFont="1" applyFill="1" applyBorder="1" applyAlignment="1">
      <alignment horizontal="center" vertical="center"/>
    </xf>
    <xf numFmtId="0" fontId="61" fillId="0" borderId="2" xfId="0" applyNumberFormat="1" applyFont="1" applyFill="1" applyBorder="1" applyAlignment="1">
      <alignment horizontal="center" vertical="center"/>
    </xf>
    <xf numFmtId="4" fontId="69" fillId="0" borderId="4" xfId="0" applyNumberFormat="1" applyFont="1" applyFill="1" applyBorder="1" applyAlignment="1">
      <alignment horizontal="right" vertical="center"/>
    </xf>
    <xf numFmtId="0" fontId="36" fillId="3" borderId="3" xfId="0" applyNumberFormat="1" applyFont="1" applyFill="1" applyBorder="1" applyAlignment="1">
      <alignment horizontal="center" vertical="center"/>
    </xf>
    <xf numFmtId="165" fontId="45" fillId="9" borderId="7" xfId="0" applyFont="1" applyFill="1" applyBorder="1" applyAlignment="1">
      <alignment horizontal="center" vertical="center" wrapText="1"/>
    </xf>
    <xf numFmtId="165" fontId="45" fillId="9" borderId="0" xfId="0" applyFont="1" applyFill="1" applyBorder="1" applyAlignment="1">
      <alignment horizontal="center" vertical="center" wrapText="1"/>
    </xf>
    <xf numFmtId="165" fontId="45" fillId="9" borderId="4" xfId="0" applyFont="1" applyFill="1" applyBorder="1" applyAlignment="1">
      <alignment horizontal="center" vertical="center" wrapText="1"/>
    </xf>
    <xf numFmtId="165" fontId="45" fillId="9" borderId="2" xfId="0" applyFont="1" applyFill="1" applyBorder="1" applyAlignment="1">
      <alignment horizontal="center" vertical="center" wrapText="1"/>
    </xf>
    <xf numFmtId="165" fontId="45" fillId="9" borderId="9" xfId="0" applyFont="1" applyFill="1" applyBorder="1" applyAlignment="1">
      <alignment horizontal="center" vertical="center" wrapText="1"/>
    </xf>
    <xf numFmtId="165" fontId="43" fillId="0" borderId="9" xfId="0" applyFont="1" applyFill="1" applyBorder="1"/>
    <xf numFmtId="49" fontId="28" fillId="0" borderId="9" xfId="0" applyNumberFormat="1" applyFont="1" applyFill="1" applyBorder="1" applyAlignment="1">
      <alignment horizontal="center" vertical="center" wrapText="1"/>
    </xf>
    <xf numFmtId="4" fontId="36" fillId="0" borderId="9" xfId="4824" applyNumberFormat="1" applyFont="1" applyFill="1" applyBorder="1" applyAlignment="1">
      <alignment horizontal="right" vertical="center"/>
    </xf>
    <xf numFmtId="1" fontId="36" fillId="0" borderId="9" xfId="0" applyNumberFormat="1" applyFont="1" applyFill="1" applyBorder="1" applyAlignment="1">
      <alignment horizontal="left" vertical="center"/>
    </xf>
    <xf numFmtId="165" fontId="68" fillId="0" borderId="0" xfId="0" applyFont="1" applyFill="1" applyBorder="1"/>
    <xf numFmtId="165" fontId="63" fillId="0" borderId="0" xfId="0" applyFont="1" applyFill="1" applyBorder="1" applyAlignment="1">
      <alignment horizontal="left" vertical="center" wrapText="1"/>
    </xf>
    <xf numFmtId="4" fontId="34" fillId="0" borderId="0" xfId="0" applyNumberFormat="1" applyFont="1" applyFill="1" applyBorder="1" applyAlignment="1">
      <alignment horizontal="right" vertical="center"/>
    </xf>
    <xf numFmtId="4" fontId="34" fillId="0" borderId="4" xfId="0" applyNumberFormat="1" applyFont="1" applyFill="1" applyBorder="1" applyAlignment="1">
      <alignment horizontal="right" vertical="center"/>
    </xf>
    <xf numFmtId="4" fontId="25" fillId="0" borderId="9" xfId="0" applyNumberFormat="1" applyFont="1" applyFill="1" applyBorder="1" applyAlignment="1">
      <alignment horizontal="right" vertical="center"/>
    </xf>
    <xf numFmtId="4" fontId="25" fillId="0" borderId="0" xfId="0" applyNumberFormat="1" applyFont="1" applyFill="1" applyBorder="1" applyAlignment="1">
      <alignment horizontal="right" vertical="center"/>
    </xf>
    <xf numFmtId="4" fontId="36" fillId="0" borderId="0" xfId="0" applyNumberFormat="1" applyFont="1" applyFill="1" applyBorder="1" applyAlignment="1">
      <alignment horizontal="right" vertical="center"/>
    </xf>
    <xf numFmtId="0" fontId="36" fillId="3" borderId="3" xfId="0" applyNumberFormat="1" applyFont="1" applyFill="1" applyBorder="1" applyAlignment="1">
      <alignment horizontal="center" vertical="center"/>
    </xf>
    <xf numFmtId="0" fontId="36" fillId="3" borderId="3" xfId="0" applyNumberFormat="1" applyFont="1" applyFill="1" applyBorder="1" applyAlignment="1">
      <alignment horizontal="center" vertical="center"/>
    </xf>
    <xf numFmtId="4" fontId="36" fillId="0" borderId="9" xfId="1" applyNumberFormat="1" applyFont="1" applyBorder="1" applyAlignment="1">
      <alignment horizontal="right" vertical="center"/>
    </xf>
    <xf numFmtId="4" fontId="36" fillId="0" borderId="0" xfId="1" applyNumberFormat="1" applyFont="1" applyAlignment="1">
      <alignment horizontal="right" vertical="center"/>
    </xf>
    <xf numFmtId="4" fontId="36" fillId="0" borderId="4" xfId="1" applyNumberFormat="1" applyFont="1" applyBorder="1" applyAlignment="1">
      <alignment horizontal="right" vertical="center"/>
    </xf>
    <xf numFmtId="4" fontId="28" fillId="0" borderId="5" xfId="1" applyNumberFormat="1" applyFont="1" applyBorder="1" applyAlignment="1">
      <alignment horizontal="right" vertical="center"/>
    </xf>
    <xf numFmtId="4" fontId="25" fillId="0" borderId="0" xfId="0" applyNumberFormat="1" applyFont="1" applyAlignment="1">
      <alignment horizontal="right" vertical="center"/>
    </xf>
    <xf numFmtId="4" fontId="34" fillId="0" borderId="4" xfId="0" applyNumberFormat="1" applyFont="1" applyBorder="1" applyAlignment="1">
      <alignment horizontal="right" vertical="center"/>
    </xf>
    <xf numFmtId="4" fontId="25" fillId="0" borderId="0" xfId="1" applyNumberFormat="1" applyFont="1" applyAlignment="1">
      <alignment horizontal="right" vertical="center"/>
    </xf>
    <xf numFmtId="4" fontId="25" fillId="0" borderId="4" xfId="1" applyNumberFormat="1" applyFont="1" applyBorder="1" applyAlignment="1">
      <alignment horizontal="right" vertical="center"/>
    </xf>
    <xf numFmtId="4" fontId="25" fillId="0" borderId="9" xfId="1" applyNumberFormat="1" applyFont="1" applyBorder="1" applyAlignment="1">
      <alignment horizontal="right" vertical="center"/>
    </xf>
    <xf numFmtId="4" fontId="36" fillId="0" borderId="0" xfId="1" applyNumberFormat="1" applyFont="1" applyBorder="1" applyAlignment="1">
      <alignment horizontal="right" vertical="center"/>
    </xf>
    <xf numFmtId="4" fontId="36" fillId="0" borderId="5" xfId="1" applyNumberFormat="1" applyFont="1" applyBorder="1" applyAlignment="1">
      <alignment horizontal="right" vertical="center"/>
    </xf>
    <xf numFmtId="4" fontId="34" fillId="0" borderId="0" xfId="1" applyNumberFormat="1" applyFont="1" applyAlignment="1">
      <alignment horizontal="right" vertical="center"/>
    </xf>
    <xf numFmtId="0" fontId="36" fillId="3" borderId="0" xfId="0" applyNumberFormat="1" applyFont="1" applyFill="1" applyBorder="1" applyAlignment="1">
      <alignment horizontal="center" vertical="center"/>
    </xf>
    <xf numFmtId="49" fontId="34" fillId="0" borderId="0" xfId="0" applyNumberFormat="1" applyFont="1" applyFill="1" applyBorder="1" applyAlignment="1">
      <alignment horizontal="center" vertical="center" wrapText="1"/>
    </xf>
    <xf numFmtId="4" fontId="25" fillId="0" borderId="9" xfId="0" applyNumberFormat="1" applyFont="1" applyBorder="1" applyAlignment="1">
      <alignment horizontal="right" vertical="center"/>
    </xf>
    <xf numFmtId="4" fontId="36" fillId="0" borderId="0" xfId="0" applyNumberFormat="1" applyFont="1" applyAlignment="1">
      <alignment horizontal="right" vertical="center"/>
    </xf>
    <xf numFmtId="4" fontId="28" fillId="0" borderId="0" xfId="0" applyNumberFormat="1" applyFont="1" applyAlignment="1">
      <alignment horizontal="right" vertical="center"/>
    </xf>
    <xf numFmtId="4" fontId="36" fillId="0" borderId="9" xfId="4824" applyNumberFormat="1" applyFont="1" applyBorder="1" applyAlignment="1">
      <alignment horizontal="right" vertical="center"/>
    </xf>
    <xf numFmtId="4" fontId="61" fillId="0" borderId="0" xfId="0" applyNumberFormat="1" applyFont="1" applyAlignment="1">
      <alignment horizontal="right" vertical="center"/>
    </xf>
    <xf numFmtId="4" fontId="53" fillId="0" borderId="5" xfId="0" applyNumberFormat="1" applyFont="1" applyBorder="1" applyAlignment="1">
      <alignment horizontal="right" vertical="center"/>
    </xf>
    <xf numFmtId="4" fontId="61" fillId="15" borderId="0" xfId="0" applyNumberFormat="1" applyFont="1" applyFill="1" applyAlignment="1">
      <alignment horizontal="right" vertical="center"/>
    </xf>
    <xf numFmtId="4" fontId="53" fillId="0" borderId="0" xfId="0" applyNumberFormat="1" applyFont="1" applyAlignment="1">
      <alignment horizontal="right" vertical="center"/>
    </xf>
    <xf numFmtId="4" fontId="61" fillId="0" borderId="0" xfId="0" applyNumberFormat="1" applyFont="1" applyAlignment="1">
      <alignment vertical="center"/>
    </xf>
    <xf numFmtId="4" fontId="53" fillId="0" borderId="0" xfId="0" applyNumberFormat="1" applyFont="1" applyAlignment="1">
      <alignment vertical="center"/>
    </xf>
    <xf numFmtId="165" fontId="45" fillId="9" borderId="0" xfId="0" applyFont="1" applyFill="1" applyBorder="1" applyAlignment="1">
      <alignment horizontal="center" vertical="center" wrapText="1"/>
    </xf>
    <xf numFmtId="0" fontId="62" fillId="3" borderId="0" xfId="0" applyNumberFormat="1" applyFont="1" applyFill="1" applyBorder="1" applyAlignment="1">
      <alignment horizontal="center" vertical="center"/>
    </xf>
    <xf numFmtId="0" fontId="36" fillId="3" borderId="3" xfId="0" applyNumberFormat="1" applyFont="1" applyFill="1" applyBorder="1" applyAlignment="1">
      <alignment horizontal="center" vertical="center"/>
    </xf>
    <xf numFmtId="0" fontId="36" fillId="3" borderId="0" xfId="0" applyNumberFormat="1" applyFont="1" applyFill="1" applyBorder="1" applyAlignment="1">
      <alignment horizontal="center" vertical="center"/>
    </xf>
    <xf numFmtId="0" fontId="36" fillId="3" borderId="3" xfId="0" applyNumberFormat="1" applyFont="1" applyFill="1" applyBorder="1" applyAlignment="1">
      <alignment horizontal="center" vertical="center"/>
    </xf>
    <xf numFmtId="0" fontId="36" fillId="3" borderId="0" xfId="0" applyNumberFormat="1" applyFont="1" applyFill="1" applyBorder="1" applyAlignment="1">
      <alignment horizontal="center" vertical="center"/>
    </xf>
    <xf numFmtId="0" fontId="61" fillId="15" borderId="0" xfId="0" applyNumberFormat="1" applyFont="1" applyFill="1" applyBorder="1" applyAlignment="1">
      <alignment horizontal="left" vertical="center"/>
    </xf>
    <xf numFmtId="165" fontId="45" fillId="9" borderId="7" xfId="0" applyFont="1" applyFill="1" applyBorder="1" applyAlignment="1">
      <alignment vertical="center" wrapText="1"/>
    </xf>
    <xf numFmtId="165" fontId="45" fillId="9" borderId="0" xfId="0" applyFont="1" applyFill="1" applyBorder="1" applyAlignment="1">
      <alignment vertical="center" wrapText="1"/>
    </xf>
    <xf numFmtId="165" fontId="45" fillId="9" borderId="4" xfId="0" applyFont="1" applyFill="1" applyBorder="1" applyAlignment="1">
      <alignment vertical="center" wrapText="1"/>
    </xf>
    <xf numFmtId="165" fontId="45" fillId="9" borderId="9" xfId="0" applyFont="1" applyFill="1" applyBorder="1" applyAlignment="1">
      <alignment vertical="center" wrapText="1"/>
    </xf>
    <xf numFmtId="165" fontId="45" fillId="9" borderId="0" xfId="0" applyFont="1" applyFill="1" applyAlignment="1">
      <alignment vertical="center" wrapText="1"/>
    </xf>
    <xf numFmtId="49" fontId="53" fillId="0" borderId="0" xfId="0" applyNumberFormat="1" applyFont="1" applyFill="1" applyBorder="1" applyAlignment="1">
      <alignment horizontal="left" vertical="center"/>
    </xf>
    <xf numFmtId="0" fontId="36" fillId="3" borderId="3" xfId="0" applyNumberFormat="1" applyFont="1" applyFill="1" applyBorder="1" applyAlignment="1">
      <alignment horizontal="center" vertical="center"/>
    </xf>
    <xf numFmtId="0" fontId="36" fillId="3" borderId="0" xfId="0" applyNumberFormat="1" applyFont="1" applyFill="1" applyBorder="1" applyAlignment="1">
      <alignment horizontal="center" vertical="center"/>
    </xf>
    <xf numFmtId="0" fontId="36" fillId="3" borderId="3" xfId="0" applyNumberFormat="1" applyFont="1" applyFill="1" applyBorder="1" applyAlignment="1">
      <alignment horizontal="center" vertical="center"/>
    </xf>
    <xf numFmtId="0" fontId="36" fillId="3" borderId="0" xfId="0" applyNumberFormat="1" applyFont="1" applyFill="1" applyBorder="1" applyAlignment="1">
      <alignment horizontal="center" vertical="center"/>
    </xf>
    <xf numFmtId="0" fontId="36" fillId="3" borderId="3" xfId="0" applyNumberFormat="1" applyFont="1" applyFill="1" applyBorder="1" applyAlignment="1">
      <alignment horizontal="center" vertical="center"/>
    </xf>
    <xf numFmtId="0" fontId="36" fillId="3" borderId="0" xfId="0" applyNumberFormat="1" applyFont="1" applyFill="1" applyBorder="1" applyAlignment="1">
      <alignment horizontal="center" vertical="center"/>
    </xf>
    <xf numFmtId="0" fontId="36" fillId="3" borderId="3" xfId="0" applyNumberFormat="1" applyFont="1" applyFill="1" applyBorder="1" applyAlignment="1">
      <alignment horizontal="center" vertical="center"/>
    </xf>
    <xf numFmtId="0" fontId="36" fillId="3" borderId="0" xfId="0" applyNumberFormat="1" applyFont="1" applyFill="1" applyBorder="1" applyAlignment="1">
      <alignment horizontal="center" vertical="center"/>
    </xf>
    <xf numFmtId="4" fontId="71" fillId="0" borderId="0" xfId="1" applyNumberFormat="1" applyFont="1" applyAlignment="1">
      <alignment horizontal="right" vertical="center"/>
    </xf>
    <xf numFmtId="4" fontId="30" fillId="0" borderId="0" xfId="1" applyNumberFormat="1" applyFont="1" applyAlignment="1">
      <alignment horizontal="right" vertical="center"/>
    </xf>
    <xf numFmtId="49" fontId="53" fillId="0" borderId="4" xfId="0" applyNumberFormat="1" applyFont="1" applyFill="1" applyBorder="1" applyAlignment="1">
      <alignment horizontal="left" vertical="center"/>
    </xf>
    <xf numFmtId="0" fontId="36" fillId="3" borderId="3" xfId="0" applyNumberFormat="1" applyFont="1" applyFill="1" applyBorder="1" applyAlignment="1">
      <alignment horizontal="center" vertical="center"/>
    </xf>
    <xf numFmtId="0" fontId="36" fillId="3" borderId="0" xfId="0" applyNumberFormat="1" applyFont="1" applyFill="1" applyBorder="1" applyAlignment="1">
      <alignment horizontal="center" vertical="center"/>
    </xf>
    <xf numFmtId="4" fontId="34" fillId="9" borderId="5" xfId="288" applyNumberFormat="1" applyFont="1" applyFill="1" applyBorder="1" applyAlignment="1">
      <alignment horizontal="right" vertical="center"/>
    </xf>
    <xf numFmtId="4" fontId="34" fillId="13" borderId="0" xfId="288" applyNumberFormat="1" applyFont="1" applyFill="1" applyBorder="1" applyAlignment="1">
      <alignment horizontal="right" vertical="center"/>
    </xf>
    <xf numFmtId="4" fontId="34" fillId="0" borderId="5" xfId="288" applyNumberFormat="1" applyFont="1" applyFill="1" applyBorder="1" applyAlignment="1">
      <alignment horizontal="right" vertical="center"/>
    </xf>
    <xf numFmtId="4" fontId="34" fillId="0" borderId="4" xfId="288" applyNumberFormat="1" applyFont="1" applyFill="1" applyBorder="1" applyAlignment="1">
      <alignment horizontal="right" vertical="center"/>
    </xf>
    <xf numFmtId="4" fontId="36" fillId="0" borderId="0" xfId="288" applyNumberFormat="1" applyFont="1" applyFill="1" applyBorder="1" applyAlignment="1">
      <alignment horizontal="right" vertical="center"/>
    </xf>
    <xf numFmtId="4" fontId="34" fillId="0" borderId="4" xfId="288" applyNumberFormat="1" applyFont="1" applyFill="1" applyBorder="1" applyAlignment="1">
      <alignment horizontal="right"/>
    </xf>
    <xf numFmtId="4" fontId="25" fillId="0" borderId="0" xfId="288" applyNumberFormat="1" applyFont="1" applyFill="1" applyBorder="1" applyAlignment="1">
      <alignment horizontal="right" vertical="center"/>
    </xf>
    <xf numFmtId="4" fontId="34" fillId="0" borderId="4" xfId="288" applyNumberFormat="1" applyFont="1" applyFill="1" applyBorder="1" applyAlignment="1">
      <alignment vertical="center"/>
    </xf>
    <xf numFmtId="165" fontId="28" fillId="0" borderId="4" xfId="0" applyFont="1" applyFill="1" applyBorder="1" applyAlignment="1">
      <alignment horizontal="left" vertical="center"/>
    </xf>
    <xf numFmtId="165" fontId="25" fillId="0" borderId="0" xfId="0" applyFont="1" applyFill="1" applyBorder="1" applyAlignment="1">
      <alignment horizontal="left" vertical="center" wrapText="1"/>
    </xf>
    <xf numFmtId="0" fontId="25" fillId="0" borderId="0" xfId="0" applyNumberFormat="1" applyFont="1" applyFill="1" applyBorder="1" applyAlignment="1">
      <alignment horizontal="center" vertical="center"/>
    </xf>
    <xf numFmtId="165" fontId="34" fillId="0" borderId="4" xfId="0" applyFont="1" applyFill="1" applyBorder="1" applyAlignment="1">
      <alignment horizontal="left" vertical="center"/>
    </xf>
    <xf numFmtId="0" fontId="36" fillId="3" borderId="3" xfId="0" applyNumberFormat="1" applyFont="1" applyFill="1" applyBorder="1" applyAlignment="1">
      <alignment horizontal="center" vertical="center"/>
    </xf>
    <xf numFmtId="165" fontId="34" fillId="8" borderId="5" xfId="0" applyFont="1" applyFill="1" applyBorder="1" applyAlignment="1">
      <alignment horizontal="left" vertical="center"/>
    </xf>
    <xf numFmtId="165" fontId="34" fillId="0" borderId="5" xfId="0" applyFont="1" applyFill="1" applyBorder="1" applyAlignment="1">
      <alignment horizontal="left" vertical="center"/>
    </xf>
    <xf numFmtId="165" fontId="28" fillId="0" borderId="5" xfId="0" applyFont="1" applyFill="1" applyBorder="1" applyAlignment="1">
      <alignment horizontal="left" vertical="center"/>
    </xf>
    <xf numFmtId="0" fontId="34" fillId="0" borderId="0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center" vertical="center"/>
    </xf>
    <xf numFmtId="165" fontId="34" fillId="0" borderId="4" xfId="0" applyFont="1" applyFill="1" applyBorder="1" applyAlignment="1">
      <alignment vertical="center"/>
    </xf>
    <xf numFmtId="49" fontId="34" fillId="13" borderId="5" xfId="0" applyNumberFormat="1" applyFont="1" applyFill="1" applyBorder="1" applyAlignment="1">
      <alignment horizontal="left" vertical="center"/>
    </xf>
    <xf numFmtId="49" fontId="34" fillId="13" borderId="4" xfId="0" applyNumberFormat="1" applyFont="1" applyFill="1" applyBorder="1" applyAlignment="1">
      <alignment horizontal="left" vertical="center"/>
    </xf>
    <xf numFmtId="0" fontId="34" fillId="0" borderId="4" xfId="0" applyNumberFormat="1" applyFont="1" applyFill="1" applyBorder="1" applyAlignment="1">
      <alignment vertical="center"/>
    </xf>
    <xf numFmtId="0" fontId="34" fillId="0" borderId="5" xfId="0" applyNumberFormat="1" applyFont="1" applyFill="1" applyBorder="1" applyAlignment="1">
      <alignment vertical="center"/>
    </xf>
    <xf numFmtId="0" fontId="28" fillId="0" borderId="4" xfId="0" applyNumberFormat="1" applyFont="1" applyFill="1" applyBorder="1" applyAlignment="1">
      <alignment horizontal="left" vertical="center"/>
    </xf>
    <xf numFmtId="165" fontId="34" fillId="9" borderId="5" xfId="0" applyFont="1" applyFill="1" applyBorder="1" applyAlignment="1">
      <alignment horizontal="left" vertical="center"/>
    </xf>
    <xf numFmtId="0" fontId="34" fillId="0" borderId="5" xfId="0" applyNumberFormat="1" applyFont="1" applyFill="1" applyBorder="1" applyAlignment="1">
      <alignment horizontal="left" vertical="center"/>
    </xf>
    <xf numFmtId="0" fontId="28" fillId="0" borderId="5" xfId="0" applyNumberFormat="1" applyFont="1" applyFill="1" applyBorder="1" applyAlignment="1">
      <alignment horizontal="left" vertical="center"/>
    </xf>
    <xf numFmtId="165" fontId="25" fillId="0" borderId="4" xfId="0" applyFont="1" applyFill="1" applyBorder="1" applyAlignment="1">
      <alignment horizontal="left" vertical="center"/>
    </xf>
    <xf numFmtId="0" fontId="34" fillId="0" borderId="4" xfId="0" applyNumberFormat="1" applyFont="1" applyFill="1" applyBorder="1" applyAlignment="1">
      <alignment horizontal="left" vertical="center"/>
    </xf>
    <xf numFmtId="165" fontId="34" fillId="0" borderId="4" xfId="0" applyFont="1" applyFill="1" applyBorder="1" applyAlignment="1">
      <alignment horizontal="left" vertical="center" wrapText="1"/>
    </xf>
    <xf numFmtId="165" fontId="25" fillId="0" borderId="9" xfId="0" applyFont="1" applyFill="1" applyBorder="1" applyAlignment="1">
      <alignment horizontal="left" vertical="center"/>
    </xf>
    <xf numFmtId="0" fontId="36" fillId="3" borderId="0" xfId="0" applyNumberFormat="1" applyFont="1" applyFill="1" applyBorder="1" applyAlignment="1">
      <alignment horizontal="center" vertical="center"/>
    </xf>
    <xf numFmtId="165" fontId="25" fillId="0" borderId="0" xfId="0" applyFont="1" applyFill="1" applyBorder="1" applyAlignment="1">
      <alignment vertical="center"/>
    </xf>
    <xf numFmtId="0" fontId="36" fillId="3" borderId="3" xfId="0" applyNumberFormat="1" applyFont="1" applyFill="1" applyBorder="1" applyAlignment="1">
      <alignment horizontal="center" vertical="center"/>
    </xf>
    <xf numFmtId="0" fontId="36" fillId="3" borderId="0" xfId="0" applyNumberFormat="1" applyFont="1" applyFill="1" applyBorder="1" applyAlignment="1">
      <alignment horizontal="center" vertical="center"/>
    </xf>
    <xf numFmtId="0" fontId="36" fillId="3" borderId="3" xfId="0" applyNumberFormat="1" applyFont="1" applyFill="1" applyBorder="1" applyAlignment="1">
      <alignment horizontal="center" vertical="center"/>
    </xf>
    <xf numFmtId="0" fontId="36" fillId="3" borderId="0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center" vertical="center"/>
    </xf>
    <xf numFmtId="0" fontId="34" fillId="0" borderId="0" xfId="0" applyNumberFormat="1" applyFont="1" applyFill="1" applyBorder="1" applyAlignment="1">
      <alignment horizontal="center" vertical="center"/>
    </xf>
    <xf numFmtId="0" fontId="36" fillId="3" borderId="3" xfId="0" applyNumberFormat="1" applyFont="1" applyFill="1" applyBorder="1" applyAlignment="1">
      <alignment horizontal="center" vertical="center"/>
    </xf>
    <xf numFmtId="0" fontId="34" fillId="0" borderId="0" xfId="0" applyNumberFormat="1" applyFont="1" applyFill="1" applyBorder="1" applyAlignment="1">
      <alignment horizontal="center" vertical="center"/>
    </xf>
    <xf numFmtId="0" fontId="36" fillId="3" borderId="0" xfId="0" applyNumberFormat="1" applyFont="1" applyFill="1" applyBorder="1" applyAlignment="1">
      <alignment horizontal="center" vertical="center"/>
    </xf>
    <xf numFmtId="0" fontId="72" fillId="0" borderId="5" xfId="0" applyNumberFormat="1" applyFont="1" applyFill="1" applyBorder="1" applyAlignment="1">
      <alignment horizontal="left" vertical="center"/>
    </xf>
    <xf numFmtId="165" fontId="72" fillId="0" borderId="4" xfId="0" applyFont="1" applyFill="1" applyBorder="1" applyAlignment="1">
      <alignment horizontal="left" vertical="center"/>
    </xf>
    <xf numFmtId="165" fontId="72" fillId="0" borderId="9" xfId="0" applyFont="1" applyFill="1" applyBorder="1" applyAlignment="1">
      <alignment horizontal="left" vertical="center"/>
    </xf>
    <xf numFmtId="0" fontId="72" fillId="0" borderId="4" xfId="0" applyNumberFormat="1" applyFont="1" applyFill="1" applyBorder="1" applyAlignment="1">
      <alignment horizontal="left" vertical="center"/>
    </xf>
    <xf numFmtId="4" fontId="36" fillId="0" borderId="0" xfId="0" applyNumberFormat="1" applyFont="1" applyFill="1" applyBorder="1" applyAlignment="1">
      <alignment horizontal="right" vertical="center"/>
    </xf>
    <xf numFmtId="0" fontId="36" fillId="3" borderId="3" xfId="0" applyNumberFormat="1" applyFont="1" applyFill="1" applyBorder="1" applyAlignment="1">
      <alignment horizontal="center" vertical="center"/>
    </xf>
    <xf numFmtId="0" fontId="36" fillId="3" borderId="0" xfId="0" applyNumberFormat="1" applyFont="1" applyFill="1" applyBorder="1" applyAlignment="1">
      <alignment horizontal="center" vertical="center"/>
    </xf>
    <xf numFmtId="165" fontId="42" fillId="14" borderId="1" xfId="0" applyFont="1" applyFill="1" applyBorder="1" applyAlignment="1">
      <alignment horizontal="center" vertical="center" wrapText="1"/>
    </xf>
    <xf numFmtId="165" fontId="42" fillId="14" borderId="4" xfId="0" applyFont="1" applyFill="1" applyBorder="1" applyAlignment="1">
      <alignment horizontal="center" vertical="center" wrapText="1"/>
    </xf>
    <xf numFmtId="165" fontId="57" fillId="14" borderId="1" xfId="0" applyFont="1" applyFill="1" applyBorder="1" applyAlignment="1">
      <alignment horizontal="center" vertical="center" wrapText="1"/>
    </xf>
    <xf numFmtId="165" fontId="33" fillId="0" borderId="0" xfId="0" applyFont="1" applyFill="1" applyBorder="1" applyAlignment="1">
      <alignment horizontal="center" vertical="top" wrapText="1"/>
    </xf>
    <xf numFmtId="165" fontId="42" fillId="0" borderId="4" xfId="0" applyFont="1" applyFill="1" applyBorder="1" applyAlignment="1">
      <alignment horizontal="left"/>
    </xf>
    <xf numFmtId="165" fontId="42" fillId="14" borderId="1" xfId="0" applyFont="1" applyFill="1" applyBorder="1" applyAlignment="1">
      <alignment horizontal="center" vertical="center"/>
    </xf>
    <xf numFmtId="165" fontId="42" fillId="14" borderId="4" xfId="0" applyFont="1" applyFill="1" applyBorder="1" applyAlignment="1">
      <alignment horizontal="center" vertical="center"/>
    </xf>
    <xf numFmtId="165" fontId="40" fillId="0" borderId="6" xfId="0" applyFont="1" applyFill="1" applyBorder="1" applyAlignment="1">
      <alignment horizontal="center"/>
    </xf>
    <xf numFmtId="165" fontId="42" fillId="14" borderId="4" xfId="0" applyFont="1" applyFill="1" applyBorder="1" applyAlignment="1">
      <alignment horizontal="left"/>
    </xf>
    <xf numFmtId="165" fontId="42" fillId="14" borderId="5" xfId="0" applyFont="1" applyFill="1" applyBorder="1" applyAlignment="1">
      <alignment horizontal="left"/>
    </xf>
    <xf numFmtId="49" fontId="37" fillId="0" borderId="0" xfId="0" applyNumberFormat="1" applyFont="1" applyFill="1" applyBorder="1" applyAlignment="1">
      <alignment horizontal="center"/>
    </xf>
    <xf numFmtId="165" fontId="42" fillId="11" borderId="5" xfId="0" applyFont="1" applyFill="1" applyBorder="1" applyAlignment="1">
      <alignment horizontal="left"/>
    </xf>
    <xf numFmtId="49" fontId="42" fillId="0" borderId="7" xfId="0" applyNumberFormat="1" applyFont="1" applyFill="1" applyBorder="1" applyAlignment="1">
      <alignment horizontal="left"/>
    </xf>
    <xf numFmtId="165" fontId="37" fillId="0" borderId="0" xfId="0" applyFont="1" applyFill="1" applyBorder="1" applyAlignment="1">
      <alignment horizontal="center"/>
    </xf>
    <xf numFmtId="165" fontId="37" fillId="5" borderId="6" xfId="0" applyFont="1" applyFill="1" applyBorder="1"/>
    <xf numFmtId="165" fontId="37" fillId="2" borderId="1" xfId="0" applyFont="1" applyFill="1" applyBorder="1" applyAlignment="1">
      <alignment horizontal="center" vertical="center" wrapText="1"/>
    </xf>
    <xf numFmtId="165" fontId="37" fillId="2" borderId="2" xfId="0" applyFont="1" applyFill="1" applyBorder="1" applyAlignment="1">
      <alignment horizontal="center" vertical="center" wrapText="1"/>
    </xf>
    <xf numFmtId="165" fontId="37" fillId="2" borderId="5" xfId="0" applyFont="1" applyFill="1" applyBorder="1"/>
    <xf numFmtId="165" fontId="37" fillId="2" borderId="1" xfId="0" applyFont="1" applyFill="1" applyBorder="1" applyAlignment="1">
      <alignment horizontal="center" vertical="center"/>
    </xf>
    <xf numFmtId="165" fontId="37" fillId="2" borderId="0" xfId="0" applyFont="1" applyFill="1" applyBorder="1" applyAlignment="1">
      <alignment horizontal="center" vertical="center"/>
    </xf>
    <xf numFmtId="165" fontId="28" fillId="2" borderId="1" xfId="0" applyFont="1" applyFill="1" applyBorder="1" applyAlignment="1">
      <alignment horizontal="center" vertical="center" wrapText="1"/>
    </xf>
    <xf numFmtId="165" fontId="28" fillId="2" borderId="0" xfId="0" applyFont="1" applyFill="1" applyBorder="1" applyAlignment="1">
      <alignment horizontal="center" vertical="center" wrapText="1"/>
    </xf>
    <xf numFmtId="165" fontId="37" fillId="2" borderId="0" xfId="0" applyFont="1" applyFill="1" applyBorder="1" applyAlignment="1">
      <alignment horizontal="center" vertical="center" wrapText="1"/>
    </xf>
    <xf numFmtId="49" fontId="37" fillId="2" borderId="1" xfId="0" applyNumberFormat="1" applyFont="1" applyFill="1" applyBorder="1" applyAlignment="1">
      <alignment horizontal="center" vertical="center" wrapText="1"/>
    </xf>
    <xf numFmtId="165" fontId="37" fillId="2" borderId="1" xfId="0" applyFont="1" applyFill="1" applyBorder="1" applyAlignment="1">
      <alignment horizontal="center" wrapText="1"/>
    </xf>
    <xf numFmtId="165" fontId="57" fillId="2" borderId="1" xfId="0" applyFont="1" applyFill="1" applyBorder="1" applyAlignment="1">
      <alignment horizontal="center" vertical="center" wrapText="1"/>
    </xf>
    <xf numFmtId="165" fontId="57" fillId="2" borderId="2" xfId="0" applyFont="1" applyFill="1" applyBorder="1" applyAlignment="1">
      <alignment horizontal="center" vertical="center" wrapText="1"/>
    </xf>
    <xf numFmtId="165" fontId="53" fillId="12" borderId="5" xfId="0" applyFont="1" applyFill="1" applyBorder="1" applyAlignment="1">
      <alignment horizontal="left" vertical="center"/>
    </xf>
    <xf numFmtId="165" fontId="53" fillId="7" borderId="4" xfId="0" applyFont="1" applyFill="1" applyBorder="1" applyAlignment="1">
      <alignment horizontal="left" vertical="center"/>
    </xf>
    <xf numFmtId="49" fontId="53" fillId="0" borderId="4" xfId="0" applyNumberFormat="1" applyFont="1" applyFill="1" applyBorder="1" applyAlignment="1">
      <alignment horizontal="left" vertical="center"/>
    </xf>
    <xf numFmtId="165" fontId="53" fillId="0" borderId="4" xfId="0" applyFont="1" applyFill="1" applyBorder="1" applyAlignment="1">
      <alignment horizontal="left" vertical="center"/>
    </xf>
    <xf numFmtId="165" fontId="53" fillId="0" borderId="4" xfId="0" applyFont="1" applyFill="1" applyBorder="1" applyAlignment="1">
      <alignment horizontal="left" vertical="center" wrapText="1"/>
    </xf>
    <xf numFmtId="165" fontId="53" fillId="7" borderId="1" xfId="0" applyFont="1" applyFill="1" applyBorder="1" applyAlignment="1">
      <alignment horizontal="center" vertical="center" wrapText="1"/>
    </xf>
    <xf numFmtId="165" fontId="53" fillId="7" borderId="0" xfId="0" applyFont="1" applyFill="1" applyBorder="1" applyAlignment="1">
      <alignment horizontal="center" vertical="center" wrapText="1"/>
    </xf>
    <xf numFmtId="165" fontId="53" fillId="7" borderId="4" xfId="0" applyFont="1" applyFill="1" applyBorder="1" applyAlignment="1">
      <alignment horizontal="center" vertical="center" wrapText="1"/>
    </xf>
    <xf numFmtId="165" fontId="53" fillId="7" borderId="6" xfId="0" applyFont="1" applyFill="1" applyBorder="1" applyAlignment="1">
      <alignment horizontal="center" vertical="center" wrapText="1"/>
    </xf>
    <xf numFmtId="165" fontId="53" fillId="7" borderId="5" xfId="0" applyFont="1" applyFill="1" applyBorder="1" applyAlignment="1">
      <alignment horizontal="center" vertical="center" wrapText="1"/>
    </xf>
    <xf numFmtId="165" fontId="61" fillId="0" borderId="0" xfId="0" applyFont="1" applyFill="1" applyBorder="1" applyAlignment="1">
      <alignment horizontal="left" vertical="center" wrapText="1"/>
    </xf>
    <xf numFmtId="165" fontId="53" fillId="7" borderId="4" xfId="0" applyFont="1" applyFill="1" applyBorder="1" applyAlignment="1">
      <alignment horizontal="center" vertical="center"/>
    </xf>
    <xf numFmtId="165" fontId="53" fillId="7" borderId="5" xfId="0" applyFont="1" applyFill="1" applyBorder="1" applyAlignment="1">
      <alignment horizontal="left" vertical="center"/>
    </xf>
    <xf numFmtId="0" fontId="61" fillId="7" borderId="8" xfId="0" applyNumberFormat="1" applyFont="1" applyFill="1" applyBorder="1" applyAlignment="1">
      <alignment horizontal="center" vertical="center"/>
    </xf>
    <xf numFmtId="165" fontId="64" fillId="0" borderId="4" xfId="0" applyFont="1" applyFill="1" applyBorder="1" applyAlignment="1">
      <alignment horizontal="left" vertical="center" wrapText="1"/>
    </xf>
    <xf numFmtId="49" fontId="53" fillId="0" borderId="5" xfId="0" applyNumberFormat="1" applyFont="1" applyFill="1" applyBorder="1" applyAlignment="1">
      <alignment horizontal="left" vertical="center"/>
    </xf>
    <xf numFmtId="49" fontId="53" fillId="7" borderId="1" xfId="0" applyNumberFormat="1" applyFont="1" applyFill="1" applyBorder="1" applyAlignment="1">
      <alignment horizontal="center" vertical="center" wrapText="1"/>
    </xf>
    <xf numFmtId="49" fontId="53" fillId="7" borderId="0" xfId="0" applyNumberFormat="1" applyFont="1" applyFill="1" applyBorder="1" applyAlignment="1">
      <alignment horizontal="center" vertical="center" wrapText="1"/>
    </xf>
    <xf numFmtId="49" fontId="53" fillId="7" borderId="4" xfId="0" applyNumberFormat="1" applyFont="1" applyFill="1" applyBorder="1" applyAlignment="1">
      <alignment horizontal="center" vertical="center" wrapText="1"/>
    </xf>
    <xf numFmtId="165" fontId="64" fillId="7" borderId="1" xfId="0" applyFont="1" applyFill="1" applyBorder="1" applyAlignment="1">
      <alignment horizontal="center" vertical="center" wrapText="1"/>
    </xf>
    <xf numFmtId="165" fontId="64" fillId="7" borderId="0" xfId="0" applyFont="1" applyFill="1" applyBorder="1" applyAlignment="1">
      <alignment horizontal="center" vertical="center" wrapText="1"/>
    </xf>
    <xf numFmtId="165" fontId="64" fillId="7" borderId="4" xfId="0" applyFont="1" applyFill="1" applyBorder="1" applyAlignment="1">
      <alignment horizontal="center" vertical="center" wrapText="1"/>
    </xf>
    <xf numFmtId="165" fontId="28" fillId="7" borderId="1" xfId="0" applyFont="1" applyFill="1" applyBorder="1" applyAlignment="1">
      <alignment horizontal="center" vertical="center" wrapText="1"/>
    </xf>
    <xf numFmtId="165" fontId="28" fillId="7" borderId="0" xfId="0" applyFont="1" applyFill="1" applyBorder="1" applyAlignment="1">
      <alignment horizontal="center" vertical="center" wrapText="1"/>
    </xf>
    <xf numFmtId="165" fontId="28" fillId="7" borderId="4" xfId="0" applyFont="1" applyFill="1" applyBorder="1" applyAlignment="1">
      <alignment horizontal="center" vertical="center" wrapText="1"/>
    </xf>
    <xf numFmtId="165" fontId="34" fillId="9" borderId="7" xfId="0" applyFont="1" applyFill="1" applyBorder="1" applyAlignment="1">
      <alignment horizontal="center" vertical="center" wrapText="1"/>
    </xf>
    <xf numFmtId="165" fontId="34" fillId="9" borderId="0" xfId="0" applyFont="1" applyFill="1" applyBorder="1" applyAlignment="1">
      <alignment horizontal="center" vertical="center" wrapText="1"/>
    </xf>
    <xf numFmtId="165" fontId="34" fillId="9" borderId="4" xfId="0" applyFont="1" applyFill="1" applyBorder="1" applyAlignment="1">
      <alignment horizontal="center" vertical="center" wrapText="1"/>
    </xf>
    <xf numFmtId="165" fontId="45" fillId="9" borderId="7" xfId="0" applyFont="1" applyFill="1" applyBorder="1" applyAlignment="1">
      <alignment horizontal="center" vertical="center" wrapText="1"/>
    </xf>
    <xf numFmtId="165" fontId="45" fillId="9" borderId="0" xfId="0" applyFont="1" applyFill="1" applyBorder="1" applyAlignment="1">
      <alignment horizontal="center" vertical="center" wrapText="1"/>
    </xf>
    <xf numFmtId="165" fontId="45" fillId="9" borderId="4" xfId="0" applyFont="1" applyFill="1" applyBorder="1" applyAlignment="1">
      <alignment horizontal="center" vertical="center" wrapText="1"/>
    </xf>
    <xf numFmtId="165" fontId="45" fillId="9" borderId="9" xfId="0" applyFont="1" applyFill="1" applyBorder="1" applyAlignment="1">
      <alignment horizontal="center" vertical="center" wrapText="1"/>
    </xf>
    <xf numFmtId="165" fontId="45" fillId="9" borderId="0" xfId="0" applyFont="1" applyFill="1" applyAlignment="1">
      <alignment horizontal="center" vertical="center" wrapText="1"/>
    </xf>
    <xf numFmtId="165" fontId="34" fillId="8" borderId="5" xfId="0" applyFont="1" applyFill="1" applyBorder="1" applyAlignment="1">
      <alignment horizontal="left" vertical="center"/>
    </xf>
    <xf numFmtId="165" fontId="34" fillId="0" borderId="5" xfId="0" applyFont="1" applyFill="1" applyBorder="1" applyAlignment="1">
      <alignment horizontal="left" vertical="center"/>
    </xf>
    <xf numFmtId="165" fontId="34" fillId="0" borderId="4" xfId="0" applyFont="1" applyFill="1" applyBorder="1" applyAlignment="1">
      <alignment horizontal="left" vertical="center"/>
    </xf>
    <xf numFmtId="165" fontId="45" fillId="9" borderId="2" xfId="0" applyFont="1" applyFill="1" applyBorder="1" applyAlignment="1">
      <alignment horizontal="center" vertical="center" wrapText="1"/>
    </xf>
    <xf numFmtId="165" fontId="34" fillId="9" borderId="1" xfId="0" applyFont="1" applyFill="1" applyBorder="1" applyAlignment="1">
      <alignment horizontal="center" vertical="center" wrapText="1"/>
    </xf>
    <xf numFmtId="165" fontId="34" fillId="9" borderId="2" xfId="0" applyFont="1" applyFill="1" applyBorder="1" applyAlignment="1">
      <alignment horizontal="center" vertical="center" wrapText="1"/>
    </xf>
    <xf numFmtId="49" fontId="45" fillId="9" borderId="9" xfId="0" applyNumberFormat="1" applyFont="1" applyFill="1" applyBorder="1" applyAlignment="1">
      <alignment horizontal="center" vertical="center" wrapText="1"/>
    </xf>
    <xf numFmtId="49" fontId="45" fillId="9" borderId="0" xfId="0" applyNumberFormat="1" applyFont="1" applyFill="1" applyBorder="1" applyAlignment="1">
      <alignment horizontal="center" vertical="center" wrapText="1"/>
    </xf>
    <xf numFmtId="49" fontId="45" fillId="9" borderId="4" xfId="0" applyNumberFormat="1" applyFont="1" applyFill="1" applyBorder="1" applyAlignment="1">
      <alignment horizontal="center" vertical="center" wrapText="1"/>
    </xf>
    <xf numFmtId="0" fontId="45" fillId="9" borderId="9" xfId="0" applyNumberFormat="1" applyFont="1" applyFill="1" applyBorder="1" applyAlignment="1">
      <alignment horizontal="center" vertical="center" wrapText="1"/>
    </xf>
    <xf numFmtId="0" fontId="45" fillId="9" borderId="0" xfId="0" applyNumberFormat="1" applyFont="1" applyFill="1" applyBorder="1" applyAlignment="1">
      <alignment horizontal="center" vertical="center" wrapText="1"/>
    </xf>
    <xf numFmtId="0" fontId="45" fillId="9" borderId="4" xfId="0" applyNumberFormat="1" applyFont="1" applyFill="1" applyBorder="1" applyAlignment="1">
      <alignment horizontal="center" vertical="center" wrapText="1"/>
    </xf>
    <xf numFmtId="165" fontId="45" fillId="9" borderId="9" xfId="0" applyFont="1" applyFill="1" applyBorder="1" applyAlignment="1">
      <alignment horizontal="center" vertical="center"/>
    </xf>
    <xf numFmtId="165" fontId="45" fillId="9" borderId="0" xfId="0" applyFont="1" applyFill="1" applyBorder="1" applyAlignment="1">
      <alignment horizontal="center" vertical="center"/>
    </xf>
    <xf numFmtId="165" fontId="45" fillId="9" borderId="4" xfId="0" applyFont="1" applyFill="1" applyBorder="1" applyAlignment="1">
      <alignment horizontal="center" vertical="center"/>
    </xf>
    <xf numFmtId="165" fontId="34" fillId="3" borderId="5" xfId="0" applyFont="1" applyFill="1" applyBorder="1" applyAlignment="1">
      <alignment horizontal="left" vertical="center"/>
    </xf>
    <xf numFmtId="165" fontId="34" fillId="9" borderId="5" xfId="0" applyFont="1" applyFill="1" applyBorder="1" applyAlignment="1">
      <alignment horizontal="left" vertical="center"/>
    </xf>
    <xf numFmtId="165" fontId="34" fillId="3" borderId="6" xfId="0" applyFont="1" applyFill="1" applyBorder="1" applyAlignment="1">
      <alignment horizontal="left" vertical="center"/>
    </xf>
    <xf numFmtId="165" fontId="34" fillId="8" borderId="6" xfId="0" applyFont="1" applyFill="1" applyBorder="1" applyAlignment="1">
      <alignment horizontal="left" vertical="center"/>
    </xf>
    <xf numFmtId="49" fontId="34" fillId="13" borderId="5" xfId="0" applyNumberFormat="1" applyFont="1" applyFill="1" applyBorder="1" applyAlignment="1">
      <alignment horizontal="left" vertical="center"/>
    </xf>
    <xf numFmtId="165" fontId="45" fillId="8" borderId="5" xfId="0" applyFont="1" applyFill="1" applyBorder="1" applyAlignment="1">
      <alignment horizontal="left" vertical="center" wrapText="1"/>
    </xf>
    <xf numFmtId="165" fontId="48" fillId="8" borderId="5" xfId="0" applyFont="1" applyFill="1" applyBorder="1" applyAlignment="1">
      <alignment horizontal="left" vertical="center" wrapText="1"/>
    </xf>
    <xf numFmtId="0" fontId="36" fillId="3" borderId="3" xfId="0" applyNumberFormat="1" applyFont="1" applyFill="1" applyBorder="1" applyAlignment="1">
      <alignment horizontal="center" vertical="center"/>
    </xf>
    <xf numFmtId="165" fontId="48" fillId="8" borderId="6" xfId="0" applyFont="1" applyFill="1" applyBorder="1" applyAlignment="1">
      <alignment horizontal="left" vertical="center" wrapText="1"/>
    </xf>
    <xf numFmtId="165" fontId="34" fillId="8" borderId="5" xfId="0" applyFont="1" applyFill="1" applyBorder="1" applyAlignment="1">
      <alignment horizontal="left" vertical="center" wrapText="1"/>
    </xf>
    <xf numFmtId="0" fontId="36" fillId="3" borderId="0" xfId="0" applyNumberFormat="1" applyFont="1" applyFill="1" applyBorder="1" applyAlignment="1">
      <alignment horizontal="center" vertical="center"/>
    </xf>
    <xf numFmtId="165" fontId="34" fillId="10" borderId="5" xfId="0" applyFont="1" applyFill="1" applyBorder="1" applyAlignment="1">
      <alignment horizontal="left" vertical="center"/>
    </xf>
    <xf numFmtId="165" fontId="34" fillId="9" borderId="9" xfId="0" applyFont="1" applyFill="1" applyBorder="1" applyAlignment="1">
      <alignment horizontal="center" vertical="center" wrapText="1"/>
    </xf>
  </cellXfs>
  <cellStyles count="29069">
    <cellStyle name="Comma" xfId="1" builtinId="3"/>
    <cellStyle name="Comma 2" xfId="48"/>
    <cellStyle name="Comma 2 10" xfId="3712"/>
    <cellStyle name="Comma 2 10 2" xfId="8550"/>
    <cellStyle name="Comma 2 10 2 2" xfId="27902"/>
    <cellStyle name="Comma 2 10 2 3" xfId="18226"/>
    <cellStyle name="Comma 2 10 3" xfId="23064"/>
    <cellStyle name="Comma 2 10 4" xfId="13388"/>
    <cellStyle name="Comma 2 11" xfId="4918"/>
    <cellStyle name="Comma 2 11 2" xfId="24270"/>
    <cellStyle name="Comma 2 11 3" xfId="14594"/>
    <cellStyle name="Comma 2 12" xfId="19432"/>
    <cellStyle name="Comma 2 13" xfId="9756"/>
    <cellStyle name="Comma 2 2" xfId="102"/>
    <cellStyle name="Comma 2 2 10" xfId="9806"/>
    <cellStyle name="Comma 2 2 2" xfId="212"/>
    <cellStyle name="Comma 2 2 2 2" xfId="532"/>
    <cellStyle name="Comma 2 2 2 2 2" xfId="1136"/>
    <cellStyle name="Comma 2 2 2 2 2 2" xfId="2346"/>
    <cellStyle name="Comma 2 2 2 2 2 2 2" xfId="7184"/>
    <cellStyle name="Comma 2 2 2 2 2 2 2 2" xfId="26536"/>
    <cellStyle name="Comma 2 2 2 2 2 2 2 3" xfId="16860"/>
    <cellStyle name="Comma 2 2 2 2 2 2 3" xfId="21698"/>
    <cellStyle name="Comma 2 2 2 2 2 2 4" xfId="12022"/>
    <cellStyle name="Comma 2 2 2 2 2 3" xfId="3556"/>
    <cellStyle name="Comma 2 2 2 2 2 3 2" xfId="8394"/>
    <cellStyle name="Comma 2 2 2 2 2 3 2 2" xfId="27746"/>
    <cellStyle name="Comma 2 2 2 2 2 3 2 3" xfId="18070"/>
    <cellStyle name="Comma 2 2 2 2 2 3 3" xfId="22908"/>
    <cellStyle name="Comma 2 2 2 2 2 3 4" xfId="13232"/>
    <cellStyle name="Comma 2 2 2 2 2 4" xfId="4765"/>
    <cellStyle name="Comma 2 2 2 2 2 4 2" xfId="9603"/>
    <cellStyle name="Comma 2 2 2 2 2 4 2 2" xfId="28955"/>
    <cellStyle name="Comma 2 2 2 2 2 4 2 3" xfId="19279"/>
    <cellStyle name="Comma 2 2 2 2 2 4 3" xfId="24117"/>
    <cellStyle name="Comma 2 2 2 2 2 4 4" xfId="14441"/>
    <cellStyle name="Comma 2 2 2 2 2 5" xfId="5974"/>
    <cellStyle name="Comma 2 2 2 2 2 5 2" xfId="25326"/>
    <cellStyle name="Comma 2 2 2 2 2 5 3" xfId="15650"/>
    <cellStyle name="Comma 2 2 2 2 2 6" xfId="20488"/>
    <cellStyle name="Comma 2 2 2 2 2 7" xfId="10812"/>
    <cellStyle name="Comma 2 2 2 2 3" xfId="1742"/>
    <cellStyle name="Comma 2 2 2 2 3 2" xfId="6580"/>
    <cellStyle name="Comma 2 2 2 2 3 2 2" xfId="25932"/>
    <cellStyle name="Comma 2 2 2 2 3 2 3" xfId="16256"/>
    <cellStyle name="Comma 2 2 2 2 3 3" xfId="21094"/>
    <cellStyle name="Comma 2 2 2 2 3 4" xfId="11418"/>
    <cellStyle name="Comma 2 2 2 2 4" xfId="2952"/>
    <cellStyle name="Comma 2 2 2 2 4 2" xfId="7790"/>
    <cellStyle name="Comma 2 2 2 2 4 2 2" xfId="27142"/>
    <cellStyle name="Comma 2 2 2 2 4 2 3" xfId="17466"/>
    <cellStyle name="Comma 2 2 2 2 4 3" xfId="22304"/>
    <cellStyle name="Comma 2 2 2 2 4 4" xfId="12628"/>
    <cellStyle name="Comma 2 2 2 2 5" xfId="4161"/>
    <cellStyle name="Comma 2 2 2 2 5 2" xfId="8999"/>
    <cellStyle name="Comma 2 2 2 2 5 2 2" xfId="28351"/>
    <cellStyle name="Comma 2 2 2 2 5 2 3" xfId="18675"/>
    <cellStyle name="Comma 2 2 2 2 5 3" xfId="23513"/>
    <cellStyle name="Comma 2 2 2 2 5 4" xfId="13837"/>
    <cellStyle name="Comma 2 2 2 2 6" xfId="5370"/>
    <cellStyle name="Comma 2 2 2 2 6 2" xfId="24722"/>
    <cellStyle name="Comma 2 2 2 2 6 3" xfId="15046"/>
    <cellStyle name="Comma 2 2 2 2 7" xfId="19884"/>
    <cellStyle name="Comma 2 2 2 2 8" xfId="10208"/>
    <cellStyle name="Comma 2 2 2 3" xfId="834"/>
    <cellStyle name="Comma 2 2 2 3 2" xfId="2044"/>
    <cellStyle name="Comma 2 2 2 3 2 2" xfId="6882"/>
    <cellStyle name="Comma 2 2 2 3 2 2 2" xfId="26234"/>
    <cellStyle name="Comma 2 2 2 3 2 2 3" xfId="16558"/>
    <cellStyle name="Comma 2 2 2 3 2 3" xfId="21396"/>
    <cellStyle name="Comma 2 2 2 3 2 4" xfId="11720"/>
    <cellStyle name="Comma 2 2 2 3 3" xfId="3254"/>
    <cellStyle name="Comma 2 2 2 3 3 2" xfId="8092"/>
    <cellStyle name="Comma 2 2 2 3 3 2 2" xfId="27444"/>
    <cellStyle name="Comma 2 2 2 3 3 2 3" xfId="17768"/>
    <cellStyle name="Comma 2 2 2 3 3 3" xfId="22606"/>
    <cellStyle name="Comma 2 2 2 3 3 4" xfId="12930"/>
    <cellStyle name="Comma 2 2 2 3 4" xfId="4463"/>
    <cellStyle name="Comma 2 2 2 3 4 2" xfId="9301"/>
    <cellStyle name="Comma 2 2 2 3 4 2 2" xfId="28653"/>
    <cellStyle name="Comma 2 2 2 3 4 2 3" xfId="18977"/>
    <cellStyle name="Comma 2 2 2 3 4 3" xfId="23815"/>
    <cellStyle name="Comma 2 2 2 3 4 4" xfId="14139"/>
    <cellStyle name="Comma 2 2 2 3 5" xfId="5672"/>
    <cellStyle name="Comma 2 2 2 3 5 2" xfId="25024"/>
    <cellStyle name="Comma 2 2 2 3 5 3" xfId="15348"/>
    <cellStyle name="Comma 2 2 2 3 6" xfId="20186"/>
    <cellStyle name="Comma 2 2 2 3 7" xfId="10510"/>
    <cellStyle name="Comma 2 2 2 4" xfId="1440"/>
    <cellStyle name="Comma 2 2 2 4 2" xfId="6278"/>
    <cellStyle name="Comma 2 2 2 4 2 2" xfId="25630"/>
    <cellStyle name="Comma 2 2 2 4 2 3" xfId="15954"/>
    <cellStyle name="Comma 2 2 2 4 3" xfId="20792"/>
    <cellStyle name="Comma 2 2 2 4 4" xfId="11116"/>
    <cellStyle name="Comma 2 2 2 5" xfId="2650"/>
    <cellStyle name="Comma 2 2 2 5 2" xfId="7488"/>
    <cellStyle name="Comma 2 2 2 5 2 2" xfId="26840"/>
    <cellStyle name="Comma 2 2 2 5 2 3" xfId="17164"/>
    <cellStyle name="Comma 2 2 2 5 3" xfId="22002"/>
    <cellStyle name="Comma 2 2 2 5 4" xfId="12326"/>
    <cellStyle name="Comma 2 2 2 6" xfId="3860"/>
    <cellStyle name="Comma 2 2 2 6 2" xfId="8698"/>
    <cellStyle name="Comma 2 2 2 6 2 2" xfId="28050"/>
    <cellStyle name="Comma 2 2 2 6 2 3" xfId="18374"/>
    <cellStyle name="Comma 2 2 2 6 3" xfId="23212"/>
    <cellStyle name="Comma 2 2 2 6 4" xfId="13536"/>
    <cellStyle name="Comma 2 2 2 7" xfId="5068"/>
    <cellStyle name="Comma 2 2 2 7 2" xfId="24420"/>
    <cellStyle name="Comma 2 2 2 7 3" xfId="14744"/>
    <cellStyle name="Comma 2 2 2 8" xfId="19582"/>
    <cellStyle name="Comma 2 2 2 9" xfId="9906"/>
    <cellStyle name="Comma 2 2 3" xfId="432"/>
    <cellStyle name="Comma 2 2 3 2" xfId="1036"/>
    <cellStyle name="Comma 2 2 3 2 2" xfId="2246"/>
    <cellStyle name="Comma 2 2 3 2 2 2" xfId="7084"/>
    <cellStyle name="Comma 2 2 3 2 2 2 2" xfId="26436"/>
    <cellStyle name="Comma 2 2 3 2 2 2 3" xfId="16760"/>
    <cellStyle name="Comma 2 2 3 2 2 3" xfId="21598"/>
    <cellStyle name="Comma 2 2 3 2 2 4" xfId="11922"/>
    <cellStyle name="Comma 2 2 3 2 3" xfId="3456"/>
    <cellStyle name="Comma 2 2 3 2 3 2" xfId="8294"/>
    <cellStyle name="Comma 2 2 3 2 3 2 2" xfId="27646"/>
    <cellStyle name="Comma 2 2 3 2 3 2 3" xfId="17970"/>
    <cellStyle name="Comma 2 2 3 2 3 3" xfId="22808"/>
    <cellStyle name="Comma 2 2 3 2 3 4" xfId="13132"/>
    <cellStyle name="Comma 2 2 3 2 4" xfId="4665"/>
    <cellStyle name="Comma 2 2 3 2 4 2" xfId="9503"/>
    <cellStyle name="Comma 2 2 3 2 4 2 2" xfId="28855"/>
    <cellStyle name="Comma 2 2 3 2 4 2 3" xfId="19179"/>
    <cellStyle name="Comma 2 2 3 2 4 3" xfId="24017"/>
    <cellStyle name="Comma 2 2 3 2 4 4" xfId="14341"/>
    <cellStyle name="Comma 2 2 3 2 5" xfId="5874"/>
    <cellStyle name="Comma 2 2 3 2 5 2" xfId="25226"/>
    <cellStyle name="Comma 2 2 3 2 5 3" xfId="15550"/>
    <cellStyle name="Comma 2 2 3 2 6" xfId="20388"/>
    <cellStyle name="Comma 2 2 3 2 7" xfId="10712"/>
    <cellStyle name="Comma 2 2 3 3" xfId="1642"/>
    <cellStyle name="Comma 2 2 3 3 2" xfId="6480"/>
    <cellStyle name="Comma 2 2 3 3 2 2" xfId="25832"/>
    <cellStyle name="Comma 2 2 3 3 2 3" xfId="16156"/>
    <cellStyle name="Comma 2 2 3 3 3" xfId="20994"/>
    <cellStyle name="Comma 2 2 3 3 4" xfId="11318"/>
    <cellStyle name="Comma 2 2 3 4" xfId="2852"/>
    <cellStyle name="Comma 2 2 3 4 2" xfId="7690"/>
    <cellStyle name="Comma 2 2 3 4 2 2" xfId="27042"/>
    <cellStyle name="Comma 2 2 3 4 2 3" xfId="17366"/>
    <cellStyle name="Comma 2 2 3 4 3" xfId="22204"/>
    <cellStyle name="Comma 2 2 3 4 4" xfId="12528"/>
    <cellStyle name="Comma 2 2 3 5" xfId="4061"/>
    <cellStyle name="Comma 2 2 3 5 2" xfId="8899"/>
    <cellStyle name="Comma 2 2 3 5 2 2" xfId="28251"/>
    <cellStyle name="Comma 2 2 3 5 2 3" xfId="18575"/>
    <cellStyle name="Comma 2 2 3 5 3" xfId="23413"/>
    <cellStyle name="Comma 2 2 3 5 4" xfId="13737"/>
    <cellStyle name="Comma 2 2 3 6" xfId="5270"/>
    <cellStyle name="Comma 2 2 3 6 2" xfId="24622"/>
    <cellStyle name="Comma 2 2 3 6 3" xfId="14946"/>
    <cellStyle name="Comma 2 2 3 7" xfId="19784"/>
    <cellStyle name="Comma 2 2 3 8" xfId="10108"/>
    <cellStyle name="Comma 2 2 4" xfId="734"/>
    <cellStyle name="Comma 2 2 4 2" xfId="1944"/>
    <cellStyle name="Comma 2 2 4 2 2" xfId="6782"/>
    <cellStyle name="Comma 2 2 4 2 2 2" xfId="26134"/>
    <cellStyle name="Comma 2 2 4 2 2 3" xfId="16458"/>
    <cellStyle name="Comma 2 2 4 2 3" xfId="21296"/>
    <cellStyle name="Comma 2 2 4 2 4" xfId="11620"/>
    <cellStyle name="Comma 2 2 4 3" xfId="3154"/>
    <cellStyle name="Comma 2 2 4 3 2" xfId="7992"/>
    <cellStyle name="Comma 2 2 4 3 2 2" xfId="27344"/>
    <cellStyle name="Comma 2 2 4 3 2 3" xfId="17668"/>
    <cellStyle name="Comma 2 2 4 3 3" xfId="22506"/>
    <cellStyle name="Comma 2 2 4 3 4" xfId="12830"/>
    <cellStyle name="Comma 2 2 4 4" xfId="4363"/>
    <cellStyle name="Comma 2 2 4 4 2" xfId="9201"/>
    <cellStyle name="Comma 2 2 4 4 2 2" xfId="28553"/>
    <cellStyle name="Comma 2 2 4 4 2 3" xfId="18877"/>
    <cellStyle name="Comma 2 2 4 4 3" xfId="23715"/>
    <cellStyle name="Comma 2 2 4 4 4" xfId="14039"/>
    <cellStyle name="Comma 2 2 4 5" xfId="5572"/>
    <cellStyle name="Comma 2 2 4 5 2" xfId="24924"/>
    <cellStyle name="Comma 2 2 4 5 3" xfId="15248"/>
    <cellStyle name="Comma 2 2 4 6" xfId="20086"/>
    <cellStyle name="Comma 2 2 4 7" xfId="10410"/>
    <cellStyle name="Comma 2 2 5" xfId="1340"/>
    <cellStyle name="Comma 2 2 5 2" xfId="6178"/>
    <cellStyle name="Comma 2 2 5 2 2" xfId="25530"/>
    <cellStyle name="Comma 2 2 5 2 3" xfId="15854"/>
    <cellStyle name="Comma 2 2 5 3" xfId="20692"/>
    <cellStyle name="Comma 2 2 5 4" xfId="11016"/>
    <cellStyle name="Comma 2 2 6" xfId="2550"/>
    <cellStyle name="Comma 2 2 6 2" xfId="7388"/>
    <cellStyle name="Comma 2 2 6 2 2" xfId="26740"/>
    <cellStyle name="Comma 2 2 6 2 3" xfId="17064"/>
    <cellStyle name="Comma 2 2 6 3" xfId="21902"/>
    <cellStyle name="Comma 2 2 6 4" xfId="12226"/>
    <cellStyle name="Comma 2 2 7" xfId="3760"/>
    <cellStyle name="Comma 2 2 7 2" xfId="8598"/>
    <cellStyle name="Comma 2 2 7 2 2" xfId="27950"/>
    <cellStyle name="Comma 2 2 7 2 3" xfId="18274"/>
    <cellStyle name="Comma 2 2 7 3" xfId="23112"/>
    <cellStyle name="Comma 2 2 7 4" xfId="13436"/>
    <cellStyle name="Comma 2 2 8" xfId="4968"/>
    <cellStyle name="Comma 2 2 8 2" xfId="24320"/>
    <cellStyle name="Comma 2 2 8 3" xfId="14644"/>
    <cellStyle name="Comma 2 2 9" xfId="19482"/>
    <cellStyle name="Comma 2 3" xfId="162"/>
    <cellStyle name="Comma 2 3 2" xfId="482"/>
    <cellStyle name="Comma 2 3 2 2" xfId="1086"/>
    <cellStyle name="Comma 2 3 2 2 2" xfId="2296"/>
    <cellStyle name="Comma 2 3 2 2 2 2" xfId="7134"/>
    <cellStyle name="Comma 2 3 2 2 2 2 2" xfId="26486"/>
    <cellStyle name="Comma 2 3 2 2 2 2 3" xfId="16810"/>
    <cellStyle name="Comma 2 3 2 2 2 3" xfId="21648"/>
    <cellStyle name="Comma 2 3 2 2 2 4" xfId="11972"/>
    <cellStyle name="Comma 2 3 2 2 3" xfId="3506"/>
    <cellStyle name="Comma 2 3 2 2 3 2" xfId="8344"/>
    <cellStyle name="Comma 2 3 2 2 3 2 2" xfId="27696"/>
    <cellStyle name="Comma 2 3 2 2 3 2 3" xfId="18020"/>
    <cellStyle name="Comma 2 3 2 2 3 3" xfId="22858"/>
    <cellStyle name="Comma 2 3 2 2 3 4" xfId="13182"/>
    <cellStyle name="Comma 2 3 2 2 4" xfId="4715"/>
    <cellStyle name="Comma 2 3 2 2 4 2" xfId="9553"/>
    <cellStyle name="Comma 2 3 2 2 4 2 2" xfId="28905"/>
    <cellStyle name="Comma 2 3 2 2 4 2 3" xfId="19229"/>
    <cellStyle name="Comma 2 3 2 2 4 3" xfId="24067"/>
    <cellStyle name="Comma 2 3 2 2 4 4" xfId="14391"/>
    <cellStyle name="Comma 2 3 2 2 5" xfId="5924"/>
    <cellStyle name="Comma 2 3 2 2 5 2" xfId="25276"/>
    <cellStyle name="Comma 2 3 2 2 5 3" xfId="15600"/>
    <cellStyle name="Comma 2 3 2 2 6" xfId="20438"/>
    <cellStyle name="Comma 2 3 2 2 7" xfId="10762"/>
    <cellStyle name="Comma 2 3 2 3" xfId="1692"/>
    <cellStyle name="Comma 2 3 2 3 2" xfId="6530"/>
    <cellStyle name="Comma 2 3 2 3 2 2" xfId="25882"/>
    <cellStyle name="Comma 2 3 2 3 2 3" xfId="16206"/>
    <cellStyle name="Comma 2 3 2 3 3" xfId="21044"/>
    <cellStyle name="Comma 2 3 2 3 4" xfId="11368"/>
    <cellStyle name="Comma 2 3 2 4" xfId="2902"/>
    <cellStyle name="Comma 2 3 2 4 2" xfId="7740"/>
    <cellStyle name="Comma 2 3 2 4 2 2" xfId="27092"/>
    <cellStyle name="Comma 2 3 2 4 2 3" xfId="17416"/>
    <cellStyle name="Comma 2 3 2 4 3" xfId="22254"/>
    <cellStyle name="Comma 2 3 2 4 4" xfId="12578"/>
    <cellStyle name="Comma 2 3 2 5" xfId="4111"/>
    <cellStyle name="Comma 2 3 2 5 2" xfId="8949"/>
    <cellStyle name="Comma 2 3 2 5 2 2" xfId="28301"/>
    <cellStyle name="Comma 2 3 2 5 2 3" xfId="18625"/>
    <cellStyle name="Comma 2 3 2 5 3" xfId="23463"/>
    <cellStyle name="Comma 2 3 2 5 4" xfId="13787"/>
    <cellStyle name="Comma 2 3 2 6" xfId="5320"/>
    <cellStyle name="Comma 2 3 2 6 2" xfId="24672"/>
    <cellStyle name="Comma 2 3 2 6 3" xfId="14996"/>
    <cellStyle name="Comma 2 3 2 7" xfId="19834"/>
    <cellStyle name="Comma 2 3 2 8" xfId="10158"/>
    <cellStyle name="Comma 2 3 3" xfId="784"/>
    <cellStyle name="Comma 2 3 3 2" xfId="1994"/>
    <cellStyle name="Comma 2 3 3 2 2" xfId="6832"/>
    <cellStyle name="Comma 2 3 3 2 2 2" xfId="26184"/>
    <cellStyle name="Comma 2 3 3 2 2 3" xfId="16508"/>
    <cellStyle name="Comma 2 3 3 2 3" xfId="21346"/>
    <cellStyle name="Comma 2 3 3 2 4" xfId="11670"/>
    <cellStyle name="Comma 2 3 3 3" xfId="3204"/>
    <cellStyle name="Comma 2 3 3 3 2" xfId="8042"/>
    <cellStyle name="Comma 2 3 3 3 2 2" xfId="27394"/>
    <cellStyle name="Comma 2 3 3 3 2 3" xfId="17718"/>
    <cellStyle name="Comma 2 3 3 3 3" xfId="22556"/>
    <cellStyle name="Comma 2 3 3 3 4" xfId="12880"/>
    <cellStyle name="Comma 2 3 3 4" xfId="4413"/>
    <cellStyle name="Comma 2 3 3 4 2" xfId="9251"/>
    <cellStyle name="Comma 2 3 3 4 2 2" xfId="28603"/>
    <cellStyle name="Comma 2 3 3 4 2 3" xfId="18927"/>
    <cellStyle name="Comma 2 3 3 4 3" xfId="23765"/>
    <cellStyle name="Comma 2 3 3 4 4" xfId="14089"/>
    <cellStyle name="Comma 2 3 3 5" xfId="5622"/>
    <cellStyle name="Comma 2 3 3 5 2" xfId="24974"/>
    <cellStyle name="Comma 2 3 3 5 3" xfId="15298"/>
    <cellStyle name="Comma 2 3 3 6" xfId="20136"/>
    <cellStyle name="Comma 2 3 3 7" xfId="10460"/>
    <cellStyle name="Comma 2 3 4" xfId="1390"/>
    <cellStyle name="Comma 2 3 4 2" xfId="6228"/>
    <cellStyle name="Comma 2 3 4 2 2" xfId="25580"/>
    <cellStyle name="Comma 2 3 4 2 3" xfId="15904"/>
    <cellStyle name="Comma 2 3 4 3" xfId="20742"/>
    <cellStyle name="Comma 2 3 4 4" xfId="11066"/>
    <cellStyle name="Comma 2 3 5" xfId="2600"/>
    <cellStyle name="Comma 2 3 5 2" xfId="7438"/>
    <cellStyle name="Comma 2 3 5 2 2" xfId="26790"/>
    <cellStyle name="Comma 2 3 5 2 3" xfId="17114"/>
    <cellStyle name="Comma 2 3 5 3" xfId="21952"/>
    <cellStyle name="Comma 2 3 5 4" xfId="12276"/>
    <cellStyle name="Comma 2 3 6" xfId="3810"/>
    <cellStyle name="Comma 2 3 6 2" xfId="8648"/>
    <cellStyle name="Comma 2 3 6 2 2" xfId="28000"/>
    <cellStyle name="Comma 2 3 6 2 3" xfId="18324"/>
    <cellStyle name="Comma 2 3 6 3" xfId="23162"/>
    <cellStyle name="Comma 2 3 6 4" xfId="13486"/>
    <cellStyle name="Comma 2 3 7" xfId="5018"/>
    <cellStyle name="Comma 2 3 7 2" xfId="24370"/>
    <cellStyle name="Comma 2 3 7 3" xfId="14694"/>
    <cellStyle name="Comma 2 3 8" xfId="19532"/>
    <cellStyle name="Comma 2 3 9" xfId="9856"/>
    <cellStyle name="Comma 2 4" xfId="278"/>
    <cellStyle name="Comma 2 4 2" xfId="582"/>
    <cellStyle name="Comma 2 4 2 2" xfId="1186"/>
    <cellStyle name="Comma 2 4 2 2 2" xfId="2396"/>
    <cellStyle name="Comma 2 4 2 2 2 2" xfId="7234"/>
    <cellStyle name="Comma 2 4 2 2 2 2 2" xfId="26586"/>
    <cellStyle name="Comma 2 4 2 2 2 2 3" xfId="16910"/>
    <cellStyle name="Comma 2 4 2 2 2 3" xfId="21748"/>
    <cellStyle name="Comma 2 4 2 2 2 4" xfId="12072"/>
    <cellStyle name="Comma 2 4 2 2 3" xfId="3606"/>
    <cellStyle name="Comma 2 4 2 2 3 2" xfId="8444"/>
    <cellStyle name="Comma 2 4 2 2 3 2 2" xfId="27796"/>
    <cellStyle name="Comma 2 4 2 2 3 2 3" xfId="18120"/>
    <cellStyle name="Comma 2 4 2 2 3 3" xfId="22958"/>
    <cellStyle name="Comma 2 4 2 2 3 4" xfId="13282"/>
    <cellStyle name="Comma 2 4 2 2 4" xfId="4815"/>
    <cellStyle name="Comma 2 4 2 2 4 2" xfId="9653"/>
    <cellStyle name="Comma 2 4 2 2 4 2 2" xfId="29005"/>
    <cellStyle name="Comma 2 4 2 2 4 2 3" xfId="19329"/>
    <cellStyle name="Comma 2 4 2 2 4 3" xfId="24167"/>
    <cellStyle name="Comma 2 4 2 2 4 4" xfId="14491"/>
    <cellStyle name="Comma 2 4 2 2 5" xfId="6024"/>
    <cellStyle name="Comma 2 4 2 2 5 2" xfId="25376"/>
    <cellStyle name="Comma 2 4 2 2 5 3" xfId="15700"/>
    <cellStyle name="Comma 2 4 2 2 6" xfId="20538"/>
    <cellStyle name="Comma 2 4 2 2 7" xfId="10862"/>
    <cellStyle name="Comma 2 4 2 3" xfId="1792"/>
    <cellStyle name="Comma 2 4 2 3 2" xfId="6630"/>
    <cellStyle name="Comma 2 4 2 3 2 2" xfId="25982"/>
    <cellStyle name="Comma 2 4 2 3 2 3" xfId="16306"/>
    <cellStyle name="Comma 2 4 2 3 3" xfId="21144"/>
    <cellStyle name="Comma 2 4 2 3 4" xfId="11468"/>
    <cellStyle name="Comma 2 4 2 4" xfId="3002"/>
    <cellStyle name="Comma 2 4 2 4 2" xfId="7840"/>
    <cellStyle name="Comma 2 4 2 4 2 2" xfId="27192"/>
    <cellStyle name="Comma 2 4 2 4 2 3" xfId="17516"/>
    <cellStyle name="Comma 2 4 2 4 3" xfId="22354"/>
    <cellStyle name="Comma 2 4 2 4 4" xfId="12678"/>
    <cellStyle name="Comma 2 4 2 5" xfId="4211"/>
    <cellStyle name="Comma 2 4 2 5 2" xfId="9049"/>
    <cellStyle name="Comma 2 4 2 5 2 2" xfId="28401"/>
    <cellStyle name="Comma 2 4 2 5 2 3" xfId="18725"/>
    <cellStyle name="Comma 2 4 2 5 3" xfId="23563"/>
    <cellStyle name="Comma 2 4 2 5 4" xfId="13887"/>
    <cellStyle name="Comma 2 4 2 6" xfId="5420"/>
    <cellStyle name="Comma 2 4 2 6 2" xfId="24772"/>
    <cellStyle name="Comma 2 4 2 6 3" xfId="15096"/>
    <cellStyle name="Comma 2 4 2 7" xfId="19934"/>
    <cellStyle name="Comma 2 4 2 8" xfId="10258"/>
    <cellStyle name="Comma 2 4 3" xfId="884"/>
    <cellStyle name="Comma 2 4 3 2" xfId="2094"/>
    <cellStyle name="Comma 2 4 3 2 2" xfId="6932"/>
    <cellStyle name="Comma 2 4 3 2 2 2" xfId="26284"/>
    <cellStyle name="Comma 2 4 3 2 2 3" xfId="16608"/>
    <cellStyle name="Comma 2 4 3 2 3" xfId="21446"/>
    <cellStyle name="Comma 2 4 3 2 4" xfId="11770"/>
    <cellStyle name="Comma 2 4 3 3" xfId="3304"/>
    <cellStyle name="Comma 2 4 3 3 2" xfId="8142"/>
    <cellStyle name="Comma 2 4 3 3 2 2" xfId="27494"/>
    <cellStyle name="Comma 2 4 3 3 2 3" xfId="17818"/>
    <cellStyle name="Comma 2 4 3 3 3" xfId="22656"/>
    <cellStyle name="Comma 2 4 3 3 4" xfId="12980"/>
    <cellStyle name="Comma 2 4 3 4" xfId="4513"/>
    <cellStyle name="Comma 2 4 3 4 2" xfId="9351"/>
    <cellStyle name="Comma 2 4 3 4 2 2" xfId="28703"/>
    <cellStyle name="Comma 2 4 3 4 2 3" xfId="19027"/>
    <cellStyle name="Comma 2 4 3 4 3" xfId="23865"/>
    <cellStyle name="Comma 2 4 3 4 4" xfId="14189"/>
    <cellStyle name="Comma 2 4 3 5" xfId="5722"/>
    <cellStyle name="Comma 2 4 3 5 2" xfId="25074"/>
    <cellStyle name="Comma 2 4 3 5 3" xfId="15398"/>
    <cellStyle name="Comma 2 4 3 6" xfId="20236"/>
    <cellStyle name="Comma 2 4 3 7" xfId="10560"/>
    <cellStyle name="Comma 2 4 4" xfId="1490"/>
    <cellStyle name="Comma 2 4 4 2" xfId="6328"/>
    <cellStyle name="Comma 2 4 4 2 2" xfId="25680"/>
    <cellStyle name="Comma 2 4 4 2 3" xfId="16004"/>
    <cellStyle name="Comma 2 4 4 3" xfId="20842"/>
    <cellStyle name="Comma 2 4 4 4" xfId="11166"/>
    <cellStyle name="Comma 2 4 5" xfId="2700"/>
    <cellStyle name="Comma 2 4 5 2" xfId="7538"/>
    <cellStyle name="Comma 2 4 5 2 2" xfId="26890"/>
    <cellStyle name="Comma 2 4 5 2 3" xfId="17214"/>
    <cellStyle name="Comma 2 4 5 3" xfId="22052"/>
    <cellStyle name="Comma 2 4 5 4" xfId="12376"/>
    <cellStyle name="Comma 2 4 6" xfId="3910"/>
    <cellStyle name="Comma 2 4 6 2" xfId="8748"/>
    <cellStyle name="Comma 2 4 6 2 2" xfId="28100"/>
    <cellStyle name="Comma 2 4 6 2 3" xfId="18424"/>
    <cellStyle name="Comma 2 4 6 3" xfId="23262"/>
    <cellStyle name="Comma 2 4 6 4" xfId="13586"/>
    <cellStyle name="Comma 2 4 7" xfId="5118"/>
    <cellStyle name="Comma 2 4 7 2" xfId="24470"/>
    <cellStyle name="Comma 2 4 7 3" xfId="14794"/>
    <cellStyle name="Comma 2 4 8" xfId="19632"/>
    <cellStyle name="Comma 2 4 9" xfId="9956"/>
    <cellStyle name="Comma 2 5" xfId="331"/>
    <cellStyle name="Comma 2 5 2" xfId="634"/>
    <cellStyle name="Comma 2 5 2 2" xfId="1238"/>
    <cellStyle name="Comma 2 5 2 2 2" xfId="2448"/>
    <cellStyle name="Comma 2 5 2 2 2 2" xfId="7286"/>
    <cellStyle name="Comma 2 5 2 2 2 2 2" xfId="26638"/>
    <cellStyle name="Comma 2 5 2 2 2 2 3" xfId="16962"/>
    <cellStyle name="Comma 2 5 2 2 2 3" xfId="21800"/>
    <cellStyle name="Comma 2 5 2 2 2 4" xfId="12124"/>
    <cellStyle name="Comma 2 5 2 2 3" xfId="3658"/>
    <cellStyle name="Comma 2 5 2 2 3 2" xfId="8496"/>
    <cellStyle name="Comma 2 5 2 2 3 2 2" xfId="27848"/>
    <cellStyle name="Comma 2 5 2 2 3 2 3" xfId="18172"/>
    <cellStyle name="Comma 2 5 2 2 3 3" xfId="23010"/>
    <cellStyle name="Comma 2 5 2 2 3 4" xfId="13334"/>
    <cellStyle name="Comma 2 5 2 2 4" xfId="4867"/>
    <cellStyle name="Comma 2 5 2 2 4 2" xfId="9705"/>
    <cellStyle name="Comma 2 5 2 2 4 2 2" xfId="29057"/>
    <cellStyle name="Comma 2 5 2 2 4 2 3" xfId="19381"/>
    <cellStyle name="Comma 2 5 2 2 4 3" xfId="24219"/>
    <cellStyle name="Comma 2 5 2 2 4 4" xfId="14543"/>
    <cellStyle name="Comma 2 5 2 2 5" xfId="6076"/>
    <cellStyle name="Comma 2 5 2 2 5 2" xfId="25428"/>
    <cellStyle name="Comma 2 5 2 2 5 3" xfId="15752"/>
    <cellStyle name="Comma 2 5 2 2 6" xfId="20590"/>
    <cellStyle name="Comma 2 5 2 2 7" xfId="10914"/>
    <cellStyle name="Comma 2 5 2 3" xfId="1844"/>
    <cellStyle name="Comma 2 5 2 3 2" xfId="6682"/>
    <cellStyle name="Comma 2 5 2 3 2 2" xfId="26034"/>
    <cellStyle name="Comma 2 5 2 3 2 3" xfId="16358"/>
    <cellStyle name="Comma 2 5 2 3 3" xfId="21196"/>
    <cellStyle name="Comma 2 5 2 3 4" xfId="11520"/>
    <cellStyle name="Comma 2 5 2 4" xfId="3054"/>
    <cellStyle name="Comma 2 5 2 4 2" xfId="7892"/>
    <cellStyle name="Comma 2 5 2 4 2 2" xfId="27244"/>
    <cellStyle name="Comma 2 5 2 4 2 3" xfId="17568"/>
    <cellStyle name="Comma 2 5 2 4 3" xfId="22406"/>
    <cellStyle name="Comma 2 5 2 4 4" xfId="12730"/>
    <cellStyle name="Comma 2 5 2 5" xfId="4263"/>
    <cellStyle name="Comma 2 5 2 5 2" xfId="9101"/>
    <cellStyle name="Comma 2 5 2 5 2 2" xfId="28453"/>
    <cellStyle name="Comma 2 5 2 5 2 3" xfId="18777"/>
    <cellStyle name="Comma 2 5 2 5 3" xfId="23615"/>
    <cellStyle name="Comma 2 5 2 5 4" xfId="13939"/>
    <cellStyle name="Comma 2 5 2 6" xfId="5472"/>
    <cellStyle name="Comma 2 5 2 6 2" xfId="24824"/>
    <cellStyle name="Comma 2 5 2 6 3" xfId="15148"/>
    <cellStyle name="Comma 2 5 2 7" xfId="19986"/>
    <cellStyle name="Comma 2 5 2 8" xfId="10310"/>
    <cellStyle name="Comma 2 5 3" xfId="936"/>
    <cellStyle name="Comma 2 5 3 2" xfId="2146"/>
    <cellStyle name="Comma 2 5 3 2 2" xfId="6984"/>
    <cellStyle name="Comma 2 5 3 2 2 2" xfId="26336"/>
    <cellStyle name="Comma 2 5 3 2 2 3" xfId="16660"/>
    <cellStyle name="Comma 2 5 3 2 3" xfId="21498"/>
    <cellStyle name="Comma 2 5 3 2 4" xfId="11822"/>
    <cellStyle name="Comma 2 5 3 3" xfId="3356"/>
    <cellStyle name="Comma 2 5 3 3 2" xfId="8194"/>
    <cellStyle name="Comma 2 5 3 3 2 2" xfId="27546"/>
    <cellStyle name="Comma 2 5 3 3 2 3" xfId="17870"/>
    <cellStyle name="Comma 2 5 3 3 3" xfId="22708"/>
    <cellStyle name="Comma 2 5 3 3 4" xfId="13032"/>
    <cellStyle name="Comma 2 5 3 4" xfId="4565"/>
    <cellStyle name="Comma 2 5 3 4 2" xfId="9403"/>
    <cellStyle name="Comma 2 5 3 4 2 2" xfId="28755"/>
    <cellStyle name="Comma 2 5 3 4 2 3" xfId="19079"/>
    <cellStyle name="Comma 2 5 3 4 3" xfId="23917"/>
    <cellStyle name="Comma 2 5 3 4 4" xfId="14241"/>
    <cellStyle name="Comma 2 5 3 5" xfId="5774"/>
    <cellStyle name="Comma 2 5 3 5 2" xfId="25126"/>
    <cellStyle name="Comma 2 5 3 5 3" xfId="15450"/>
    <cellStyle name="Comma 2 5 3 6" xfId="20288"/>
    <cellStyle name="Comma 2 5 3 7" xfId="10612"/>
    <cellStyle name="Comma 2 5 4" xfId="1542"/>
    <cellStyle name="Comma 2 5 4 2" xfId="6380"/>
    <cellStyle name="Comma 2 5 4 2 2" xfId="25732"/>
    <cellStyle name="Comma 2 5 4 2 3" xfId="16056"/>
    <cellStyle name="Comma 2 5 4 3" xfId="20894"/>
    <cellStyle name="Comma 2 5 4 4" xfId="11218"/>
    <cellStyle name="Comma 2 5 5" xfId="2752"/>
    <cellStyle name="Comma 2 5 5 2" xfId="7590"/>
    <cellStyle name="Comma 2 5 5 2 2" xfId="26942"/>
    <cellStyle name="Comma 2 5 5 2 3" xfId="17266"/>
    <cellStyle name="Comma 2 5 5 3" xfId="22104"/>
    <cellStyle name="Comma 2 5 5 4" xfId="12428"/>
    <cellStyle name="Comma 2 5 6" xfId="3961"/>
    <cellStyle name="Comma 2 5 6 2" xfId="8799"/>
    <cellStyle name="Comma 2 5 6 2 2" xfId="28151"/>
    <cellStyle name="Comma 2 5 6 2 3" xfId="18475"/>
    <cellStyle name="Comma 2 5 6 3" xfId="23313"/>
    <cellStyle name="Comma 2 5 6 4" xfId="13637"/>
    <cellStyle name="Comma 2 5 7" xfId="5170"/>
    <cellStyle name="Comma 2 5 7 2" xfId="24522"/>
    <cellStyle name="Comma 2 5 7 3" xfId="14846"/>
    <cellStyle name="Comma 2 5 8" xfId="19684"/>
    <cellStyle name="Comma 2 5 9" xfId="10008"/>
    <cellStyle name="Comma 2 6" xfId="382"/>
    <cellStyle name="Comma 2 6 2" xfId="986"/>
    <cellStyle name="Comma 2 6 2 2" xfId="2196"/>
    <cellStyle name="Comma 2 6 2 2 2" xfId="7034"/>
    <cellStyle name="Comma 2 6 2 2 2 2" xfId="26386"/>
    <cellStyle name="Comma 2 6 2 2 2 3" xfId="16710"/>
    <cellStyle name="Comma 2 6 2 2 3" xfId="21548"/>
    <cellStyle name="Comma 2 6 2 2 4" xfId="11872"/>
    <cellStyle name="Comma 2 6 2 3" xfId="3406"/>
    <cellStyle name="Comma 2 6 2 3 2" xfId="8244"/>
    <cellStyle name="Comma 2 6 2 3 2 2" xfId="27596"/>
    <cellStyle name="Comma 2 6 2 3 2 3" xfId="17920"/>
    <cellStyle name="Comma 2 6 2 3 3" xfId="22758"/>
    <cellStyle name="Comma 2 6 2 3 4" xfId="13082"/>
    <cellStyle name="Comma 2 6 2 4" xfId="4615"/>
    <cellStyle name="Comma 2 6 2 4 2" xfId="9453"/>
    <cellStyle name="Comma 2 6 2 4 2 2" xfId="28805"/>
    <cellStyle name="Comma 2 6 2 4 2 3" xfId="19129"/>
    <cellStyle name="Comma 2 6 2 4 3" xfId="23967"/>
    <cellStyle name="Comma 2 6 2 4 4" xfId="14291"/>
    <cellStyle name="Comma 2 6 2 5" xfId="5824"/>
    <cellStyle name="Comma 2 6 2 5 2" xfId="25176"/>
    <cellStyle name="Comma 2 6 2 5 3" xfId="15500"/>
    <cellStyle name="Comma 2 6 2 6" xfId="20338"/>
    <cellStyle name="Comma 2 6 2 7" xfId="10662"/>
    <cellStyle name="Comma 2 6 3" xfId="1592"/>
    <cellStyle name="Comma 2 6 3 2" xfId="6430"/>
    <cellStyle name="Comma 2 6 3 2 2" xfId="25782"/>
    <cellStyle name="Comma 2 6 3 2 3" xfId="16106"/>
    <cellStyle name="Comma 2 6 3 3" xfId="20944"/>
    <cellStyle name="Comma 2 6 3 4" xfId="11268"/>
    <cellStyle name="Comma 2 6 4" xfId="2802"/>
    <cellStyle name="Comma 2 6 4 2" xfId="7640"/>
    <cellStyle name="Comma 2 6 4 2 2" xfId="26992"/>
    <cellStyle name="Comma 2 6 4 2 3" xfId="17316"/>
    <cellStyle name="Comma 2 6 4 3" xfId="22154"/>
    <cellStyle name="Comma 2 6 4 4" xfId="12478"/>
    <cellStyle name="Comma 2 6 5" xfId="4011"/>
    <cellStyle name="Comma 2 6 5 2" xfId="8849"/>
    <cellStyle name="Comma 2 6 5 2 2" xfId="28201"/>
    <cellStyle name="Comma 2 6 5 2 3" xfId="18525"/>
    <cellStyle name="Comma 2 6 5 3" xfId="23363"/>
    <cellStyle name="Comma 2 6 5 4" xfId="13687"/>
    <cellStyle name="Comma 2 6 6" xfId="5220"/>
    <cellStyle name="Comma 2 6 6 2" xfId="24572"/>
    <cellStyle name="Comma 2 6 6 3" xfId="14896"/>
    <cellStyle name="Comma 2 6 7" xfId="19734"/>
    <cellStyle name="Comma 2 6 8" xfId="10058"/>
    <cellStyle name="Comma 2 7" xfId="684"/>
    <cellStyle name="Comma 2 7 2" xfId="1894"/>
    <cellStyle name="Comma 2 7 2 2" xfId="6732"/>
    <cellStyle name="Comma 2 7 2 2 2" xfId="26084"/>
    <cellStyle name="Comma 2 7 2 2 3" xfId="16408"/>
    <cellStyle name="Comma 2 7 2 3" xfId="21246"/>
    <cellStyle name="Comma 2 7 2 4" xfId="11570"/>
    <cellStyle name="Comma 2 7 3" xfId="3104"/>
    <cellStyle name="Comma 2 7 3 2" xfId="7942"/>
    <cellStyle name="Comma 2 7 3 2 2" xfId="27294"/>
    <cellStyle name="Comma 2 7 3 2 3" xfId="17618"/>
    <cellStyle name="Comma 2 7 3 3" xfId="22456"/>
    <cellStyle name="Comma 2 7 3 4" xfId="12780"/>
    <cellStyle name="Comma 2 7 4" xfId="4313"/>
    <cellStyle name="Comma 2 7 4 2" xfId="9151"/>
    <cellStyle name="Comma 2 7 4 2 2" xfId="28503"/>
    <cellStyle name="Comma 2 7 4 2 3" xfId="18827"/>
    <cellStyle name="Comma 2 7 4 3" xfId="23665"/>
    <cellStyle name="Comma 2 7 4 4" xfId="13989"/>
    <cellStyle name="Comma 2 7 5" xfId="5522"/>
    <cellStyle name="Comma 2 7 5 2" xfId="24874"/>
    <cellStyle name="Comma 2 7 5 3" xfId="15198"/>
    <cellStyle name="Comma 2 7 6" xfId="20036"/>
    <cellStyle name="Comma 2 7 7" xfId="10360"/>
    <cellStyle name="Comma 2 8" xfId="1290"/>
    <cellStyle name="Comma 2 8 2" xfId="6128"/>
    <cellStyle name="Comma 2 8 2 2" xfId="25480"/>
    <cellStyle name="Comma 2 8 2 3" xfId="15804"/>
    <cellStyle name="Comma 2 8 3" xfId="20642"/>
    <cellStyle name="Comma 2 8 4" xfId="10966"/>
    <cellStyle name="Comma 2 9" xfId="2500"/>
    <cellStyle name="Comma 2 9 2" xfId="7338"/>
    <cellStyle name="Comma 2 9 2 2" xfId="26690"/>
    <cellStyle name="Comma 2 9 2 3" xfId="17014"/>
    <cellStyle name="Comma 2 9 3" xfId="21852"/>
    <cellStyle name="Comma 2 9 4" xfId="12176"/>
    <cellStyle name="Comma 3" xfId="50"/>
    <cellStyle name="Comma 3 10" xfId="3714"/>
    <cellStyle name="Comma 3 10 2" xfId="8552"/>
    <cellStyle name="Comma 3 10 2 2" xfId="27904"/>
    <cellStyle name="Comma 3 10 2 3" xfId="18228"/>
    <cellStyle name="Comma 3 10 3" xfId="23066"/>
    <cellStyle name="Comma 3 10 4" xfId="13390"/>
    <cellStyle name="Comma 3 11" xfId="4920"/>
    <cellStyle name="Comma 3 11 2" xfId="24272"/>
    <cellStyle name="Comma 3 11 3" xfId="14596"/>
    <cellStyle name="Comma 3 12" xfId="19434"/>
    <cellStyle name="Comma 3 13" xfId="9758"/>
    <cellStyle name="Comma 3 2" xfId="104"/>
    <cellStyle name="Comma 3 2 10" xfId="9808"/>
    <cellStyle name="Comma 3 2 2" xfId="214"/>
    <cellStyle name="Comma 3 2 2 2" xfId="534"/>
    <cellStyle name="Comma 3 2 2 2 2" xfId="1138"/>
    <cellStyle name="Comma 3 2 2 2 2 2" xfId="2348"/>
    <cellStyle name="Comma 3 2 2 2 2 2 2" xfId="7186"/>
    <cellStyle name="Comma 3 2 2 2 2 2 2 2" xfId="26538"/>
    <cellStyle name="Comma 3 2 2 2 2 2 2 3" xfId="16862"/>
    <cellStyle name="Comma 3 2 2 2 2 2 3" xfId="21700"/>
    <cellStyle name="Comma 3 2 2 2 2 2 4" xfId="12024"/>
    <cellStyle name="Comma 3 2 2 2 2 3" xfId="3558"/>
    <cellStyle name="Comma 3 2 2 2 2 3 2" xfId="8396"/>
    <cellStyle name="Comma 3 2 2 2 2 3 2 2" xfId="27748"/>
    <cellStyle name="Comma 3 2 2 2 2 3 2 3" xfId="18072"/>
    <cellStyle name="Comma 3 2 2 2 2 3 3" xfId="22910"/>
    <cellStyle name="Comma 3 2 2 2 2 3 4" xfId="13234"/>
    <cellStyle name="Comma 3 2 2 2 2 4" xfId="4767"/>
    <cellStyle name="Comma 3 2 2 2 2 4 2" xfId="9605"/>
    <cellStyle name="Comma 3 2 2 2 2 4 2 2" xfId="28957"/>
    <cellStyle name="Comma 3 2 2 2 2 4 2 3" xfId="19281"/>
    <cellStyle name="Comma 3 2 2 2 2 4 3" xfId="24119"/>
    <cellStyle name="Comma 3 2 2 2 2 4 4" xfId="14443"/>
    <cellStyle name="Comma 3 2 2 2 2 5" xfId="5976"/>
    <cellStyle name="Comma 3 2 2 2 2 5 2" xfId="25328"/>
    <cellStyle name="Comma 3 2 2 2 2 5 3" xfId="15652"/>
    <cellStyle name="Comma 3 2 2 2 2 6" xfId="20490"/>
    <cellStyle name="Comma 3 2 2 2 2 7" xfId="10814"/>
    <cellStyle name="Comma 3 2 2 2 3" xfId="1744"/>
    <cellStyle name="Comma 3 2 2 2 3 2" xfId="6582"/>
    <cellStyle name="Comma 3 2 2 2 3 2 2" xfId="25934"/>
    <cellStyle name="Comma 3 2 2 2 3 2 3" xfId="16258"/>
    <cellStyle name="Comma 3 2 2 2 3 3" xfId="21096"/>
    <cellStyle name="Comma 3 2 2 2 3 4" xfId="11420"/>
    <cellStyle name="Comma 3 2 2 2 4" xfId="2954"/>
    <cellStyle name="Comma 3 2 2 2 4 2" xfId="7792"/>
    <cellStyle name="Comma 3 2 2 2 4 2 2" xfId="27144"/>
    <cellStyle name="Comma 3 2 2 2 4 2 3" xfId="17468"/>
    <cellStyle name="Comma 3 2 2 2 4 3" xfId="22306"/>
    <cellStyle name="Comma 3 2 2 2 4 4" xfId="12630"/>
    <cellStyle name="Comma 3 2 2 2 5" xfId="4163"/>
    <cellStyle name="Comma 3 2 2 2 5 2" xfId="9001"/>
    <cellStyle name="Comma 3 2 2 2 5 2 2" xfId="28353"/>
    <cellStyle name="Comma 3 2 2 2 5 2 3" xfId="18677"/>
    <cellStyle name="Comma 3 2 2 2 5 3" xfId="23515"/>
    <cellStyle name="Comma 3 2 2 2 5 4" xfId="13839"/>
    <cellStyle name="Comma 3 2 2 2 6" xfId="5372"/>
    <cellStyle name="Comma 3 2 2 2 6 2" xfId="24724"/>
    <cellStyle name="Comma 3 2 2 2 6 3" xfId="15048"/>
    <cellStyle name="Comma 3 2 2 2 7" xfId="19886"/>
    <cellStyle name="Comma 3 2 2 2 8" xfId="10210"/>
    <cellStyle name="Comma 3 2 2 3" xfId="836"/>
    <cellStyle name="Comma 3 2 2 3 2" xfId="2046"/>
    <cellStyle name="Comma 3 2 2 3 2 2" xfId="6884"/>
    <cellStyle name="Comma 3 2 2 3 2 2 2" xfId="26236"/>
    <cellStyle name="Comma 3 2 2 3 2 2 3" xfId="16560"/>
    <cellStyle name="Comma 3 2 2 3 2 3" xfId="21398"/>
    <cellStyle name="Comma 3 2 2 3 2 4" xfId="11722"/>
    <cellStyle name="Comma 3 2 2 3 3" xfId="3256"/>
    <cellStyle name="Comma 3 2 2 3 3 2" xfId="8094"/>
    <cellStyle name="Comma 3 2 2 3 3 2 2" xfId="27446"/>
    <cellStyle name="Comma 3 2 2 3 3 2 3" xfId="17770"/>
    <cellStyle name="Comma 3 2 2 3 3 3" xfId="22608"/>
    <cellStyle name="Comma 3 2 2 3 3 4" xfId="12932"/>
    <cellStyle name="Comma 3 2 2 3 4" xfId="4465"/>
    <cellStyle name="Comma 3 2 2 3 4 2" xfId="9303"/>
    <cellStyle name="Comma 3 2 2 3 4 2 2" xfId="28655"/>
    <cellStyle name="Comma 3 2 2 3 4 2 3" xfId="18979"/>
    <cellStyle name="Comma 3 2 2 3 4 3" xfId="23817"/>
    <cellStyle name="Comma 3 2 2 3 4 4" xfId="14141"/>
    <cellStyle name="Comma 3 2 2 3 5" xfId="5674"/>
    <cellStyle name="Comma 3 2 2 3 5 2" xfId="25026"/>
    <cellStyle name="Comma 3 2 2 3 5 3" xfId="15350"/>
    <cellStyle name="Comma 3 2 2 3 6" xfId="20188"/>
    <cellStyle name="Comma 3 2 2 3 7" xfId="10512"/>
    <cellStyle name="Comma 3 2 2 4" xfId="1442"/>
    <cellStyle name="Comma 3 2 2 4 2" xfId="6280"/>
    <cellStyle name="Comma 3 2 2 4 2 2" xfId="25632"/>
    <cellStyle name="Comma 3 2 2 4 2 3" xfId="15956"/>
    <cellStyle name="Comma 3 2 2 4 3" xfId="20794"/>
    <cellStyle name="Comma 3 2 2 4 4" xfId="11118"/>
    <cellStyle name="Comma 3 2 2 5" xfId="2652"/>
    <cellStyle name="Comma 3 2 2 5 2" xfId="7490"/>
    <cellStyle name="Comma 3 2 2 5 2 2" xfId="26842"/>
    <cellStyle name="Comma 3 2 2 5 2 3" xfId="17166"/>
    <cellStyle name="Comma 3 2 2 5 3" xfId="22004"/>
    <cellStyle name="Comma 3 2 2 5 4" xfId="12328"/>
    <cellStyle name="Comma 3 2 2 6" xfId="3862"/>
    <cellStyle name="Comma 3 2 2 6 2" xfId="8700"/>
    <cellStyle name="Comma 3 2 2 6 2 2" xfId="28052"/>
    <cellStyle name="Comma 3 2 2 6 2 3" xfId="18376"/>
    <cellStyle name="Comma 3 2 2 6 3" xfId="23214"/>
    <cellStyle name="Comma 3 2 2 6 4" xfId="13538"/>
    <cellStyle name="Comma 3 2 2 7" xfId="5070"/>
    <cellStyle name="Comma 3 2 2 7 2" xfId="24422"/>
    <cellStyle name="Comma 3 2 2 7 3" xfId="14746"/>
    <cellStyle name="Comma 3 2 2 8" xfId="19584"/>
    <cellStyle name="Comma 3 2 2 9" xfId="9908"/>
    <cellStyle name="Comma 3 2 3" xfId="434"/>
    <cellStyle name="Comma 3 2 3 2" xfId="1038"/>
    <cellStyle name="Comma 3 2 3 2 2" xfId="2248"/>
    <cellStyle name="Comma 3 2 3 2 2 2" xfId="7086"/>
    <cellStyle name="Comma 3 2 3 2 2 2 2" xfId="26438"/>
    <cellStyle name="Comma 3 2 3 2 2 2 3" xfId="16762"/>
    <cellStyle name="Comma 3 2 3 2 2 3" xfId="21600"/>
    <cellStyle name="Comma 3 2 3 2 2 4" xfId="11924"/>
    <cellStyle name="Comma 3 2 3 2 3" xfId="3458"/>
    <cellStyle name="Comma 3 2 3 2 3 2" xfId="8296"/>
    <cellStyle name="Comma 3 2 3 2 3 2 2" xfId="27648"/>
    <cellStyle name="Comma 3 2 3 2 3 2 3" xfId="17972"/>
    <cellStyle name="Comma 3 2 3 2 3 3" xfId="22810"/>
    <cellStyle name="Comma 3 2 3 2 3 4" xfId="13134"/>
    <cellStyle name="Comma 3 2 3 2 4" xfId="4667"/>
    <cellStyle name="Comma 3 2 3 2 4 2" xfId="9505"/>
    <cellStyle name="Comma 3 2 3 2 4 2 2" xfId="28857"/>
    <cellStyle name="Comma 3 2 3 2 4 2 3" xfId="19181"/>
    <cellStyle name="Comma 3 2 3 2 4 3" xfId="24019"/>
    <cellStyle name="Comma 3 2 3 2 4 4" xfId="14343"/>
    <cellStyle name="Comma 3 2 3 2 5" xfId="5876"/>
    <cellStyle name="Comma 3 2 3 2 5 2" xfId="25228"/>
    <cellStyle name="Comma 3 2 3 2 5 3" xfId="15552"/>
    <cellStyle name="Comma 3 2 3 2 6" xfId="20390"/>
    <cellStyle name="Comma 3 2 3 2 7" xfId="10714"/>
    <cellStyle name="Comma 3 2 3 3" xfId="1644"/>
    <cellStyle name="Comma 3 2 3 3 2" xfId="6482"/>
    <cellStyle name="Comma 3 2 3 3 2 2" xfId="25834"/>
    <cellStyle name="Comma 3 2 3 3 2 3" xfId="16158"/>
    <cellStyle name="Comma 3 2 3 3 3" xfId="20996"/>
    <cellStyle name="Comma 3 2 3 3 4" xfId="11320"/>
    <cellStyle name="Comma 3 2 3 4" xfId="2854"/>
    <cellStyle name="Comma 3 2 3 4 2" xfId="7692"/>
    <cellStyle name="Comma 3 2 3 4 2 2" xfId="27044"/>
    <cellStyle name="Comma 3 2 3 4 2 3" xfId="17368"/>
    <cellStyle name="Comma 3 2 3 4 3" xfId="22206"/>
    <cellStyle name="Comma 3 2 3 4 4" xfId="12530"/>
    <cellStyle name="Comma 3 2 3 5" xfId="4063"/>
    <cellStyle name="Comma 3 2 3 5 2" xfId="8901"/>
    <cellStyle name="Comma 3 2 3 5 2 2" xfId="28253"/>
    <cellStyle name="Comma 3 2 3 5 2 3" xfId="18577"/>
    <cellStyle name="Comma 3 2 3 5 3" xfId="23415"/>
    <cellStyle name="Comma 3 2 3 5 4" xfId="13739"/>
    <cellStyle name="Comma 3 2 3 6" xfId="5272"/>
    <cellStyle name="Comma 3 2 3 6 2" xfId="24624"/>
    <cellStyle name="Comma 3 2 3 6 3" xfId="14948"/>
    <cellStyle name="Comma 3 2 3 7" xfId="19786"/>
    <cellStyle name="Comma 3 2 3 8" xfId="10110"/>
    <cellStyle name="Comma 3 2 4" xfId="736"/>
    <cellStyle name="Comma 3 2 4 2" xfId="1946"/>
    <cellStyle name="Comma 3 2 4 2 2" xfId="6784"/>
    <cellStyle name="Comma 3 2 4 2 2 2" xfId="26136"/>
    <cellStyle name="Comma 3 2 4 2 2 3" xfId="16460"/>
    <cellStyle name="Comma 3 2 4 2 3" xfId="21298"/>
    <cellStyle name="Comma 3 2 4 2 4" xfId="11622"/>
    <cellStyle name="Comma 3 2 4 3" xfId="3156"/>
    <cellStyle name="Comma 3 2 4 3 2" xfId="7994"/>
    <cellStyle name="Comma 3 2 4 3 2 2" xfId="27346"/>
    <cellStyle name="Comma 3 2 4 3 2 3" xfId="17670"/>
    <cellStyle name="Comma 3 2 4 3 3" xfId="22508"/>
    <cellStyle name="Comma 3 2 4 3 4" xfId="12832"/>
    <cellStyle name="Comma 3 2 4 4" xfId="4365"/>
    <cellStyle name="Comma 3 2 4 4 2" xfId="9203"/>
    <cellStyle name="Comma 3 2 4 4 2 2" xfId="28555"/>
    <cellStyle name="Comma 3 2 4 4 2 3" xfId="18879"/>
    <cellStyle name="Comma 3 2 4 4 3" xfId="23717"/>
    <cellStyle name="Comma 3 2 4 4 4" xfId="14041"/>
    <cellStyle name="Comma 3 2 4 5" xfId="5574"/>
    <cellStyle name="Comma 3 2 4 5 2" xfId="24926"/>
    <cellStyle name="Comma 3 2 4 5 3" xfId="15250"/>
    <cellStyle name="Comma 3 2 4 6" xfId="20088"/>
    <cellStyle name="Comma 3 2 4 7" xfId="10412"/>
    <cellStyle name="Comma 3 2 5" xfId="1342"/>
    <cellStyle name="Comma 3 2 5 2" xfId="6180"/>
    <cellStyle name="Comma 3 2 5 2 2" xfId="25532"/>
    <cellStyle name="Comma 3 2 5 2 3" xfId="15856"/>
    <cellStyle name="Comma 3 2 5 3" xfId="20694"/>
    <cellStyle name="Comma 3 2 5 4" xfId="11018"/>
    <cellStyle name="Comma 3 2 6" xfId="2552"/>
    <cellStyle name="Comma 3 2 6 2" xfId="7390"/>
    <cellStyle name="Comma 3 2 6 2 2" xfId="26742"/>
    <cellStyle name="Comma 3 2 6 2 3" xfId="17066"/>
    <cellStyle name="Comma 3 2 6 3" xfId="21904"/>
    <cellStyle name="Comma 3 2 6 4" xfId="12228"/>
    <cellStyle name="Comma 3 2 7" xfId="3762"/>
    <cellStyle name="Comma 3 2 7 2" xfId="8600"/>
    <cellStyle name="Comma 3 2 7 2 2" xfId="27952"/>
    <cellStyle name="Comma 3 2 7 2 3" xfId="18276"/>
    <cellStyle name="Comma 3 2 7 3" xfId="23114"/>
    <cellStyle name="Comma 3 2 7 4" xfId="13438"/>
    <cellStyle name="Comma 3 2 8" xfId="4970"/>
    <cellStyle name="Comma 3 2 8 2" xfId="24322"/>
    <cellStyle name="Comma 3 2 8 3" xfId="14646"/>
    <cellStyle name="Comma 3 2 9" xfId="19484"/>
    <cellStyle name="Comma 3 3" xfId="164"/>
    <cellStyle name="Comma 3 3 2" xfId="484"/>
    <cellStyle name="Comma 3 3 2 2" xfId="1088"/>
    <cellStyle name="Comma 3 3 2 2 2" xfId="2298"/>
    <cellStyle name="Comma 3 3 2 2 2 2" xfId="7136"/>
    <cellStyle name="Comma 3 3 2 2 2 2 2" xfId="26488"/>
    <cellStyle name="Comma 3 3 2 2 2 2 3" xfId="16812"/>
    <cellStyle name="Comma 3 3 2 2 2 3" xfId="21650"/>
    <cellStyle name="Comma 3 3 2 2 2 4" xfId="11974"/>
    <cellStyle name="Comma 3 3 2 2 3" xfId="3508"/>
    <cellStyle name="Comma 3 3 2 2 3 2" xfId="8346"/>
    <cellStyle name="Comma 3 3 2 2 3 2 2" xfId="27698"/>
    <cellStyle name="Comma 3 3 2 2 3 2 3" xfId="18022"/>
    <cellStyle name="Comma 3 3 2 2 3 3" xfId="22860"/>
    <cellStyle name="Comma 3 3 2 2 3 4" xfId="13184"/>
    <cellStyle name="Comma 3 3 2 2 4" xfId="4717"/>
    <cellStyle name="Comma 3 3 2 2 4 2" xfId="9555"/>
    <cellStyle name="Comma 3 3 2 2 4 2 2" xfId="28907"/>
    <cellStyle name="Comma 3 3 2 2 4 2 3" xfId="19231"/>
    <cellStyle name="Comma 3 3 2 2 4 3" xfId="24069"/>
    <cellStyle name="Comma 3 3 2 2 4 4" xfId="14393"/>
    <cellStyle name="Comma 3 3 2 2 5" xfId="5926"/>
    <cellStyle name="Comma 3 3 2 2 5 2" xfId="25278"/>
    <cellStyle name="Comma 3 3 2 2 5 3" xfId="15602"/>
    <cellStyle name="Comma 3 3 2 2 6" xfId="20440"/>
    <cellStyle name="Comma 3 3 2 2 7" xfId="10764"/>
    <cellStyle name="Comma 3 3 2 3" xfId="1694"/>
    <cellStyle name="Comma 3 3 2 3 2" xfId="6532"/>
    <cellStyle name="Comma 3 3 2 3 2 2" xfId="25884"/>
    <cellStyle name="Comma 3 3 2 3 2 3" xfId="16208"/>
    <cellStyle name="Comma 3 3 2 3 3" xfId="21046"/>
    <cellStyle name="Comma 3 3 2 3 4" xfId="11370"/>
    <cellStyle name="Comma 3 3 2 4" xfId="2904"/>
    <cellStyle name="Comma 3 3 2 4 2" xfId="7742"/>
    <cellStyle name="Comma 3 3 2 4 2 2" xfId="27094"/>
    <cellStyle name="Comma 3 3 2 4 2 3" xfId="17418"/>
    <cellStyle name="Comma 3 3 2 4 3" xfId="22256"/>
    <cellStyle name="Comma 3 3 2 4 4" xfId="12580"/>
    <cellStyle name="Comma 3 3 2 5" xfId="4113"/>
    <cellStyle name="Comma 3 3 2 5 2" xfId="8951"/>
    <cellStyle name="Comma 3 3 2 5 2 2" xfId="28303"/>
    <cellStyle name="Comma 3 3 2 5 2 3" xfId="18627"/>
    <cellStyle name="Comma 3 3 2 5 3" xfId="23465"/>
    <cellStyle name="Comma 3 3 2 5 4" xfId="13789"/>
    <cellStyle name="Comma 3 3 2 6" xfId="5322"/>
    <cellStyle name="Comma 3 3 2 6 2" xfId="24674"/>
    <cellStyle name="Comma 3 3 2 6 3" xfId="14998"/>
    <cellStyle name="Comma 3 3 2 7" xfId="19836"/>
    <cellStyle name="Comma 3 3 2 8" xfId="10160"/>
    <cellStyle name="Comma 3 3 3" xfId="786"/>
    <cellStyle name="Comma 3 3 3 2" xfId="1996"/>
    <cellStyle name="Comma 3 3 3 2 2" xfId="6834"/>
    <cellStyle name="Comma 3 3 3 2 2 2" xfId="26186"/>
    <cellStyle name="Comma 3 3 3 2 2 3" xfId="16510"/>
    <cellStyle name="Comma 3 3 3 2 3" xfId="21348"/>
    <cellStyle name="Comma 3 3 3 2 4" xfId="11672"/>
    <cellStyle name="Comma 3 3 3 3" xfId="3206"/>
    <cellStyle name="Comma 3 3 3 3 2" xfId="8044"/>
    <cellStyle name="Comma 3 3 3 3 2 2" xfId="27396"/>
    <cellStyle name="Comma 3 3 3 3 2 3" xfId="17720"/>
    <cellStyle name="Comma 3 3 3 3 3" xfId="22558"/>
    <cellStyle name="Comma 3 3 3 3 4" xfId="12882"/>
    <cellStyle name="Comma 3 3 3 4" xfId="4415"/>
    <cellStyle name="Comma 3 3 3 4 2" xfId="9253"/>
    <cellStyle name="Comma 3 3 3 4 2 2" xfId="28605"/>
    <cellStyle name="Comma 3 3 3 4 2 3" xfId="18929"/>
    <cellStyle name="Comma 3 3 3 4 3" xfId="23767"/>
    <cellStyle name="Comma 3 3 3 4 4" xfId="14091"/>
    <cellStyle name="Comma 3 3 3 5" xfId="5624"/>
    <cellStyle name="Comma 3 3 3 5 2" xfId="24976"/>
    <cellStyle name="Comma 3 3 3 5 3" xfId="15300"/>
    <cellStyle name="Comma 3 3 3 6" xfId="20138"/>
    <cellStyle name="Comma 3 3 3 7" xfId="10462"/>
    <cellStyle name="Comma 3 3 4" xfId="1392"/>
    <cellStyle name="Comma 3 3 4 2" xfId="6230"/>
    <cellStyle name="Comma 3 3 4 2 2" xfId="25582"/>
    <cellStyle name="Comma 3 3 4 2 3" xfId="15906"/>
    <cellStyle name="Comma 3 3 4 3" xfId="20744"/>
    <cellStyle name="Comma 3 3 4 4" xfId="11068"/>
    <cellStyle name="Comma 3 3 5" xfId="2602"/>
    <cellStyle name="Comma 3 3 5 2" xfId="7440"/>
    <cellStyle name="Comma 3 3 5 2 2" xfId="26792"/>
    <cellStyle name="Comma 3 3 5 2 3" xfId="17116"/>
    <cellStyle name="Comma 3 3 5 3" xfId="21954"/>
    <cellStyle name="Comma 3 3 5 4" xfId="12278"/>
    <cellStyle name="Comma 3 3 6" xfId="3812"/>
    <cellStyle name="Comma 3 3 6 2" xfId="8650"/>
    <cellStyle name="Comma 3 3 6 2 2" xfId="28002"/>
    <cellStyle name="Comma 3 3 6 2 3" xfId="18326"/>
    <cellStyle name="Comma 3 3 6 3" xfId="23164"/>
    <cellStyle name="Comma 3 3 6 4" xfId="13488"/>
    <cellStyle name="Comma 3 3 7" xfId="5020"/>
    <cellStyle name="Comma 3 3 7 2" xfId="24372"/>
    <cellStyle name="Comma 3 3 7 3" xfId="14696"/>
    <cellStyle name="Comma 3 3 8" xfId="19534"/>
    <cellStyle name="Comma 3 3 9" xfId="9858"/>
    <cellStyle name="Comma 3 4" xfId="280"/>
    <cellStyle name="Comma 3 4 2" xfId="584"/>
    <cellStyle name="Comma 3 4 2 2" xfId="1188"/>
    <cellStyle name="Comma 3 4 2 2 2" xfId="2398"/>
    <cellStyle name="Comma 3 4 2 2 2 2" xfId="7236"/>
    <cellStyle name="Comma 3 4 2 2 2 2 2" xfId="26588"/>
    <cellStyle name="Comma 3 4 2 2 2 2 3" xfId="16912"/>
    <cellStyle name="Comma 3 4 2 2 2 3" xfId="21750"/>
    <cellStyle name="Comma 3 4 2 2 2 4" xfId="12074"/>
    <cellStyle name="Comma 3 4 2 2 3" xfId="3608"/>
    <cellStyle name="Comma 3 4 2 2 3 2" xfId="8446"/>
    <cellStyle name="Comma 3 4 2 2 3 2 2" xfId="27798"/>
    <cellStyle name="Comma 3 4 2 2 3 2 3" xfId="18122"/>
    <cellStyle name="Comma 3 4 2 2 3 3" xfId="22960"/>
    <cellStyle name="Comma 3 4 2 2 3 4" xfId="13284"/>
    <cellStyle name="Comma 3 4 2 2 4" xfId="4817"/>
    <cellStyle name="Comma 3 4 2 2 4 2" xfId="9655"/>
    <cellStyle name="Comma 3 4 2 2 4 2 2" xfId="29007"/>
    <cellStyle name="Comma 3 4 2 2 4 2 3" xfId="19331"/>
    <cellStyle name="Comma 3 4 2 2 4 3" xfId="24169"/>
    <cellStyle name="Comma 3 4 2 2 4 4" xfId="14493"/>
    <cellStyle name="Comma 3 4 2 2 5" xfId="6026"/>
    <cellStyle name="Comma 3 4 2 2 5 2" xfId="25378"/>
    <cellStyle name="Comma 3 4 2 2 5 3" xfId="15702"/>
    <cellStyle name="Comma 3 4 2 2 6" xfId="20540"/>
    <cellStyle name="Comma 3 4 2 2 7" xfId="10864"/>
    <cellStyle name="Comma 3 4 2 3" xfId="1794"/>
    <cellStyle name="Comma 3 4 2 3 2" xfId="6632"/>
    <cellStyle name="Comma 3 4 2 3 2 2" xfId="25984"/>
    <cellStyle name="Comma 3 4 2 3 2 3" xfId="16308"/>
    <cellStyle name="Comma 3 4 2 3 3" xfId="21146"/>
    <cellStyle name="Comma 3 4 2 3 4" xfId="11470"/>
    <cellStyle name="Comma 3 4 2 4" xfId="3004"/>
    <cellStyle name="Comma 3 4 2 4 2" xfId="7842"/>
    <cellStyle name="Comma 3 4 2 4 2 2" xfId="27194"/>
    <cellStyle name="Comma 3 4 2 4 2 3" xfId="17518"/>
    <cellStyle name="Comma 3 4 2 4 3" xfId="22356"/>
    <cellStyle name="Comma 3 4 2 4 4" xfId="12680"/>
    <cellStyle name="Comma 3 4 2 5" xfId="4213"/>
    <cellStyle name="Comma 3 4 2 5 2" xfId="9051"/>
    <cellStyle name="Comma 3 4 2 5 2 2" xfId="28403"/>
    <cellStyle name="Comma 3 4 2 5 2 3" xfId="18727"/>
    <cellStyle name="Comma 3 4 2 5 3" xfId="23565"/>
    <cellStyle name="Comma 3 4 2 5 4" xfId="13889"/>
    <cellStyle name="Comma 3 4 2 6" xfId="5422"/>
    <cellStyle name="Comma 3 4 2 6 2" xfId="24774"/>
    <cellStyle name="Comma 3 4 2 6 3" xfId="15098"/>
    <cellStyle name="Comma 3 4 2 7" xfId="19936"/>
    <cellStyle name="Comma 3 4 2 8" xfId="10260"/>
    <cellStyle name="Comma 3 4 3" xfId="886"/>
    <cellStyle name="Comma 3 4 3 2" xfId="2096"/>
    <cellStyle name="Comma 3 4 3 2 2" xfId="6934"/>
    <cellStyle name="Comma 3 4 3 2 2 2" xfId="26286"/>
    <cellStyle name="Comma 3 4 3 2 2 3" xfId="16610"/>
    <cellStyle name="Comma 3 4 3 2 3" xfId="21448"/>
    <cellStyle name="Comma 3 4 3 2 4" xfId="11772"/>
    <cellStyle name="Comma 3 4 3 3" xfId="3306"/>
    <cellStyle name="Comma 3 4 3 3 2" xfId="8144"/>
    <cellStyle name="Comma 3 4 3 3 2 2" xfId="27496"/>
    <cellStyle name="Comma 3 4 3 3 2 3" xfId="17820"/>
    <cellStyle name="Comma 3 4 3 3 3" xfId="22658"/>
    <cellStyle name="Comma 3 4 3 3 4" xfId="12982"/>
    <cellStyle name="Comma 3 4 3 4" xfId="4515"/>
    <cellStyle name="Comma 3 4 3 4 2" xfId="9353"/>
    <cellStyle name="Comma 3 4 3 4 2 2" xfId="28705"/>
    <cellStyle name="Comma 3 4 3 4 2 3" xfId="19029"/>
    <cellStyle name="Comma 3 4 3 4 3" xfId="23867"/>
    <cellStyle name="Comma 3 4 3 4 4" xfId="14191"/>
    <cellStyle name="Comma 3 4 3 5" xfId="5724"/>
    <cellStyle name="Comma 3 4 3 5 2" xfId="25076"/>
    <cellStyle name="Comma 3 4 3 5 3" xfId="15400"/>
    <cellStyle name="Comma 3 4 3 6" xfId="20238"/>
    <cellStyle name="Comma 3 4 3 7" xfId="10562"/>
    <cellStyle name="Comma 3 4 4" xfId="1492"/>
    <cellStyle name="Comma 3 4 4 2" xfId="6330"/>
    <cellStyle name="Comma 3 4 4 2 2" xfId="25682"/>
    <cellStyle name="Comma 3 4 4 2 3" xfId="16006"/>
    <cellStyle name="Comma 3 4 4 3" xfId="20844"/>
    <cellStyle name="Comma 3 4 4 4" xfId="11168"/>
    <cellStyle name="Comma 3 4 5" xfId="2702"/>
    <cellStyle name="Comma 3 4 5 2" xfId="7540"/>
    <cellStyle name="Comma 3 4 5 2 2" xfId="26892"/>
    <cellStyle name="Comma 3 4 5 2 3" xfId="17216"/>
    <cellStyle name="Comma 3 4 5 3" xfId="22054"/>
    <cellStyle name="Comma 3 4 5 4" xfId="12378"/>
    <cellStyle name="Comma 3 4 6" xfId="3912"/>
    <cellStyle name="Comma 3 4 6 2" xfId="8750"/>
    <cellStyle name="Comma 3 4 6 2 2" xfId="28102"/>
    <cellStyle name="Comma 3 4 6 2 3" xfId="18426"/>
    <cellStyle name="Comma 3 4 6 3" xfId="23264"/>
    <cellStyle name="Comma 3 4 6 4" xfId="13588"/>
    <cellStyle name="Comma 3 4 7" xfId="5120"/>
    <cellStyle name="Comma 3 4 7 2" xfId="24472"/>
    <cellStyle name="Comma 3 4 7 3" xfId="14796"/>
    <cellStyle name="Comma 3 4 8" xfId="19634"/>
    <cellStyle name="Comma 3 4 9" xfId="9958"/>
    <cellStyle name="Comma 3 5" xfId="333"/>
    <cellStyle name="Comma 3 5 2" xfId="636"/>
    <cellStyle name="Comma 3 5 2 2" xfId="1240"/>
    <cellStyle name="Comma 3 5 2 2 2" xfId="2450"/>
    <cellStyle name="Comma 3 5 2 2 2 2" xfId="7288"/>
    <cellStyle name="Comma 3 5 2 2 2 2 2" xfId="26640"/>
    <cellStyle name="Comma 3 5 2 2 2 2 3" xfId="16964"/>
    <cellStyle name="Comma 3 5 2 2 2 3" xfId="21802"/>
    <cellStyle name="Comma 3 5 2 2 2 4" xfId="12126"/>
    <cellStyle name="Comma 3 5 2 2 3" xfId="3660"/>
    <cellStyle name="Comma 3 5 2 2 3 2" xfId="8498"/>
    <cellStyle name="Comma 3 5 2 2 3 2 2" xfId="27850"/>
    <cellStyle name="Comma 3 5 2 2 3 2 3" xfId="18174"/>
    <cellStyle name="Comma 3 5 2 2 3 3" xfId="23012"/>
    <cellStyle name="Comma 3 5 2 2 3 4" xfId="13336"/>
    <cellStyle name="Comma 3 5 2 2 4" xfId="4869"/>
    <cellStyle name="Comma 3 5 2 2 4 2" xfId="9707"/>
    <cellStyle name="Comma 3 5 2 2 4 2 2" xfId="29059"/>
    <cellStyle name="Comma 3 5 2 2 4 2 3" xfId="19383"/>
    <cellStyle name="Comma 3 5 2 2 4 3" xfId="24221"/>
    <cellStyle name="Comma 3 5 2 2 4 4" xfId="14545"/>
    <cellStyle name="Comma 3 5 2 2 5" xfId="6078"/>
    <cellStyle name="Comma 3 5 2 2 5 2" xfId="25430"/>
    <cellStyle name="Comma 3 5 2 2 5 3" xfId="15754"/>
    <cellStyle name="Comma 3 5 2 2 6" xfId="20592"/>
    <cellStyle name="Comma 3 5 2 2 7" xfId="10916"/>
    <cellStyle name="Comma 3 5 2 3" xfId="1846"/>
    <cellStyle name="Comma 3 5 2 3 2" xfId="6684"/>
    <cellStyle name="Comma 3 5 2 3 2 2" xfId="26036"/>
    <cellStyle name="Comma 3 5 2 3 2 3" xfId="16360"/>
    <cellStyle name="Comma 3 5 2 3 3" xfId="21198"/>
    <cellStyle name="Comma 3 5 2 3 4" xfId="11522"/>
    <cellStyle name="Comma 3 5 2 4" xfId="3056"/>
    <cellStyle name="Comma 3 5 2 4 2" xfId="7894"/>
    <cellStyle name="Comma 3 5 2 4 2 2" xfId="27246"/>
    <cellStyle name="Comma 3 5 2 4 2 3" xfId="17570"/>
    <cellStyle name="Comma 3 5 2 4 3" xfId="22408"/>
    <cellStyle name="Comma 3 5 2 4 4" xfId="12732"/>
    <cellStyle name="Comma 3 5 2 5" xfId="4265"/>
    <cellStyle name="Comma 3 5 2 5 2" xfId="9103"/>
    <cellStyle name="Comma 3 5 2 5 2 2" xfId="28455"/>
    <cellStyle name="Comma 3 5 2 5 2 3" xfId="18779"/>
    <cellStyle name="Comma 3 5 2 5 3" xfId="23617"/>
    <cellStyle name="Comma 3 5 2 5 4" xfId="13941"/>
    <cellStyle name="Comma 3 5 2 6" xfId="5474"/>
    <cellStyle name="Comma 3 5 2 6 2" xfId="24826"/>
    <cellStyle name="Comma 3 5 2 6 3" xfId="15150"/>
    <cellStyle name="Comma 3 5 2 7" xfId="19988"/>
    <cellStyle name="Comma 3 5 2 8" xfId="10312"/>
    <cellStyle name="Comma 3 5 3" xfId="938"/>
    <cellStyle name="Comma 3 5 3 2" xfId="2148"/>
    <cellStyle name="Comma 3 5 3 2 2" xfId="6986"/>
    <cellStyle name="Comma 3 5 3 2 2 2" xfId="26338"/>
    <cellStyle name="Comma 3 5 3 2 2 3" xfId="16662"/>
    <cellStyle name="Comma 3 5 3 2 3" xfId="21500"/>
    <cellStyle name="Comma 3 5 3 2 4" xfId="11824"/>
    <cellStyle name="Comma 3 5 3 3" xfId="3358"/>
    <cellStyle name="Comma 3 5 3 3 2" xfId="8196"/>
    <cellStyle name="Comma 3 5 3 3 2 2" xfId="27548"/>
    <cellStyle name="Comma 3 5 3 3 2 3" xfId="17872"/>
    <cellStyle name="Comma 3 5 3 3 3" xfId="22710"/>
    <cellStyle name="Comma 3 5 3 3 4" xfId="13034"/>
    <cellStyle name="Comma 3 5 3 4" xfId="4567"/>
    <cellStyle name="Comma 3 5 3 4 2" xfId="9405"/>
    <cellStyle name="Comma 3 5 3 4 2 2" xfId="28757"/>
    <cellStyle name="Comma 3 5 3 4 2 3" xfId="19081"/>
    <cellStyle name="Comma 3 5 3 4 3" xfId="23919"/>
    <cellStyle name="Comma 3 5 3 4 4" xfId="14243"/>
    <cellStyle name="Comma 3 5 3 5" xfId="5776"/>
    <cellStyle name="Comma 3 5 3 5 2" xfId="25128"/>
    <cellStyle name="Comma 3 5 3 5 3" xfId="15452"/>
    <cellStyle name="Comma 3 5 3 6" xfId="20290"/>
    <cellStyle name="Comma 3 5 3 7" xfId="10614"/>
    <cellStyle name="Comma 3 5 4" xfId="1544"/>
    <cellStyle name="Comma 3 5 4 2" xfId="6382"/>
    <cellStyle name="Comma 3 5 4 2 2" xfId="25734"/>
    <cellStyle name="Comma 3 5 4 2 3" xfId="16058"/>
    <cellStyle name="Comma 3 5 4 3" xfId="20896"/>
    <cellStyle name="Comma 3 5 4 4" xfId="11220"/>
    <cellStyle name="Comma 3 5 5" xfId="2754"/>
    <cellStyle name="Comma 3 5 5 2" xfId="7592"/>
    <cellStyle name="Comma 3 5 5 2 2" xfId="26944"/>
    <cellStyle name="Comma 3 5 5 2 3" xfId="17268"/>
    <cellStyle name="Comma 3 5 5 3" xfId="22106"/>
    <cellStyle name="Comma 3 5 5 4" xfId="12430"/>
    <cellStyle name="Comma 3 5 6" xfId="3963"/>
    <cellStyle name="Comma 3 5 6 2" xfId="8801"/>
    <cellStyle name="Comma 3 5 6 2 2" xfId="28153"/>
    <cellStyle name="Comma 3 5 6 2 3" xfId="18477"/>
    <cellStyle name="Comma 3 5 6 3" xfId="23315"/>
    <cellStyle name="Comma 3 5 6 4" xfId="13639"/>
    <cellStyle name="Comma 3 5 7" xfId="5172"/>
    <cellStyle name="Comma 3 5 7 2" xfId="24524"/>
    <cellStyle name="Comma 3 5 7 3" xfId="14848"/>
    <cellStyle name="Comma 3 5 8" xfId="19686"/>
    <cellStyle name="Comma 3 5 9" xfId="10010"/>
    <cellStyle name="Comma 3 6" xfId="384"/>
    <cellStyle name="Comma 3 6 2" xfId="988"/>
    <cellStyle name="Comma 3 6 2 2" xfId="2198"/>
    <cellStyle name="Comma 3 6 2 2 2" xfId="7036"/>
    <cellStyle name="Comma 3 6 2 2 2 2" xfId="26388"/>
    <cellStyle name="Comma 3 6 2 2 2 3" xfId="16712"/>
    <cellStyle name="Comma 3 6 2 2 3" xfId="21550"/>
    <cellStyle name="Comma 3 6 2 2 4" xfId="11874"/>
    <cellStyle name="Comma 3 6 2 3" xfId="3408"/>
    <cellStyle name="Comma 3 6 2 3 2" xfId="8246"/>
    <cellStyle name="Comma 3 6 2 3 2 2" xfId="27598"/>
    <cellStyle name="Comma 3 6 2 3 2 3" xfId="17922"/>
    <cellStyle name="Comma 3 6 2 3 3" xfId="22760"/>
    <cellStyle name="Comma 3 6 2 3 4" xfId="13084"/>
    <cellStyle name="Comma 3 6 2 4" xfId="4617"/>
    <cellStyle name="Comma 3 6 2 4 2" xfId="9455"/>
    <cellStyle name="Comma 3 6 2 4 2 2" xfId="28807"/>
    <cellStyle name="Comma 3 6 2 4 2 3" xfId="19131"/>
    <cellStyle name="Comma 3 6 2 4 3" xfId="23969"/>
    <cellStyle name="Comma 3 6 2 4 4" xfId="14293"/>
    <cellStyle name="Comma 3 6 2 5" xfId="5826"/>
    <cellStyle name="Comma 3 6 2 5 2" xfId="25178"/>
    <cellStyle name="Comma 3 6 2 5 3" xfId="15502"/>
    <cellStyle name="Comma 3 6 2 6" xfId="20340"/>
    <cellStyle name="Comma 3 6 2 7" xfId="10664"/>
    <cellStyle name="Comma 3 6 3" xfId="1594"/>
    <cellStyle name="Comma 3 6 3 2" xfId="6432"/>
    <cellStyle name="Comma 3 6 3 2 2" xfId="25784"/>
    <cellStyle name="Comma 3 6 3 2 3" xfId="16108"/>
    <cellStyle name="Comma 3 6 3 3" xfId="20946"/>
    <cellStyle name="Comma 3 6 3 4" xfId="11270"/>
    <cellStyle name="Comma 3 6 4" xfId="2804"/>
    <cellStyle name="Comma 3 6 4 2" xfId="7642"/>
    <cellStyle name="Comma 3 6 4 2 2" xfId="26994"/>
    <cellStyle name="Comma 3 6 4 2 3" xfId="17318"/>
    <cellStyle name="Comma 3 6 4 3" xfId="22156"/>
    <cellStyle name="Comma 3 6 4 4" xfId="12480"/>
    <cellStyle name="Comma 3 6 5" xfId="4013"/>
    <cellStyle name="Comma 3 6 5 2" xfId="8851"/>
    <cellStyle name="Comma 3 6 5 2 2" xfId="28203"/>
    <cellStyle name="Comma 3 6 5 2 3" xfId="18527"/>
    <cellStyle name="Comma 3 6 5 3" xfId="23365"/>
    <cellStyle name="Comma 3 6 5 4" xfId="13689"/>
    <cellStyle name="Comma 3 6 6" xfId="5222"/>
    <cellStyle name="Comma 3 6 6 2" xfId="24574"/>
    <cellStyle name="Comma 3 6 6 3" xfId="14898"/>
    <cellStyle name="Comma 3 6 7" xfId="19736"/>
    <cellStyle name="Comma 3 6 8" xfId="10060"/>
    <cellStyle name="Comma 3 7" xfId="686"/>
    <cellStyle name="Comma 3 7 2" xfId="1896"/>
    <cellStyle name="Comma 3 7 2 2" xfId="6734"/>
    <cellStyle name="Comma 3 7 2 2 2" xfId="26086"/>
    <cellStyle name="Comma 3 7 2 2 3" xfId="16410"/>
    <cellStyle name="Comma 3 7 2 3" xfId="21248"/>
    <cellStyle name="Comma 3 7 2 4" xfId="11572"/>
    <cellStyle name="Comma 3 7 3" xfId="3106"/>
    <cellStyle name="Comma 3 7 3 2" xfId="7944"/>
    <cellStyle name="Comma 3 7 3 2 2" xfId="27296"/>
    <cellStyle name="Comma 3 7 3 2 3" xfId="17620"/>
    <cellStyle name="Comma 3 7 3 3" xfId="22458"/>
    <cellStyle name="Comma 3 7 3 4" xfId="12782"/>
    <cellStyle name="Comma 3 7 4" xfId="4315"/>
    <cellStyle name="Comma 3 7 4 2" xfId="9153"/>
    <cellStyle name="Comma 3 7 4 2 2" xfId="28505"/>
    <cellStyle name="Comma 3 7 4 2 3" xfId="18829"/>
    <cellStyle name="Comma 3 7 4 3" xfId="23667"/>
    <cellStyle name="Comma 3 7 4 4" xfId="13991"/>
    <cellStyle name="Comma 3 7 5" xfId="5524"/>
    <cellStyle name="Comma 3 7 5 2" xfId="24876"/>
    <cellStyle name="Comma 3 7 5 3" xfId="15200"/>
    <cellStyle name="Comma 3 7 6" xfId="20038"/>
    <cellStyle name="Comma 3 7 7" xfId="10362"/>
    <cellStyle name="Comma 3 8" xfId="1292"/>
    <cellStyle name="Comma 3 8 2" xfId="6130"/>
    <cellStyle name="Comma 3 8 2 2" xfId="25482"/>
    <cellStyle name="Comma 3 8 2 3" xfId="15806"/>
    <cellStyle name="Comma 3 8 3" xfId="20644"/>
    <cellStyle name="Comma 3 8 4" xfId="10968"/>
    <cellStyle name="Comma 3 9" xfId="2502"/>
    <cellStyle name="Comma 3 9 2" xfId="7340"/>
    <cellStyle name="Comma 3 9 2 2" xfId="26692"/>
    <cellStyle name="Comma 3 9 2 3" xfId="17016"/>
    <cellStyle name="Comma 3 9 3" xfId="21854"/>
    <cellStyle name="Comma 3 9 4" xfId="12178"/>
    <cellStyle name="Currency" xfId="2" builtinId="4"/>
    <cellStyle name="Excel Built-in Normal" xfId="25"/>
    <cellStyle name="Excel Built-in Normal 2" xfId="79"/>
    <cellStyle name="Normal" xfId="0" builtinId="0"/>
    <cellStyle name="Normal 2" xfId="49"/>
    <cellStyle name="Normal 2 10" xfId="3713"/>
    <cellStyle name="Normal 2 10 2" xfId="8551"/>
    <cellStyle name="Normal 2 10 2 2" xfId="27903"/>
    <cellStyle name="Normal 2 10 2 3" xfId="18227"/>
    <cellStyle name="Normal 2 10 3" xfId="23065"/>
    <cellStyle name="Normal 2 10 4" xfId="13389"/>
    <cellStyle name="Normal 2 11" xfId="4919"/>
    <cellStyle name="Normal 2 11 2" xfId="24271"/>
    <cellStyle name="Normal 2 11 3" xfId="14595"/>
    <cellStyle name="Normal 2 12" xfId="19433"/>
    <cellStyle name="Normal 2 13" xfId="9757"/>
    <cellStyle name="Normal 2 2" xfId="103"/>
    <cellStyle name="Normal 2 2 10" xfId="9807"/>
    <cellStyle name="Normal 2 2 2" xfId="213"/>
    <cellStyle name="Normal 2 2 2 2" xfId="533"/>
    <cellStyle name="Normal 2 2 2 2 2" xfId="1137"/>
    <cellStyle name="Normal 2 2 2 2 2 2" xfId="2347"/>
    <cellStyle name="Normal 2 2 2 2 2 2 2" xfId="7185"/>
    <cellStyle name="Normal 2 2 2 2 2 2 2 2" xfId="26537"/>
    <cellStyle name="Normal 2 2 2 2 2 2 2 3" xfId="16861"/>
    <cellStyle name="Normal 2 2 2 2 2 2 3" xfId="21699"/>
    <cellStyle name="Normal 2 2 2 2 2 2 4" xfId="12023"/>
    <cellStyle name="Normal 2 2 2 2 2 3" xfId="3557"/>
    <cellStyle name="Normal 2 2 2 2 2 3 2" xfId="8395"/>
    <cellStyle name="Normal 2 2 2 2 2 3 2 2" xfId="27747"/>
    <cellStyle name="Normal 2 2 2 2 2 3 2 3" xfId="18071"/>
    <cellStyle name="Normal 2 2 2 2 2 3 3" xfId="22909"/>
    <cellStyle name="Normal 2 2 2 2 2 3 4" xfId="13233"/>
    <cellStyle name="Normal 2 2 2 2 2 4" xfId="4766"/>
    <cellStyle name="Normal 2 2 2 2 2 4 2" xfId="9604"/>
    <cellStyle name="Normal 2 2 2 2 2 4 2 2" xfId="28956"/>
    <cellStyle name="Normal 2 2 2 2 2 4 2 3" xfId="19280"/>
    <cellStyle name="Normal 2 2 2 2 2 4 3" xfId="24118"/>
    <cellStyle name="Normal 2 2 2 2 2 4 4" xfId="14442"/>
    <cellStyle name="Normal 2 2 2 2 2 5" xfId="5975"/>
    <cellStyle name="Normal 2 2 2 2 2 5 2" xfId="25327"/>
    <cellStyle name="Normal 2 2 2 2 2 5 3" xfId="15651"/>
    <cellStyle name="Normal 2 2 2 2 2 6" xfId="20489"/>
    <cellStyle name="Normal 2 2 2 2 2 7" xfId="10813"/>
    <cellStyle name="Normal 2 2 2 2 3" xfId="1743"/>
    <cellStyle name="Normal 2 2 2 2 3 2" xfId="6581"/>
    <cellStyle name="Normal 2 2 2 2 3 2 2" xfId="25933"/>
    <cellStyle name="Normal 2 2 2 2 3 2 3" xfId="16257"/>
    <cellStyle name="Normal 2 2 2 2 3 3" xfId="21095"/>
    <cellStyle name="Normal 2 2 2 2 3 4" xfId="11419"/>
    <cellStyle name="Normal 2 2 2 2 4" xfId="2953"/>
    <cellStyle name="Normal 2 2 2 2 4 2" xfId="7791"/>
    <cellStyle name="Normal 2 2 2 2 4 2 2" xfId="27143"/>
    <cellStyle name="Normal 2 2 2 2 4 2 3" xfId="17467"/>
    <cellStyle name="Normal 2 2 2 2 4 3" xfId="22305"/>
    <cellStyle name="Normal 2 2 2 2 4 4" xfId="12629"/>
    <cellStyle name="Normal 2 2 2 2 5" xfId="4162"/>
    <cellStyle name="Normal 2 2 2 2 5 2" xfId="9000"/>
    <cellStyle name="Normal 2 2 2 2 5 2 2" xfId="28352"/>
    <cellStyle name="Normal 2 2 2 2 5 2 3" xfId="18676"/>
    <cellStyle name="Normal 2 2 2 2 5 3" xfId="23514"/>
    <cellStyle name="Normal 2 2 2 2 5 4" xfId="13838"/>
    <cellStyle name="Normal 2 2 2 2 6" xfId="5371"/>
    <cellStyle name="Normal 2 2 2 2 6 2" xfId="24723"/>
    <cellStyle name="Normal 2 2 2 2 6 3" xfId="15047"/>
    <cellStyle name="Normal 2 2 2 2 7" xfId="19885"/>
    <cellStyle name="Normal 2 2 2 2 8" xfId="10209"/>
    <cellStyle name="Normal 2 2 2 3" xfId="835"/>
    <cellStyle name="Normal 2 2 2 3 2" xfId="2045"/>
    <cellStyle name="Normal 2 2 2 3 2 2" xfId="6883"/>
    <cellStyle name="Normal 2 2 2 3 2 2 2" xfId="26235"/>
    <cellStyle name="Normal 2 2 2 3 2 2 3" xfId="16559"/>
    <cellStyle name="Normal 2 2 2 3 2 3" xfId="21397"/>
    <cellStyle name="Normal 2 2 2 3 2 4" xfId="11721"/>
    <cellStyle name="Normal 2 2 2 3 3" xfId="3255"/>
    <cellStyle name="Normal 2 2 2 3 3 2" xfId="8093"/>
    <cellStyle name="Normal 2 2 2 3 3 2 2" xfId="27445"/>
    <cellStyle name="Normal 2 2 2 3 3 2 3" xfId="17769"/>
    <cellStyle name="Normal 2 2 2 3 3 3" xfId="22607"/>
    <cellStyle name="Normal 2 2 2 3 3 4" xfId="12931"/>
    <cellStyle name="Normal 2 2 2 3 4" xfId="4464"/>
    <cellStyle name="Normal 2 2 2 3 4 2" xfId="9302"/>
    <cellStyle name="Normal 2 2 2 3 4 2 2" xfId="28654"/>
    <cellStyle name="Normal 2 2 2 3 4 2 3" xfId="18978"/>
    <cellStyle name="Normal 2 2 2 3 4 3" xfId="23816"/>
    <cellStyle name="Normal 2 2 2 3 4 4" xfId="14140"/>
    <cellStyle name="Normal 2 2 2 3 5" xfId="5673"/>
    <cellStyle name="Normal 2 2 2 3 5 2" xfId="25025"/>
    <cellStyle name="Normal 2 2 2 3 5 3" xfId="15349"/>
    <cellStyle name="Normal 2 2 2 3 6" xfId="20187"/>
    <cellStyle name="Normal 2 2 2 3 7" xfId="10511"/>
    <cellStyle name="Normal 2 2 2 4" xfId="1441"/>
    <cellStyle name="Normal 2 2 2 4 2" xfId="6279"/>
    <cellStyle name="Normal 2 2 2 4 2 2" xfId="25631"/>
    <cellStyle name="Normal 2 2 2 4 2 3" xfId="15955"/>
    <cellStyle name="Normal 2 2 2 4 3" xfId="20793"/>
    <cellStyle name="Normal 2 2 2 4 4" xfId="11117"/>
    <cellStyle name="Normal 2 2 2 5" xfId="2651"/>
    <cellStyle name="Normal 2 2 2 5 2" xfId="7489"/>
    <cellStyle name="Normal 2 2 2 5 2 2" xfId="26841"/>
    <cellStyle name="Normal 2 2 2 5 2 3" xfId="17165"/>
    <cellStyle name="Normal 2 2 2 5 3" xfId="22003"/>
    <cellStyle name="Normal 2 2 2 5 4" xfId="12327"/>
    <cellStyle name="Normal 2 2 2 6" xfId="3861"/>
    <cellStyle name="Normal 2 2 2 6 2" xfId="8699"/>
    <cellStyle name="Normal 2 2 2 6 2 2" xfId="28051"/>
    <cellStyle name="Normal 2 2 2 6 2 3" xfId="18375"/>
    <cellStyle name="Normal 2 2 2 6 3" xfId="23213"/>
    <cellStyle name="Normal 2 2 2 6 4" xfId="13537"/>
    <cellStyle name="Normal 2 2 2 7" xfId="5069"/>
    <cellStyle name="Normal 2 2 2 7 2" xfId="24421"/>
    <cellStyle name="Normal 2 2 2 7 3" xfId="14745"/>
    <cellStyle name="Normal 2 2 2 8" xfId="19583"/>
    <cellStyle name="Normal 2 2 2 9" xfId="9907"/>
    <cellStyle name="Normal 2 2 3" xfId="433"/>
    <cellStyle name="Normal 2 2 3 2" xfId="1037"/>
    <cellStyle name="Normal 2 2 3 2 2" xfId="2247"/>
    <cellStyle name="Normal 2 2 3 2 2 2" xfId="7085"/>
    <cellStyle name="Normal 2 2 3 2 2 2 2" xfId="26437"/>
    <cellStyle name="Normal 2 2 3 2 2 2 3" xfId="16761"/>
    <cellStyle name="Normal 2 2 3 2 2 3" xfId="21599"/>
    <cellStyle name="Normal 2 2 3 2 2 4" xfId="11923"/>
    <cellStyle name="Normal 2 2 3 2 3" xfId="3457"/>
    <cellStyle name="Normal 2 2 3 2 3 2" xfId="8295"/>
    <cellStyle name="Normal 2 2 3 2 3 2 2" xfId="27647"/>
    <cellStyle name="Normal 2 2 3 2 3 2 3" xfId="17971"/>
    <cellStyle name="Normal 2 2 3 2 3 3" xfId="22809"/>
    <cellStyle name="Normal 2 2 3 2 3 4" xfId="13133"/>
    <cellStyle name="Normal 2 2 3 2 4" xfId="4666"/>
    <cellStyle name="Normal 2 2 3 2 4 2" xfId="9504"/>
    <cellStyle name="Normal 2 2 3 2 4 2 2" xfId="28856"/>
    <cellStyle name="Normal 2 2 3 2 4 2 3" xfId="19180"/>
    <cellStyle name="Normal 2 2 3 2 4 3" xfId="24018"/>
    <cellStyle name="Normal 2 2 3 2 4 4" xfId="14342"/>
    <cellStyle name="Normal 2 2 3 2 5" xfId="5875"/>
    <cellStyle name="Normal 2 2 3 2 5 2" xfId="25227"/>
    <cellStyle name="Normal 2 2 3 2 5 3" xfId="15551"/>
    <cellStyle name="Normal 2 2 3 2 6" xfId="20389"/>
    <cellStyle name="Normal 2 2 3 2 7" xfId="10713"/>
    <cellStyle name="Normal 2 2 3 3" xfId="1643"/>
    <cellStyle name="Normal 2 2 3 3 2" xfId="6481"/>
    <cellStyle name="Normal 2 2 3 3 2 2" xfId="25833"/>
    <cellStyle name="Normal 2 2 3 3 2 3" xfId="16157"/>
    <cellStyle name="Normal 2 2 3 3 3" xfId="20995"/>
    <cellStyle name="Normal 2 2 3 3 4" xfId="11319"/>
    <cellStyle name="Normal 2 2 3 4" xfId="2853"/>
    <cellStyle name="Normal 2 2 3 4 2" xfId="7691"/>
    <cellStyle name="Normal 2 2 3 4 2 2" xfId="27043"/>
    <cellStyle name="Normal 2 2 3 4 2 3" xfId="17367"/>
    <cellStyle name="Normal 2 2 3 4 3" xfId="22205"/>
    <cellStyle name="Normal 2 2 3 4 4" xfId="12529"/>
    <cellStyle name="Normal 2 2 3 5" xfId="4062"/>
    <cellStyle name="Normal 2 2 3 5 2" xfId="8900"/>
    <cellStyle name="Normal 2 2 3 5 2 2" xfId="28252"/>
    <cellStyle name="Normal 2 2 3 5 2 3" xfId="18576"/>
    <cellStyle name="Normal 2 2 3 5 3" xfId="23414"/>
    <cellStyle name="Normal 2 2 3 5 4" xfId="13738"/>
    <cellStyle name="Normal 2 2 3 6" xfId="5271"/>
    <cellStyle name="Normal 2 2 3 6 2" xfId="24623"/>
    <cellStyle name="Normal 2 2 3 6 3" xfId="14947"/>
    <cellStyle name="Normal 2 2 3 7" xfId="19785"/>
    <cellStyle name="Normal 2 2 3 8" xfId="10109"/>
    <cellStyle name="Normal 2 2 4" xfId="735"/>
    <cellStyle name="Normal 2 2 4 2" xfId="1945"/>
    <cellStyle name="Normal 2 2 4 2 2" xfId="6783"/>
    <cellStyle name="Normal 2 2 4 2 2 2" xfId="26135"/>
    <cellStyle name="Normal 2 2 4 2 2 3" xfId="16459"/>
    <cellStyle name="Normal 2 2 4 2 3" xfId="21297"/>
    <cellStyle name="Normal 2 2 4 2 4" xfId="11621"/>
    <cellStyle name="Normal 2 2 4 3" xfId="3155"/>
    <cellStyle name="Normal 2 2 4 3 2" xfId="7993"/>
    <cellStyle name="Normal 2 2 4 3 2 2" xfId="27345"/>
    <cellStyle name="Normal 2 2 4 3 2 3" xfId="17669"/>
    <cellStyle name="Normal 2 2 4 3 3" xfId="22507"/>
    <cellStyle name="Normal 2 2 4 3 4" xfId="12831"/>
    <cellStyle name="Normal 2 2 4 4" xfId="4364"/>
    <cellStyle name="Normal 2 2 4 4 2" xfId="9202"/>
    <cellStyle name="Normal 2 2 4 4 2 2" xfId="28554"/>
    <cellStyle name="Normal 2 2 4 4 2 3" xfId="18878"/>
    <cellStyle name="Normal 2 2 4 4 3" xfId="23716"/>
    <cellStyle name="Normal 2 2 4 4 4" xfId="14040"/>
    <cellStyle name="Normal 2 2 4 5" xfId="5573"/>
    <cellStyle name="Normal 2 2 4 5 2" xfId="24925"/>
    <cellStyle name="Normal 2 2 4 5 3" xfId="15249"/>
    <cellStyle name="Normal 2 2 4 6" xfId="20087"/>
    <cellStyle name="Normal 2 2 4 7" xfId="10411"/>
    <cellStyle name="Normal 2 2 5" xfId="1341"/>
    <cellStyle name="Normal 2 2 5 2" xfId="6179"/>
    <cellStyle name="Normal 2 2 5 2 2" xfId="25531"/>
    <cellStyle name="Normal 2 2 5 2 3" xfId="15855"/>
    <cellStyle name="Normal 2 2 5 3" xfId="20693"/>
    <cellStyle name="Normal 2 2 5 4" xfId="11017"/>
    <cellStyle name="Normal 2 2 6" xfId="2551"/>
    <cellStyle name="Normal 2 2 6 2" xfId="7389"/>
    <cellStyle name="Normal 2 2 6 2 2" xfId="26741"/>
    <cellStyle name="Normal 2 2 6 2 3" xfId="17065"/>
    <cellStyle name="Normal 2 2 6 3" xfId="21903"/>
    <cellStyle name="Normal 2 2 6 4" xfId="12227"/>
    <cellStyle name="Normal 2 2 7" xfId="3761"/>
    <cellStyle name="Normal 2 2 7 2" xfId="8599"/>
    <cellStyle name="Normal 2 2 7 2 2" xfId="27951"/>
    <cellStyle name="Normal 2 2 7 2 3" xfId="18275"/>
    <cellStyle name="Normal 2 2 7 3" xfId="23113"/>
    <cellStyle name="Normal 2 2 7 4" xfId="13437"/>
    <cellStyle name="Normal 2 2 8" xfId="4969"/>
    <cellStyle name="Normal 2 2 8 2" xfId="24321"/>
    <cellStyle name="Normal 2 2 8 3" xfId="14645"/>
    <cellStyle name="Normal 2 2 9" xfId="19483"/>
    <cellStyle name="Normal 2 3" xfId="163"/>
    <cellStyle name="Normal 2 3 2" xfId="483"/>
    <cellStyle name="Normal 2 3 2 2" xfId="1087"/>
    <cellStyle name="Normal 2 3 2 2 2" xfId="2297"/>
    <cellStyle name="Normal 2 3 2 2 2 2" xfId="7135"/>
    <cellStyle name="Normal 2 3 2 2 2 2 2" xfId="26487"/>
    <cellStyle name="Normal 2 3 2 2 2 2 3" xfId="16811"/>
    <cellStyle name="Normal 2 3 2 2 2 3" xfId="21649"/>
    <cellStyle name="Normal 2 3 2 2 2 4" xfId="11973"/>
    <cellStyle name="Normal 2 3 2 2 3" xfId="3507"/>
    <cellStyle name="Normal 2 3 2 2 3 2" xfId="8345"/>
    <cellStyle name="Normal 2 3 2 2 3 2 2" xfId="27697"/>
    <cellStyle name="Normal 2 3 2 2 3 2 3" xfId="18021"/>
    <cellStyle name="Normal 2 3 2 2 3 3" xfId="22859"/>
    <cellStyle name="Normal 2 3 2 2 3 4" xfId="13183"/>
    <cellStyle name="Normal 2 3 2 2 4" xfId="4716"/>
    <cellStyle name="Normal 2 3 2 2 4 2" xfId="9554"/>
    <cellStyle name="Normal 2 3 2 2 4 2 2" xfId="28906"/>
    <cellStyle name="Normal 2 3 2 2 4 2 3" xfId="19230"/>
    <cellStyle name="Normal 2 3 2 2 4 3" xfId="24068"/>
    <cellStyle name="Normal 2 3 2 2 4 4" xfId="14392"/>
    <cellStyle name="Normal 2 3 2 2 5" xfId="5925"/>
    <cellStyle name="Normal 2 3 2 2 5 2" xfId="25277"/>
    <cellStyle name="Normal 2 3 2 2 5 3" xfId="15601"/>
    <cellStyle name="Normal 2 3 2 2 6" xfId="20439"/>
    <cellStyle name="Normal 2 3 2 2 7" xfId="10763"/>
    <cellStyle name="Normal 2 3 2 3" xfId="1693"/>
    <cellStyle name="Normal 2 3 2 3 2" xfId="6531"/>
    <cellStyle name="Normal 2 3 2 3 2 2" xfId="25883"/>
    <cellStyle name="Normal 2 3 2 3 2 3" xfId="16207"/>
    <cellStyle name="Normal 2 3 2 3 3" xfId="21045"/>
    <cellStyle name="Normal 2 3 2 3 4" xfId="11369"/>
    <cellStyle name="Normal 2 3 2 4" xfId="2903"/>
    <cellStyle name="Normal 2 3 2 4 2" xfId="7741"/>
    <cellStyle name="Normal 2 3 2 4 2 2" xfId="27093"/>
    <cellStyle name="Normal 2 3 2 4 2 3" xfId="17417"/>
    <cellStyle name="Normal 2 3 2 4 3" xfId="22255"/>
    <cellStyle name="Normal 2 3 2 4 4" xfId="12579"/>
    <cellStyle name="Normal 2 3 2 5" xfId="4112"/>
    <cellStyle name="Normal 2 3 2 5 2" xfId="8950"/>
    <cellStyle name="Normal 2 3 2 5 2 2" xfId="28302"/>
    <cellStyle name="Normal 2 3 2 5 2 3" xfId="18626"/>
    <cellStyle name="Normal 2 3 2 5 3" xfId="23464"/>
    <cellStyle name="Normal 2 3 2 5 4" xfId="13788"/>
    <cellStyle name="Normal 2 3 2 6" xfId="5321"/>
    <cellStyle name="Normal 2 3 2 6 2" xfId="24673"/>
    <cellStyle name="Normal 2 3 2 6 3" xfId="14997"/>
    <cellStyle name="Normal 2 3 2 7" xfId="19835"/>
    <cellStyle name="Normal 2 3 2 8" xfId="10159"/>
    <cellStyle name="Normal 2 3 3" xfId="785"/>
    <cellStyle name="Normal 2 3 3 2" xfId="1995"/>
    <cellStyle name="Normal 2 3 3 2 2" xfId="6833"/>
    <cellStyle name="Normal 2 3 3 2 2 2" xfId="26185"/>
    <cellStyle name="Normal 2 3 3 2 2 3" xfId="16509"/>
    <cellStyle name="Normal 2 3 3 2 3" xfId="21347"/>
    <cellStyle name="Normal 2 3 3 2 4" xfId="11671"/>
    <cellStyle name="Normal 2 3 3 3" xfId="3205"/>
    <cellStyle name="Normal 2 3 3 3 2" xfId="8043"/>
    <cellStyle name="Normal 2 3 3 3 2 2" xfId="27395"/>
    <cellStyle name="Normal 2 3 3 3 2 3" xfId="17719"/>
    <cellStyle name="Normal 2 3 3 3 3" xfId="22557"/>
    <cellStyle name="Normal 2 3 3 3 4" xfId="12881"/>
    <cellStyle name="Normal 2 3 3 4" xfId="4414"/>
    <cellStyle name="Normal 2 3 3 4 2" xfId="9252"/>
    <cellStyle name="Normal 2 3 3 4 2 2" xfId="28604"/>
    <cellStyle name="Normal 2 3 3 4 2 3" xfId="18928"/>
    <cellStyle name="Normal 2 3 3 4 3" xfId="23766"/>
    <cellStyle name="Normal 2 3 3 4 4" xfId="14090"/>
    <cellStyle name="Normal 2 3 3 5" xfId="5623"/>
    <cellStyle name="Normal 2 3 3 5 2" xfId="24975"/>
    <cellStyle name="Normal 2 3 3 5 3" xfId="15299"/>
    <cellStyle name="Normal 2 3 3 6" xfId="20137"/>
    <cellStyle name="Normal 2 3 3 7" xfId="10461"/>
    <cellStyle name="Normal 2 3 4" xfId="1391"/>
    <cellStyle name="Normal 2 3 4 2" xfId="6229"/>
    <cellStyle name="Normal 2 3 4 2 2" xfId="25581"/>
    <cellStyle name="Normal 2 3 4 2 3" xfId="15905"/>
    <cellStyle name="Normal 2 3 4 3" xfId="20743"/>
    <cellStyle name="Normal 2 3 4 4" xfId="11067"/>
    <cellStyle name="Normal 2 3 5" xfId="2601"/>
    <cellStyle name="Normal 2 3 5 2" xfId="7439"/>
    <cellStyle name="Normal 2 3 5 2 2" xfId="26791"/>
    <cellStyle name="Normal 2 3 5 2 3" xfId="17115"/>
    <cellStyle name="Normal 2 3 5 3" xfId="21953"/>
    <cellStyle name="Normal 2 3 5 4" xfId="12277"/>
    <cellStyle name="Normal 2 3 6" xfId="3811"/>
    <cellStyle name="Normal 2 3 6 2" xfId="8649"/>
    <cellStyle name="Normal 2 3 6 2 2" xfId="28001"/>
    <cellStyle name="Normal 2 3 6 2 3" xfId="18325"/>
    <cellStyle name="Normal 2 3 6 3" xfId="23163"/>
    <cellStyle name="Normal 2 3 6 4" xfId="13487"/>
    <cellStyle name="Normal 2 3 7" xfId="5019"/>
    <cellStyle name="Normal 2 3 7 2" xfId="24371"/>
    <cellStyle name="Normal 2 3 7 3" xfId="14695"/>
    <cellStyle name="Normal 2 3 8" xfId="19533"/>
    <cellStyle name="Normal 2 3 9" xfId="9857"/>
    <cellStyle name="Normal 2 4" xfId="279"/>
    <cellStyle name="Normal 2 4 2" xfId="583"/>
    <cellStyle name="Normal 2 4 2 2" xfId="1187"/>
    <cellStyle name="Normal 2 4 2 2 2" xfId="2397"/>
    <cellStyle name="Normal 2 4 2 2 2 2" xfId="7235"/>
    <cellStyle name="Normal 2 4 2 2 2 2 2" xfId="26587"/>
    <cellStyle name="Normal 2 4 2 2 2 2 3" xfId="16911"/>
    <cellStyle name="Normal 2 4 2 2 2 3" xfId="21749"/>
    <cellStyle name="Normal 2 4 2 2 2 4" xfId="12073"/>
    <cellStyle name="Normal 2 4 2 2 3" xfId="3607"/>
    <cellStyle name="Normal 2 4 2 2 3 2" xfId="8445"/>
    <cellStyle name="Normal 2 4 2 2 3 2 2" xfId="27797"/>
    <cellStyle name="Normal 2 4 2 2 3 2 3" xfId="18121"/>
    <cellStyle name="Normal 2 4 2 2 3 3" xfId="22959"/>
    <cellStyle name="Normal 2 4 2 2 3 4" xfId="13283"/>
    <cellStyle name="Normal 2 4 2 2 4" xfId="4816"/>
    <cellStyle name="Normal 2 4 2 2 4 2" xfId="9654"/>
    <cellStyle name="Normal 2 4 2 2 4 2 2" xfId="29006"/>
    <cellStyle name="Normal 2 4 2 2 4 2 3" xfId="19330"/>
    <cellStyle name="Normal 2 4 2 2 4 3" xfId="24168"/>
    <cellStyle name="Normal 2 4 2 2 4 4" xfId="14492"/>
    <cellStyle name="Normal 2 4 2 2 5" xfId="6025"/>
    <cellStyle name="Normal 2 4 2 2 5 2" xfId="25377"/>
    <cellStyle name="Normal 2 4 2 2 5 3" xfId="15701"/>
    <cellStyle name="Normal 2 4 2 2 6" xfId="20539"/>
    <cellStyle name="Normal 2 4 2 2 7" xfId="10863"/>
    <cellStyle name="Normal 2 4 2 3" xfId="1793"/>
    <cellStyle name="Normal 2 4 2 3 2" xfId="6631"/>
    <cellStyle name="Normal 2 4 2 3 2 2" xfId="25983"/>
    <cellStyle name="Normal 2 4 2 3 2 3" xfId="16307"/>
    <cellStyle name="Normal 2 4 2 3 3" xfId="21145"/>
    <cellStyle name="Normal 2 4 2 3 4" xfId="11469"/>
    <cellStyle name="Normal 2 4 2 4" xfId="3003"/>
    <cellStyle name="Normal 2 4 2 4 2" xfId="7841"/>
    <cellStyle name="Normal 2 4 2 4 2 2" xfId="27193"/>
    <cellStyle name="Normal 2 4 2 4 2 3" xfId="17517"/>
    <cellStyle name="Normal 2 4 2 4 3" xfId="22355"/>
    <cellStyle name="Normal 2 4 2 4 4" xfId="12679"/>
    <cellStyle name="Normal 2 4 2 5" xfId="4212"/>
    <cellStyle name="Normal 2 4 2 5 2" xfId="9050"/>
    <cellStyle name="Normal 2 4 2 5 2 2" xfId="28402"/>
    <cellStyle name="Normal 2 4 2 5 2 3" xfId="18726"/>
    <cellStyle name="Normal 2 4 2 5 3" xfId="23564"/>
    <cellStyle name="Normal 2 4 2 5 4" xfId="13888"/>
    <cellStyle name="Normal 2 4 2 6" xfId="5421"/>
    <cellStyle name="Normal 2 4 2 6 2" xfId="24773"/>
    <cellStyle name="Normal 2 4 2 6 3" xfId="15097"/>
    <cellStyle name="Normal 2 4 2 7" xfId="19935"/>
    <cellStyle name="Normal 2 4 2 8" xfId="10259"/>
    <cellStyle name="Normal 2 4 3" xfId="885"/>
    <cellStyle name="Normal 2 4 3 2" xfId="2095"/>
    <cellStyle name="Normal 2 4 3 2 2" xfId="6933"/>
    <cellStyle name="Normal 2 4 3 2 2 2" xfId="26285"/>
    <cellStyle name="Normal 2 4 3 2 2 3" xfId="16609"/>
    <cellStyle name="Normal 2 4 3 2 3" xfId="21447"/>
    <cellStyle name="Normal 2 4 3 2 4" xfId="11771"/>
    <cellStyle name="Normal 2 4 3 3" xfId="3305"/>
    <cellStyle name="Normal 2 4 3 3 2" xfId="8143"/>
    <cellStyle name="Normal 2 4 3 3 2 2" xfId="27495"/>
    <cellStyle name="Normal 2 4 3 3 2 3" xfId="17819"/>
    <cellStyle name="Normal 2 4 3 3 3" xfId="22657"/>
    <cellStyle name="Normal 2 4 3 3 4" xfId="12981"/>
    <cellStyle name="Normal 2 4 3 4" xfId="4514"/>
    <cellStyle name="Normal 2 4 3 4 2" xfId="9352"/>
    <cellStyle name="Normal 2 4 3 4 2 2" xfId="28704"/>
    <cellStyle name="Normal 2 4 3 4 2 3" xfId="19028"/>
    <cellStyle name="Normal 2 4 3 4 3" xfId="23866"/>
    <cellStyle name="Normal 2 4 3 4 4" xfId="14190"/>
    <cellStyle name="Normal 2 4 3 5" xfId="5723"/>
    <cellStyle name="Normal 2 4 3 5 2" xfId="25075"/>
    <cellStyle name="Normal 2 4 3 5 3" xfId="15399"/>
    <cellStyle name="Normal 2 4 3 6" xfId="20237"/>
    <cellStyle name="Normal 2 4 3 7" xfId="10561"/>
    <cellStyle name="Normal 2 4 4" xfId="1491"/>
    <cellStyle name="Normal 2 4 4 2" xfId="6329"/>
    <cellStyle name="Normal 2 4 4 2 2" xfId="25681"/>
    <cellStyle name="Normal 2 4 4 2 3" xfId="16005"/>
    <cellStyle name="Normal 2 4 4 3" xfId="20843"/>
    <cellStyle name="Normal 2 4 4 4" xfId="11167"/>
    <cellStyle name="Normal 2 4 5" xfId="2701"/>
    <cellStyle name="Normal 2 4 5 2" xfId="7539"/>
    <cellStyle name="Normal 2 4 5 2 2" xfId="26891"/>
    <cellStyle name="Normal 2 4 5 2 3" xfId="17215"/>
    <cellStyle name="Normal 2 4 5 3" xfId="22053"/>
    <cellStyle name="Normal 2 4 5 4" xfId="12377"/>
    <cellStyle name="Normal 2 4 6" xfId="3911"/>
    <cellStyle name="Normal 2 4 6 2" xfId="8749"/>
    <cellStyle name="Normal 2 4 6 2 2" xfId="28101"/>
    <cellStyle name="Normal 2 4 6 2 3" xfId="18425"/>
    <cellStyle name="Normal 2 4 6 3" xfId="23263"/>
    <cellStyle name="Normal 2 4 6 4" xfId="13587"/>
    <cellStyle name="Normal 2 4 7" xfId="5119"/>
    <cellStyle name="Normal 2 4 7 2" xfId="24471"/>
    <cellStyle name="Normal 2 4 7 3" xfId="14795"/>
    <cellStyle name="Normal 2 4 8" xfId="19633"/>
    <cellStyle name="Normal 2 4 9" xfId="9957"/>
    <cellStyle name="Normal 2 5" xfId="332"/>
    <cellStyle name="Normal 2 5 2" xfId="635"/>
    <cellStyle name="Normal 2 5 2 2" xfId="1239"/>
    <cellStyle name="Normal 2 5 2 2 2" xfId="2449"/>
    <cellStyle name="Normal 2 5 2 2 2 2" xfId="7287"/>
    <cellStyle name="Normal 2 5 2 2 2 2 2" xfId="26639"/>
    <cellStyle name="Normal 2 5 2 2 2 2 3" xfId="16963"/>
    <cellStyle name="Normal 2 5 2 2 2 3" xfId="21801"/>
    <cellStyle name="Normal 2 5 2 2 2 4" xfId="12125"/>
    <cellStyle name="Normal 2 5 2 2 3" xfId="3659"/>
    <cellStyle name="Normal 2 5 2 2 3 2" xfId="8497"/>
    <cellStyle name="Normal 2 5 2 2 3 2 2" xfId="27849"/>
    <cellStyle name="Normal 2 5 2 2 3 2 3" xfId="18173"/>
    <cellStyle name="Normal 2 5 2 2 3 3" xfId="23011"/>
    <cellStyle name="Normal 2 5 2 2 3 4" xfId="13335"/>
    <cellStyle name="Normal 2 5 2 2 4" xfId="4868"/>
    <cellStyle name="Normal 2 5 2 2 4 2" xfId="9706"/>
    <cellStyle name="Normal 2 5 2 2 4 2 2" xfId="29058"/>
    <cellStyle name="Normal 2 5 2 2 4 2 3" xfId="19382"/>
    <cellStyle name="Normal 2 5 2 2 4 3" xfId="24220"/>
    <cellStyle name="Normal 2 5 2 2 4 4" xfId="14544"/>
    <cellStyle name="Normal 2 5 2 2 5" xfId="6077"/>
    <cellStyle name="Normal 2 5 2 2 5 2" xfId="25429"/>
    <cellStyle name="Normal 2 5 2 2 5 3" xfId="15753"/>
    <cellStyle name="Normal 2 5 2 2 6" xfId="20591"/>
    <cellStyle name="Normal 2 5 2 2 7" xfId="10915"/>
    <cellStyle name="Normal 2 5 2 3" xfId="1845"/>
    <cellStyle name="Normal 2 5 2 3 2" xfId="6683"/>
    <cellStyle name="Normal 2 5 2 3 2 2" xfId="26035"/>
    <cellStyle name="Normal 2 5 2 3 2 3" xfId="16359"/>
    <cellStyle name="Normal 2 5 2 3 3" xfId="21197"/>
    <cellStyle name="Normal 2 5 2 3 4" xfId="11521"/>
    <cellStyle name="Normal 2 5 2 4" xfId="3055"/>
    <cellStyle name="Normal 2 5 2 4 2" xfId="7893"/>
    <cellStyle name="Normal 2 5 2 4 2 2" xfId="27245"/>
    <cellStyle name="Normal 2 5 2 4 2 3" xfId="17569"/>
    <cellStyle name="Normal 2 5 2 4 3" xfId="22407"/>
    <cellStyle name="Normal 2 5 2 4 4" xfId="12731"/>
    <cellStyle name="Normal 2 5 2 5" xfId="4264"/>
    <cellStyle name="Normal 2 5 2 5 2" xfId="9102"/>
    <cellStyle name="Normal 2 5 2 5 2 2" xfId="28454"/>
    <cellStyle name="Normal 2 5 2 5 2 3" xfId="18778"/>
    <cellStyle name="Normal 2 5 2 5 3" xfId="23616"/>
    <cellStyle name="Normal 2 5 2 5 4" xfId="13940"/>
    <cellStyle name="Normal 2 5 2 6" xfId="5473"/>
    <cellStyle name="Normal 2 5 2 6 2" xfId="24825"/>
    <cellStyle name="Normal 2 5 2 6 3" xfId="15149"/>
    <cellStyle name="Normal 2 5 2 7" xfId="19987"/>
    <cellStyle name="Normal 2 5 2 8" xfId="10311"/>
    <cellStyle name="Normal 2 5 3" xfId="937"/>
    <cellStyle name="Normal 2 5 3 2" xfId="2147"/>
    <cellStyle name="Normal 2 5 3 2 2" xfId="6985"/>
    <cellStyle name="Normal 2 5 3 2 2 2" xfId="26337"/>
    <cellStyle name="Normal 2 5 3 2 2 3" xfId="16661"/>
    <cellStyle name="Normal 2 5 3 2 3" xfId="21499"/>
    <cellStyle name="Normal 2 5 3 2 4" xfId="11823"/>
    <cellStyle name="Normal 2 5 3 3" xfId="3357"/>
    <cellStyle name="Normal 2 5 3 3 2" xfId="8195"/>
    <cellStyle name="Normal 2 5 3 3 2 2" xfId="27547"/>
    <cellStyle name="Normal 2 5 3 3 2 3" xfId="17871"/>
    <cellStyle name="Normal 2 5 3 3 3" xfId="22709"/>
    <cellStyle name="Normal 2 5 3 3 4" xfId="13033"/>
    <cellStyle name="Normal 2 5 3 4" xfId="4566"/>
    <cellStyle name="Normal 2 5 3 4 2" xfId="9404"/>
    <cellStyle name="Normal 2 5 3 4 2 2" xfId="28756"/>
    <cellStyle name="Normal 2 5 3 4 2 3" xfId="19080"/>
    <cellStyle name="Normal 2 5 3 4 3" xfId="23918"/>
    <cellStyle name="Normal 2 5 3 4 4" xfId="14242"/>
    <cellStyle name="Normal 2 5 3 5" xfId="5775"/>
    <cellStyle name="Normal 2 5 3 5 2" xfId="25127"/>
    <cellStyle name="Normal 2 5 3 5 3" xfId="15451"/>
    <cellStyle name="Normal 2 5 3 6" xfId="20289"/>
    <cellStyle name="Normal 2 5 3 7" xfId="10613"/>
    <cellStyle name="Normal 2 5 4" xfId="1543"/>
    <cellStyle name="Normal 2 5 4 2" xfId="6381"/>
    <cellStyle name="Normal 2 5 4 2 2" xfId="25733"/>
    <cellStyle name="Normal 2 5 4 2 3" xfId="16057"/>
    <cellStyle name="Normal 2 5 4 3" xfId="20895"/>
    <cellStyle name="Normal 2 5 4 4" xfId="11219"/>
    <cellStyle name="Normal 2 5 5" xfId="2753"/>
    <cellStyle name="Normal 2 5 5 2" xfId="7591"/>
    <cellStyle name="Normal 2 5 5 2 2" xfId="26943"/>
    <cellStyle name="Normal 2 5 5 2 3" xfId="17267"/>
    <cellStyle name="Normal 2 5 5 3" xfId="22105"/>
    <cellStyle name="Normal 2 5 5 4" xfId="12429"/>
    <cellStyle name="Normal 2 5 6" xfId="3962"/>
    <cellStyle name="Normal 2 5 6 2" xfId="8800"/>
    <cellStyle name="Normal 2 5 6 2 2" xfId="28152"/>
    <cellStyle name="Normal 2 5 6 2 3" xfId="18476"/>
    <cellStyle name="Normal 2 5 6 3" xfId="23314"/>
    <cellStyle name="Normal 2 5 6 4" xfId="13638"/>
    <cellStyle name="Normal 2 5 7" xfId="5171"/>
    <cellStyle name="Normal 2 5 7 2" xfId="24523"/>
    <cellStyle name="Normal 2 5 7 3" xfId="14847"/>
    <cellStyle name="Normal 2 5 8" xfId="19685"/>
    <cellStyle name="Normal 2 5 9" xfId="10009"/>
    <cellStyle name="Normal 2 6" xfId="383"/>
    <cellStyle name="Normal 2 6 2" xfId="987"/>
    <cellStyle name="Normal 2 6 2 2" xfId="2197"/>
    <cellStyle name="Normal 2 6 2 2 2" xfId="7035"/>
    <cellStyle name="Normal 2 6 2 2 2 2" xfId="26387"/>
    <cellStyle name="Normal 2 6 2 2 2 3" xfId="16711"/>
    <cellStyle name="Normal 2 6 2 2 3" xfId="21549"/>
    <cellStyle name="Normal 2 6 2 2 4" xfId="11873"/>
    <cellStyle name="Normal 2 6 2 3" xfId="3407"/>
    <cellStyle name="Normal 2 6 2 3 2" xfId="8245"/>
    <cellStyle name="Normal 2 6 2 3 2 2" xfId="27597"/>
    <cellStyle name="Normal 2 6 2 3 2 3" xfId="17921"/>
    <cellStyle name="Normal 2 6 2 3 3" xfId="22759"/>
    <cellStyle name="Normal 2 6 2 3 4" xfId="13083"/>
    <cellStyle name="Normal 2 6 2 4" xfId="4616"/>
    <cellStyle name="Normal 2 6 2 4 2" xfId="9454"/>
    <cellStyle name="Normal 2 6 2 4 2 2" xfId="28806"/>
    <cellStyle name="Normal 2 6 2 4 2 3" xfId="19130"/>
    <cellStyle name="Normal 2 6 2 4 3" xfId="23968"/>
    <cellStyle name="Normal 2 6 2 4 4" xfId="14292"/>
    <cellStyle name="Normal 2 6 2 5" xfId="5825"/>
    <cellStyle name="Normal 2 6 2 5 2" xfId="25177"/>
    <cellStyle name="Normal 2 6 2 5 3" xfId="15501"/>
    <cellStyle name="Normal 2 6 2 6" xfId="20339"/>
    <cellStyle name="Normal 2 6 2 7" xfId="10663"/>
    <cellStyle name="Normal 2 6 3" xfId="1593"/>
    <cellStyle name="Normal 2 6 3 2" xfId="6431"/>
    <cellStyle name="Normal 2 6 3 2 2" xfId="25783"/>
    <cellStyle name="Normal 2 6 3 2 3" xfId="16107"/>
    <cellStyle name="Normal 2 6 3 3" xfId="20945"/>
    <cellStyle name="Normal 2 6 3 4" xfId="11269"/>
    <cellStyle name="Normal 2 6 4" xfId="2803"/>
    <cellStyle name="Normal 2 6 4 2" xfId="7641"/>
    <cellStyle name="Normal 2 6 4 2 2" xfId="26993"/>
    <cellStyle name="Normal 2 6 4 2 3" xfId="17317"/>
    <cellStyle name="Normal 2 6 4 3" xfId="22155"/>
    <cellStyle name="Normal 2 6 4 4" xfId="12479"/>
    <cellStyle name="Normal 2 6 5" xfId="4012"/>
    <cellStyle name="Normal 2 6 5 2" xfId="8850"/>
    <cellStyle name="Normal 2 6 5 2 2" xfId="28202"/>
    <cellStyle name="Normal 2 6 5 2 3" xfId="18526"/>
    <cellStyle name="Normal 2 6 5 3" xfId="23364"/>
    <cellStyle name="Normal 2 6 5 4" xfId="13688"/>
    <cellStyle name="Normal 2 6 6" xfId="5221"/>
    <cellStyle name="Normal 2 6 6 2" xfId="24573"/>
    <cellStyle name="Normal 2 6 6 3" xfId="14897"/>
    <cellStyle name="Normal 2 6 7" xfId="19735"/>
    <cellStyle name="Normal 2 6 8" xfId="10059"/>
    <cellStyle name="Normal 2 7" xfId="685"/>
    <cellStyle name="Normal 2 7 2" xfId="1895"/>
    <cellStyle name="Normal 2 7 2 2" xfId="6733"/>
    <cellStyle name="Normal 2 7 2 2 2" xfId="26085"/>
    <cellStyle name="Normal 2 7 2 2 3" xfId="16409"/>
    <cellStyle name="Normal 2 7 2 3" xfId="21247"/>
    <cellStyle name="Normal 2 7 2 4" xfId="11571"/>
    <cellStyle name="Normal 2 7 3" xfId="3105"/>
    <cellStyle name="Normal 2 7 3 2" xfId="7943"/>
    <cellStyle name="Normal 2 7 3 2 2" xfId="27295"/>
    <cellStyle name="Normal 2 7 3 2 3" xfId="17619"/>
    <cellStyle name="Normal 2 7 3 3" xfId="22457"/>
    <cellStyle name="Normal 2 7 3 4" xfId="12781"/>
    <cellStyle name="Normal 2 7 4" xfId="4314"/>
    <cellStyle name="Normal 2 7 4 2" xfId="9152"/>
    <cellStyle name="Normal 2 7 4 2 2" xfId="28504"/>
    <cellStyle name="Normal 2 7 4 2 3" xfId="18828"/>
    <cellStyle name="Normal 2 7 4 3" xfId="23666"/>
    <cellStyle name="Normal 2 7 4 4" xfId="13990"/>
    <cellStyle name="Normal 2 7 5" xfId="5523"/>
    <cellStyle name="Normal 2 7 5 2" xfId="24875"/>
    <cellStyle name="Normal 2 7 5 3" xfId="15199"/>
    <cellStyle name="Normal 2 7 6" xfId="20037"/>
    <cellStyle name="Normal 2 7 7" xfId="10361"/>
    <cellStyle name="Normal 2 8" xfId="1291"/>
    <cellStyle name="Normal 2 8 2" xfId="6129"/>
    <cellStyle name="Normal 2 8 2 2" xfId="25481"/>
    <cellStyle name="Normal 2 8 2 3" xfId="15805"/>
    <cellStyle name="Normal 2 8 3" xfId="20643"/>
    <cellStyle name="Normal 2 8 4" xfId="10967"/>
    <cellStyle name="Normal 2 9" xfId="2501"/>
    <cellStyle name="Normal 2 9 2" xfId="7339"/>
    <cellStyle name="Normal 2 9 2 2" xfId="26691"/>
    <cellStyle name="Normal 2 9 2 3" xfId="17015"/>
    <cellStyle name="Normal 2 9 3" xfId="21853"/>
    <cellStyle name="Normal 2 9 4" xfId="12177"/>
    <cellStyle name="Normalno 10" xfId="110"/>
    <cellStyle name="Normalno 11" xfId="114"/>
    <cellStyle name="Normalno 12" xfId="115"/>
    <cellStyle name="Normalno 13" xfId="116"/>
    <cellStyle name="Normalno 14" xfId="117"/>
    <cellStyle name="Normalno 15" xfId="140"/>
    <cellStyle name="Normalno 16" xfId="228"/>
    <cellStyle name="Normalno 17" xfId="221"/>
    <cellStyle name="Normalno 18" xfId="222"/>
    <cellStyle name="Normalno 19" xfId="231"/>
    <cellStyle name="Normalno 2" xfId="3"/>
    <cellStyle name="Normalno 2 10" xfId="290"/>
    <cellStyle name="Normalno 2 10 2" xfId="593"/>
    <cellStyle name="Normalno 2 10 2 2" xfId="1197"/>
    <cellStyle name="Normalno 2 10 2 2 2" xfId="2407"/>
    <cellStyle name="Normalno 2 10 2 2 2 2" xfId="7245"/>
    <cellStyle name="Normalno 2 10 2 2 2 2 2" xfId="26597"/>
    <cellStyle name="Normalno 2 10 2 2 2 2 3" xfId="16921"/>
    <cellStyle name="Normalno 2 10 2 2 2 3" xfId="21759"/>
    <cellStyle name="Normalno 2 10 2 2 2 4" xfId="12083"/>
    <cellStyle name="Normalno 2 10 2 2 3" xfId="3617"/>
    <cellStyle name="Normalno 2 10 2 2 3 2" xfId="8455"/>
    <cellStyle name="Normalno 2 10 2 2 3 2 2" xfId="27807"/>
    <cellStyle name="Normalno 2 10 2 2 3 2 3" xfId="18131"/>
    <cellStyle name="Normalno 2 10 2 2 3 3" xfId="22969"/>
    <cellStyle name="Normalno 2 10 2 2 3 4" xfId="13293"/>
    <cellStyle name="Normalno 2 10 2 2 4" xfId="4826"/>
    <cellStyle name="Normalno 2 10 2 2 4 2" xfId="9664"/>
    <cellStyle name="Normalno 2 10 2 2 4 2 2" xfId="29016"/>
    <cellStyle name="Normalno 2 10 2 2 4 2 3" xfId="19340"/>
    <cellStyle name="Normalno 2 10 2 2 4 3" xfId="24178"/>
    <cellStyle name="Normalno 2 10 2 2 4 4" xfId="14502"/>
    <cellStyle name="Normalno 2 10 2 2 5" xfId="6035"/>
    <cellStyle name="Normalno 2 10 2 2 5 2" xfId="25387"/>
    <cellStyle name="Normalno 2 10 2 2 5 3" xfId="15711"/>
    <cellStyle name="Normalno 2 10 2 2 6" xfId="20549"/>
    <cellStyle name="Normalno 2 10 2 2 7" xfId="10873"/>
    <cellStyle name="Normalno 2 10 2 3" xfId="1803"/>
    <cellStyle name="Normalno 2 10 2 3 2" xfId="6641"/>
    <cellStyle name="Normalno 2 10 2 3 2 2" xfId="25993"/>
    <cellStyle name="Normalno 2 10 2 3 2 3" xfId="16317"/>
    <cellStyle name="Normalno 2 10 2 3 3" xfId="21155"/>
    <cellStyle name="Normalno 2 10 2 3 4" xfId="11479"/>
    <cellStyle name="Normalno 2 10 2 4" xfId="3013"/>
    <cellStyle name="Normalno 2 10 2 4 2" xfId="7851"/>
    <cellStyle name="Normalno 2 10 2 4 2 2" xfId="27203"/>
    <cellStyle name="Normalno 2 10 2 4 2 3" xfId="17527"/>
    <cellStyle name="Normalno 2 10 2 4 3" xfId="22365"/>
    <cellStyle name="Normalno 2 10 2 4 4" xfId="12689"/>
    <cellStyle name="Normalno 2 10 2 5" xfId="4222"/>
    <cellStyle name="Normalno 2 10 2 5 2" xfId="9060"/>
    <cellStyle name="Normalno 2 10 2 5 2 2" xfId="28412"/>
    <cellStyle name="Normalno 2 10 2 5 2 3" xfId="18736"/>
    <cellStyle name="Normalno 2 10 2 5 3" xfId="23574"/>
    <cellStyle name="Normalno 2 10 2 5 4" xfId="13898"/>
    <cellStyle name="Normalno 2 10 2 6" xfId="5431"/>
    <cellStyle name="Normalno 2 10 2 6 2" xfId="24783"/>
    <cellStyle name="Normalno 2 10 2 6 3" xfId="15107"/>
    <cellStyle name="Normalno 2 10 2 7" xfId="19945"/>
    <cellStyle name="Normalno 2 10 2 8" xfId="10269"/>
    <cellStyle name="Normalno 2 10 3" xfId="895"/>
    <cellStyle name="Normalno 2 10 3 2" xfId="2105"/>
    <cellStyle name="Normalno 2 10 3 2 2" xfId="6943"/>
    <cellStyle name="Normalno 2 10 3 2 2 2" xfId="26295"/>
    <cellStyle name="Normalno 2 10 3 2 2 3" xfId="16619"/>
    <cellStyle name="Normalno 2 10 3 2 3" xfId="21457"/>
    <cellStyle name="Normalno 2 10 3 2 4" xfId="11781"/>
    <cellStyle name="Normalno 2 10 3 3" xfId="3315"/>
    <cellStyle name="Normalno 2 10 3 3 2" xfId="8153"/>
    <cellStyle name="Normalno 2 10 3 3 2 2" xfId="27505"/>
    <cellStyle name="Normalno 2 10 3 3 2 3" xfId="17829"/>
    <cellStyle name="Normalno 2 10 3 3 3" xfId="22667"/>
    <cellStyle name="Normalno 2 10 3 3 4" xfId="12991"/>
    <cellStyle name="Normalno 2 10 3 4" xfId="4524"/>
    <cellStyle name="Normalno 2 10 3 4 2" xfId="9362"/>
    <cellStyle name="Normalno 2 10 3 4 2 2" xfId="28714"/>
    <cellStyle name="Normalno 2 10 3 4 2 3" xfId="19038"/>
    <cellStyle name="Normalno 2 10 3 4 3" xfId="23876"/>
    <cellStyle name="Normalno 2 10 3 4 4" xfId="14200"/>
    <cellStyle name="Normalno 2 10 3 5" xfId="5733"/>
    <cellStyle name="Normalno 2 10 3 5 2" xfId="25085"/>
    <cellStyle name="Normalno 2 10 3 5 3" xfId="15409"/>
    <cellStyle name="Normalno 2 10 3 6" xfId="20247"/>
    <cellStyle name="Normalno 2 10 3 7" xfId="10571"/>
    <cellStyle name="Normalno 2 10 4" xfId="1501"/>
    <cellStyle name="Normalno 2 10 4 2" xfId="6339"/>
    <cellStyle name="Normalno 2 10 4 2 2" xfId="25691"/>
    <cellStyle name="Normalno 2 10 4 2 3" xfId="16015"/>
    <cellStyle name="Normalno 2 10 4 3" xfId="20853"/>
    <cellStyle name="Normalno 2 10 4 4" xfId="11177"/>
    <cellStyle name="Normalno 2 10 5" xfId="2711"/>
    <cellStyle name="Normalno 2 10 5 2" xfId="7549"/>
    <cellStyle name="Normalno 2 10 5 2 2" xfId="26901"/>
    <cellStyle name="Normalno 2 10 5 2 3" xfId="17225"/>
    <cellStyle name="Normalno 2 10 5 3" xfId="22063"/>
    <cellStyle name="Normalno 2 10 5 4" xfId="12387"/>
    <cellStyle name="Normalno 2 10 6" xfId="3920"/>
    <cellStyle name="Normalno 2 10 6 2" xfId="8758"/>
    <cellStyle name="Normalno 2 10 6 2 2" xfId="28110"/>
    <cellStyle name="Normalno 2 10 6 2 3" xfId="18434"/>
    <cellStyle name="Normalno 2 10 6 3" xfId="23272"/>
    <cellStyle name="Normalno 2 10 6 4" xfId="13596"/>
    <cellStyle name="Normalno 2 10 7" xfId="5129"/>
    <cellStyle name="Normalno 2 10 7 2" xfId="24481"/>
    <cellStyle name="Normalno 2 10 7 3" xfId="14805"/>
    <cellStyle name="Normalno 2 10 8" xfId="19643"/>
    <cellStyle name="Normalno 2 10 9" xfId="9967"/>
    <cellStyle name="Normalno 2 11" xfId="341"/>
    <cellStyle name="Normalno 2 11 2" xfId="945"/>
    <cellStyle name="Normalno 2 11 2 2" xfId="2155"/>
    <cellStyle name="Normalno 2 11 2 2 2" xfId="6993"/>
    <cellStyle name="Normalno 2 11 2 2 2 2" xfId="26345"/>
    <cellStyle name="Normalno 2 11 2 2 2 3" xfId="16669"/>
    <cellStyle name="Normalno 2 11 2 2 3" xfId="21507"/>
    <cellStyle name="Normalno 2 11 2 2 4" xfId="11831"/>
    <cellStyle name="Normalno 2 11 2 3" xfId="3365"/>
    <cellStyle name="Normalno 2 11 2 3 2" xfId="8203"/>
    <cellStyle name="Normalno 2 11 2 3 2 2" xfId="27555"/>
    <cellStyle name="Normalno 2 11 2 3 2 3" xfId="17879"/>
    <cellStyle name="Normalno 2 11 2 3 3" xfId="22717"/>
    <cellStyle name="Normalno 2 11 2 3 4" xfId="13041"/>
    <cellStyle name="Normalno 2 11 2 4" xfId="4574"/>
    <cellStyle name="Normalno 2 11 2 4 2" xfId="9412"/>
    <cellStyle name="Normalno 2 11 2 4 2 2" xfId="28764"/>
    <cellStyle name="Normalno 2 11 2 4 2 3" xfId="19088"/>
    <cellStyle name="Normalno 2 11 2 4 3" xfId="23926"/>
    <cellStyle name="Normalno 2 11 2 4 4" xfId="14250"/>
    <cellStyle name="Normalno 2 11 2 5" xfId="5783"/>
    <cellStyle name="Normalno 2 11 2 5 2" xfId="25135"/>
    <cellStyle name="Normalno 2 11 2 5 3" xfId="15459"/>
    <cellStyle name="Normalno 2 11 2 6" xfId="20297"/>
    <cellStyle name="Normalno 2 11 2 7" xfId="10621"/>
    <cellStyle name="Normalno 2 11 3" xfId="1551"/>
    <cellStyle name="Normalno 2 11 3 2" xfId="6389"/>
    <cellStyle name="Normalno 2 11 3 2 2" xfId="25741"/>
    <cellStyle name="Normalno 2 11 3 2 3" xfId="16065"/>
    <cellStyle name="Normalno 2 11 3 3" xfId="20903"/>
    <cellStyle name="Normalno 2 11 3 4" xfId="11227"/>
    <cellStyle name="Normalno 2 11 4" xfId="2761"/>
    <cellStyle name="Normalno 2 11 4 2" xfId="7599"/>
    <cellStyle name="Normalno 2 11 4 2 2" xfId="26951"/>
    <cellStyle name="Normalno 2 11 4 2 3" xfId="17275"/>
    <cellStyle name="Normalno 2 11 4 3" xfId="22113"/>
    <cellStyle name="Normalno 2 11 4 4" xfId="12437"/>
    <cellStyle name="Normalno 2 11 5" xfId="3970"/>
    <cellStyle name="Normalno 2 11 5 2" xfId="8808"/>
    <cellStyle name="Normalno 2 11 5 2 2" xfId="28160"/>
    <cellStyle name="Normalno 2 11 5 2 3" xfId="18484"/>
    <cellStyle name="Normalno 2 11 5 3" xfId="23322"/>
    <cellStyle name="Normalno 2 11 5 4" xfId="13646"/>
    <cellStyle name="Normalno 2 11 6" xfId="5179"/>
    <cellStyle name="Normalno 2 11 6 2" xfId="24531"/>
    <cellStyle name="Normalno 2 11 6 3" xfId="14855"/>
    <cellStyle name="Normalno 2 11 7" xfId="19693"/>
    <cellStyle name="Normalno 2 11 8" xfId="10017"/>
    <cellStyle name="Normalno 2 12" xfId="643"/>
    <cellStyle name="Normalno 2 12 2" xfId="1853"/>
    <cellStyle name="Normalno 2 12 2 2" xfId="6691"/>
    <cellStyle name="Normalno 2 12 2 2 2" xfId="26043"/>
    <cellStyle name="Normalno 2 12 2 2 3" xfId="16367"/>
    <cellStyle name="Normalno 2 12 2 3" xfId="21205"/>
    <cellStyle name="Normalno 2 12 2 4" xfId="11529"/>
    <cellStyle name="Normalno 2 12 3" xfId="3063"/>
    <cellStyle name="Normalno 2 12 3 2" xfId="7901"/>
    <cellStyle name="Normalno 2 12 3 2 2" xfId="27253"/>
    <cellStyle name="Normalno 2 12 3 2 3" xfId="17577"/>
    <cellStyle name="Normalno 2 12 3 3" xfId="22415"/>
    <cellStyle name="Normalno 2 12 3 4" xfId="12739"/>
    <cellStyle name="Normalno 2 12 4" xfId="4272"/>
    <cellStyle name="Normalno 2 12 4 2" xfId="9110"/>
    <cellStyle name="Normalno 2 12 4 2 2" xfId="28462"/>
    <cellStyle name="Normalno 2 12 4 2 3" xfId="18786"/>
    <cellStyle name="Normalno 2 12 4 3" xfId="23624"/>
    <cellStyle name="Normalno 2 12 4 4" xfId="13948"/>
    <cellStyle name="Normalno 2 12 5" xfId="5481"/>
    <cellStyle name="Normalno 2 12 5 2" xfId="24833"/>
    <cellStyle name="Normalno 2 12 5 3" xfId="15157"/>
    <cellStyle name="Normalno 2 12 6" xfId="19995"/>
    <cellStyle name="Normalno 2 12 7" xfId="10319"/>
    <cellStyle name="Normalno 2 13" xfId="1249"/>
    <cellStyle name="Normalno 2 13 2" xfId="6087"/>
    <cellStyle name="Normalno 2 13 2 2" xfId="25439"/>
    <cellStyle name="Normalno 2 13 2 3" xfId="15763"/>
    <cellStyle name="Normalno 2 13 3" xfId="20601"/>
    <cellStyle name="Normalno 2 13 4" xfId="10925"/>
    <cellStyle name="Normalno 2 14" xfId="2459"/>
    <cellStyle name="Normalno 2 14 2" xfId="7297"/>
    <cellStyle name="Normalno 2 14 2 2" xfId="26649"/>
    <cellStyle name="Normalno 2 14 2 3" xfId="16973"/>
    <cellStyle name="Normalno 2 14 3" xfId="21811"/>
    <cellStyle name="Normalno 2 14 4" xfId="12135"/>
    <cellStyle name="Normalno 2 15" xfId="3671"/>
    <cellStyle name="Normalno 2 15 2" xfId="8509"/>
    <cellStyle name="Normalno 2 15 2 2" xfId="27861"/>
    <cellStyle name="Normalno 2 15 2 3" xfId="18185"/>
    <cellStyle name="Normalno 2 15 3" xfId="23023"/>
    <cellStyle name="Normalno 2 15 4" xfId="13347"/>
    <cellStyle name="Normalno 2 16" xfId="4877"/>
    <cellStyle name="Normalno 2 16 2" xfId="24229"/>
    <cellStyle name="Normalno 2 16 3" xfId="14553"/>
    <cellStyle name="Normalno 2 17" xfId="19391"/>
    <cellStyle name="Normalno 2 18" xfId="9715"/>
    <cellStyle name="Normalno 2 2" xfId="6"/>
    <cellStyle name="Normalno 2 2 10" xfId="646"/>
    <cellStyle name="Normalno 2 2 10 2" xfId="1856"/>
    <cellStyle name="Normalno 2 2 10 2 2" xfId="6694"/>
    <cellStyle name="Normalno 2 2 10 2 2 2" xfId="26046"/>
    <cellStyle name="Normalno 2 2 10 2 2 3" xfId="16370"/>
    <cellStyle name="Normalno 2 2 10 2 3" xfId="21208"/>
    <cellStyle name="Normalno 2 2 10 2 4" xfId="11532"/>
    <cellStyle name="Normalno 2 2 10 3" xfId="3066"/>
    <cellStyle name="Normalno 2 2 10 3 2" xfId="7904"/>
    <cellStyle name="Normalno 2 2 10 3 2 2" xfId="27256"/>
    <cellStyle name="Normalno 2 2 10 3 2 3" xfId="17580"/>
    <cellStyle name="Normalno 2 2 10 3 3" xfId="22418"/>
    <cellStyle name="Normalno 2 2 10 3 4" xfId="12742"/>
    <cellStyle name="Normalno 2 2 10 4" xfId="4275"/>
    <cellStyle name="Normalno 2 2 10 4 2" xfId="9113"/>
    <cellStyle name="Normalno 2 2 10 4 2 2" xfId="28465"/>
    <cellStyle name="Normalno 2 2 10 4 2 3" xfId="18789"/>
    <cellStyle name="Normalno 2 2 10 4 3" xfId="23627"/>
    <cellStyle name="Normalno 2 2 10 4 4" xfId="13951"/>
    <cellStyle name="Normalno 2 2 10 5" xfId="5484"/>
    <cellStyle name="Normalno 2 2 10 5 2" xfId="24836"/>
    <cellStyle name="Normalno 2 2 10 5 3" xfId="15160"/>
    <cellStyle name="Normalno 2 2 10 6" xfId="19998"/>
    <cellStyle name="Normalno 2 2 10 7" xfId="10322"/>
    <cellStyle name="Normalno 2 2 11" xfId="1252"/>
    <cellStyle name="Normalno 2 2 11 2" xfId="6090"/>
    <cellStyle name="Normalno 2 2 11 2 2" xfId="25442"/>
    <cellStyle name="Normalno 2 2 11 2 3" xfId="15766"/>
    <cellStyle name="Normalno 2 2 11 3" xfId="20604"/>
    <cellStyle name="Normalno 2 2 11 4" xfId="10928"/>
    <cellStyle name="Normalno 2 2 12" xfId="2462"/>
    <cellStyle name="Normalno 2 2 12 2" xfId="7300"/>
    <cellStyle name="Normalno 2 2 12 2 2" xfId="26652"/>
    <cellStyle name="Normalno 2 2 12 2 3" xfId="16976"/>
    <cellStyle name="Normalno 2 2 12 3" xfId="21814"/>
    <cellStyle name="Normalno 2 2 12 4" xfId="12138"/>
    <cellStyle name="Normalno 2 2 13" xfId="3674"/>
    <cellStyle name="Normalno 2 2 13 2" xfId="8512"/>
    <cellStyle name="Normalno 2 2 13 2 2" xfId="27864"/>
    <cellStyle name="Normalno 2 2 13 2 3" xfId="18188"/>
    <cellStyle name="Normalno 2 2 13 3" xfId="23026"/>
    <cellStyle name="Normalno 2 2 13 4" xfId="13350"/>
    <cellStyle name="Normalno 2 2 14" xfId="4880"/>
    <cellStyle name="Normalno 2 2 14 2" xfId="24232"/>
    <cellStyle name="Normalno 2 2 14 3" xfId="14556"/>
    <cellStyle name="Normalno 2 2 15" xfId="19394"/>
    <cellStyle name="Normalno 2 2 16" xfId="9718"/>
    <cellStyle name="Normalno 2 2 2" xfId="11"/>
    <cellStyle name="Normalno 2 2 2 10" xfId="1257"/>
    <cellStyle name="Normalno 2 2 2 10 2" xfId="6095"/>
    <cellStyle name="Normalno 2 2 2 10 2 2" xfId="25447"/>
    <cellStyle name="Normalno 2 2 2 10 2 3" xfId="15771"/>
    <cellStyle name="Normalno 2 2 2 10 3" xfId="20609"/>
    <cellStyle name="Normalno 2 2 2 10 4" xfId="10933"/>
    <cellStyle name="Normalno 2 2 2 11" xfId="2467"/>
    <cellStyle name="Normalno 2 2 2 11 2" xfId="7305"/>
    <cellStyle name="Normalno 2 2 2 11 2 2" xfId="26657"/>
    <cellStyle name="Normalno 2 2 2 11 2 3" xfId="16981"/>
    <cellStyle name="Normalno 2 2 2 11 3" xfId="21819"/>
    <cellStyle name="Normalno 2 2 2 11 4" xfId="12143"/>
    <cellStyle name="Normalno 2 2 2 12" xfId="3679"/>
    <cellStyle name="Normalno 2 2 2 12 2" xfId="8517"/>
    <cellStyle name="Normalno 2 2 2 12 2 2" xfId="27869"/>
    <cellStyle name="Normalno 2 2 2 12 2 3" xfId="18193"/>
    <cellStyle name="Normalno 2 2 2 12 3" xfId="23031"/>
    <cellStyle name="Normalno 2 2 2 12 4" xfId="13355"/>
    <cellStyle name="Normalno 2 2 2 13" xfId="4885"/>
    <cellStyle name="Normalno 2 2 2 13 2" xfId="24237"/>
    <cellStyle name="Normalno 2 2 2 13 3" xfId="14561"/>
    <cellStyle name="Normalno 2 2 2 14" xfId="19399"/>
    <cellStyle name="Normalno 2 2 2 15" xfId="9723"/>
    <cellStyle name="Normalno 2 2 2 2" xfId="22"/>
    <cellStyle name="Normalno 2 2 2 2 10" xfId="2478"/>
    <cellStyle name="Normalno 2 2 2 2 10 2" xfId="7316"/>
    <cellStyle name="Normalno 2 2 2 2 10 2 2" xfId="26668"/>
    <cellStyle name="Normalno 2 2 2 2 10 2 3" xfId="16992"/>
    <cellStyle name="Normalno 2 2 2 2 10 3" xfId="21830"/>
    <cellStyle name="Normalno 2 2 2 2 10 4" xfId="12154"/>
    <cellStyle name="Normalno 2 2 2 2 11" xfId="3690"/>
    <cellStyle name="Normalno 2 2 2 2 11 2" xfId="8528"/>
    <cellStyle name="Normalno 2 2 2 2 11 2 2" xfId="27880"/>
    <cellStyle name="Normalno 2 2 2 2 11 2 3" xfId="18204"/>
    <cellStyle name="Normalno 2 2 2 2 11 3" xfId="23042"/>
    <cellStyle name="Normalno 2 2 2 2 11 4" xfId="13366"/>
    <cellStyle name="Normalno 2 2 2 2 12" xfId="4896"/>
    <cellStyle name="Normalno 2 2 2 2 12 2" xfId="24248"/>
    <cellStyle name="Normalno 2 2 2 2 12 3" xfId="14572"/>
    <cellStyle name="Normalno 2 2 2 2 13" xfId="19410"/>
    <cellStyle name="Normalno 2 2 2 2 14" xfId="9734"/>
    <cellStyle name="Normalno 2 2 2 2 2" xfId="46"/>
    <cellStyle name="Normalno 2 2 2 2 2 10" xfId="3711"/>
    <cellStyle name="Normalno 2 2 2 2 2 10 2" xfId="8549"/>
    <cellStyle name="Normalno 2 2 2 2 2 10 2 2" xfId="27901"/>
    <cellStyle name="Normalno 2 2 2 2 2 10 2 3" xfId="18225"/>
    <cellStyle name="Normalno 2 2 2 2 2 10 3" xfId="23063"/>
    <cellStyle name="Normalno 2 2 2 2 2 10 4" xfId="13387"/>
    <cellStyle name="Normalno 2 2 2 2 2 11" xfId="4917"/>
    <cellStyle name="Normalno 2 2 2 2 2 11 2" xfId="24269"/>
    <cellStyle name="Normalno 2 2 2 2 2 11 3" xfId="14593"/>
    <cellStyle name="Normalno 2 2 2 2 2 12" xfId="19431"/>
    <cellStyle name="Normalno 2 2 2 2 2 13" xfId="9755"/>
    <cellStyle name="Normalno 2 2 2 2 2 2" xfId="100"/>
    <cellStyle name="Normalno 2 2 2 2 2 2 10" xfId="9805"/>
    <cellStyle name="Normalno 2 2 2 2 2 2 2" xfId="211"/>
    <cellStyle name="Normalno 2 2 2 2 2 2 2 2" xfId="531"/>
    <cellStyle name="Normalno 2 2 2 2 2 2 2 2 2" xfId="1135"/>
    <cellStyle name="Normalno 2 2 2 2 2 2 2 2 2 2" xfId="2345"/>
    <cellStyle name="Normalno 2 2 2 2 2 2 2 2 2 2 2" xfId="7183"/>
    <cellStyle name="Normalno 2 2 2 2 2 2 2 2 2 2 2 2" xfId="26535"/>
    <cellStyle name="Normalno 2 2 2 2 2 2 2 2 2 2 2 3" xfId="16859"/>
    <cellStyle name="Normalno 2 2 2 2 2 2 2 2 2 2 3" xfId="21697"/>
    <cellStyle name="Normalno 2 2 2 2 2 2 2 2 2 2 4" xfId="12021"/>
    <cellStyle name="Normalno 2 2 2 2 2 2 2 2 2 3" xfId="3555"/>
    <cellStyle name="Normalno 2 2 2 2 2 2 2 2 2 3 2" xfId="8393"/>
    <cellStyle name="Normalno 2 2 2 2 2 2 2 2 2 3 2 2" xfId="27745"/>
    <cellStyle name="Normalno 2 2 2 2 2 2 2 2 2 3 2 3" xfId="18069"/>
    <cellStyle name="Normalno 2 2 2 2 2 2 2 2 2 3 3" xfId="22907"/>
    <cellStyle name="Normalno 2 2 2 2 2 2 2 2 2 3 4" xfId="13231"/>
    <cellStyle name="Normalno 2 2 2 2 2 2 2 2 2 4" xfId="4764"/>
    <cellStyle name="Normalno 2 2 2 2 2 2 2 2 2 4 2" xfId="9602"/>
    <cellStyle name="Normalno 2 2 2 2 2 2 2 2 2 4 2 2" xfId="28954"/>
    <cellStyle name="Normalno 2 2 2 2 2 2 2 2 2 4 2 3" xfId="19278"/>
    <cellStyle name="Normalno 2 2 2 2 2 2 2 2 2 4 3" xfId="24116"/>
    <cellStyle name="Normalno 2 2 2 2 2 2 2 2 2 4 4" xfId="14440"/>
    <cellStyle name="Normalno 2 2 2 2 2 2 2 2 2 5" xfId="5973"/>
    <cellStyle name="Normalno 2 2 2 2 2 2 2 2 2 5 2" xfId="25325"/>
    <cellStyle name="Normalno 2 2 2 2 2 2 2 2 2 5 3" xfId="15649"/>
    <cellStyle name="Normalno 2 2 2 2 2 2 2 2 2 6" xfId="20487"/>
    <cellStyle name="Normalno 2 2 2 2 2 2 2 2 2 7" xfId="10811"/>
    <cellStyle name="Normalno 2 2 2 2 2 2 2 2 3" xfId="1741"/>
    <cellStyle name="Normalno 2 2 2 2 2 2 2 2 3 2" xfId="6579"/>
    <cellStyle name="Normalno 2 2 2 2 2 2 2 2 3 2 2" xfId="25931"/>
    <cellStyle name="Normalno 2 2 2 2 2 2 2 2 3 2 3" xfId="16255"/>
    <cellStyle name="Normalno 2 2 2 2 2 2 2 2 3 3" xfId="21093"/>
    <cellStyle name="Normalno 2 2 2 2 2 2 2 2 3 4" xfId="11417"/>
    <cellStyle name="Normalno 2 2 2 2 2 2 2 2 4" xfId="2951"/>
    <cellStyle name="Normalno 2 2 2 2 2 2 2 2 4 2" xfId="7789"/>
    <cellStyle name="Normalno 2 2 2 2 2 2 2 2 4 2 2" xfId="27141"/>
    <cellStyle name="Normalno 2 2 2 2 2 2 2 2 4 2 3" xfId="17465"/>
    <cellStyle name="Normalno 2 2 2 2 2 2 2 2 4 3" xfId="22303"/>
    <cellStyle name="Normalno 2 2 2 2 2 2 2 2 4 4" xfId="12627"/>
    <cellStyle name="Normalno 2 2 2 2 2 2 2 2 5" xfId="4160"/>
    <cellStyle name="Normalno 2 2 2 2 2 2 2 2 5 2" xfId="8998"/>
    <cellStyle name="Normalno 2 2 2 2 2 2 2 2 5 2 2" xfId="28350"/>
    <cellStyle name="Normalno 2 2 2 2 2 2 2 2 5 2 3" xfId="18674"/>
    <cellStyle name="Normalno 2 2 2 2 2 2 2 2 5 3" xfId="23512"/>
    <cellStyle name="Normalno 2 2 2 2 2 2 2 2 5 4" xfId="13836"/>
    <cellStyle name="Normalno 2 2 2 2 2 2 2 2 6" xfId="5369"/>
    <cellStyle name="Normalno 2 2 2 2 2 2 2 2 6 2" xfId="24721"/>
    <cellStyle name="Normalno 2 2 2 2 2 2 2 2 6 3" xfId="15045"/>
    <cellStyle name="Normalno 2 2 2 2 2 2 2 2 7" xfId="19883"/>
    <cellStyle name="Normalno 2 2 2 2 2 2 2 2 8" xfId="10207"/>
    <cellStyle name="Normalno 2 2 2 2 2 2 2 3" xfId="833"/>
    <cellStyle name="Normalno 2 2 2 2 2 2 2 3 2" xfId="2043"/>
    <cellStyle name="Normalno 2 2 2 2 2 2 2 3 2 2" xfId="6881"/>
    <cellStyle name="Normalno 2 2 2 2 2 2 2 3 2 2 2" xfId="26233"/>
    <cellStyle name="Normalno 2 2 2 2 2 2 2 3 2 2 3" xfId="16557"/>
    <cellStyle name="Normalno 2 2 2 2 2 2 2 3 2 3" xfId="21395"/>
    <cellStyle name="Normalno 2 2 2 2 2 2 2 3 2 4" xfId="11719"/>
    <cellStyle name="Normalno 2 2 2 2 2 2 2 3 3" xfId="3253"/>
    <cellStyle name="Normalno 2 2 2 2 2 2 2 3 3 2" xfId="8091"/>
    <cellStyle name="Normalno 2 2 2 2 2 2 2 3 3 2 2" xfId="27443"/>
    <cellStyle name="Normalno 2 2 2 2 2 2 2 3 3 2 3" xfId="17767"/>
    <cellStyle name="Normalno 2 2 2 2 2 2 2 3 3 3" xfId="22605"/>
    <cellStyle name="Normalno 2 2 2 2 2 2 2 3 3 4" xfId="12929"/>
    <cellStyle name="Normalno 2 2 2 2 2 2 2 3 4" xfId="4462"/>
    <cellStyle name="Normalno 2 2 2 2 2 2 2 3 4 2" xfId="9300"/>
    <cellStyle name="Normalno 2 2 2 2 2 2 2 3 4 2 2" xfId="28652"/>
    <cellStyle name="Normalno 2 2 2 2 2 2 2 3 4 2 3" xfId="18976"/>
    <cellStyle name="Normalno 2 2 2 2 2 2 2 3 4 3" xfId="23814"/>
    <cellStyle name="Normalno 2 2 2 2 2 2 2 3 4 4" xfId="14138"/>
    <cellStyle name="Normalno 2 2 2 2 2 2 2 3 5" xfId="5671"/>
    <cellStyle name="Normalno 2 2 2 2 2 2 2 3 5 2" xfId="25023"/>
    <cellStyle name="Normalno 2 2 2 2 2 2 2 3 5 3" xfId="15347"/>
    <cellStyle name="Normalno 2 2 2 2 2 2 2 3 6" xfId="20185"/>
    <cellStyle name="Normalno 2 2 2 2 2 2 2 3 7" xfId="10509"/>
    <cellStyle name="Normalno 2 2 2 2 2 2 2 4" xfId="1439"/>
    <cellStyle name="Normalno 2 2 2 2 2 2 2 4 2" xfId="6277"/>
    <cellStyle name="Normalno 2 2 2 2 2 2 2 4 2 2" xfId="25629"/>
    <cellStyle name="Normalno 2 2 2 2 2 2 2 4 2 3" xfId="15953"/>
    <cellStyle name="Normalno 2 2 2 2 2 2 2 4 3" xfId="20791"/>
    <cellStyle name="Normalno 2 2 2 2 2 2 2 4 4" xfId="11115"/>
    <cellStyle name="Normalno 2 2 2 2 2 2 2 5" xfId="2649"/>
    <cellStyle name="Normalno 2 2 2 2 2 2 2 5 2" xfId="7487"/>
    <cellStyle name="Normalno 2 2 2 2 2 2 2 5 2 2" xfId="26839"/>
    <cellStyle name="Normalno 2 2 2 2 2 2 2 5 2 3" xfId="17163"/>
    <cellStyle name="Normalno 2 2 2 2 2 2 2 5 3" xfId="22001"/>
    <cellStyle name="Normalno 2 2 2 2 2 2 2 5 4" xfId="12325"/>
    <cellStyle name="Normalno 2 2 2 2 2 2 2 6" xfId="3859"/>
    <cellStyle name="Normalno 2 2 2 2 2 2 2 6 2" xfId="8697"/>
    <cellStyle name="Normalno 2 2 2 2 2 2 2 6 2 2" xfId="28049"/>
    <cellStyle name="Normalno 2 2 2 2 2 2 2 6 2 3" xfId="18373"/>
    <cellStyle name="Normalno 2 2 2 2 2 2 2 6 3" xfId="23211"/>
    <cellStyle name="Normalno 2 2 2 2 2 2 2 6 4" xfId="13535"/>
    <cellStyle name="Normalno 2 2 2 2 2 2 2 7" xfId="5067"/>
    <cellStyle name="Normalno 2 2 2 2 2 2 2 7 2" xfId="24419"/>
    <cellStyle name="Normalno 2 2 2 2 2 2 2 7 3" xfId="14743"/>
    <cellStyle name="Normalno 2 2 2 2 2 2 2 8" xfId="19581"/>
    <cellStyle name="Normalno 2 2 2 2 2 2 2 9" xfId="9905"/>
    <cellStyle name="Normalno 2 2 2 2 2 2 3" xfId="431"/>
    <cellStyle name="Normalno 2 2 2 2 2 2 3 2" xfId="1035"/>
    <cellStyle name="Normalno 2 2 2 2 2 2 3 2 2" xfId="2245"/>
    <cellStyle name="Normalno 2 2 2 2 2 2 3 2 2 2" xfId="7083"/>
    <cellStyle name="Normalno 2 2 2 2 2 2 3 2 2 2 2" xfId="26435"/>
    <cellStyle name="Normalno 2 2 2 2 2 2 3 2 2 2 3" xfId="16759"/>
    <cellStyle name="Normalno 2 2 2 2 2 2 3 2 2 3" xfId="21597"/>
    <cellStyle name="Normalno 2 2 2 2 2 2 3 2 2 4" xfId="11921"/>
    <cellStyle name="Normalno 2 2 2 2 2 2 3 2 3" xfId="3455"/>
    <cellStyle name="Normalno 2 2 2 2 2 2 3 2 3 2" xfId="8293"/>
    <cellStyle name="Normalno 2 2 2 2 2 2 3 2 3 2 2" xfId="27645"/>
    <cellStyle name="Normalno 2 2 2 2 2 2 3 2 3 2 3" xfId="17969"/>
    <cellStyle name="Normalno 2 2 2 2 2 2 3 2 3 3" xfId="22807"/>
    <cellStyle name="Normalno 2 2 2 2 2 2 3 2 3 4" xfId="13131"/>
    <cellStyle name="Normalno 2 2 2 2 2 2 3 2 4" xfId="4664"/>
    <cellStyle name="Normalno 2 2 2 2 2 2 3 2 4 2" xfId="9502"/>
    <cellStyle name="Normalno 2 2 2 2 2 2 3 2 4 2 2" xfId="28854"/>
    <cellStyle name="Normalno 2 2 2 2 2 2 3 2 4 2 3" xfId="19178"/>
    <cellStyle name="Normalno 2 2 2 2 2 2 3 2 4 3" xfId="24016"/>
    <cellStyle name="Normalno 2 2 2 2 2 2 3 2 4 4" xfId="14340"/>
    <cellStyle name="Normalno 2 2 2 2 2 2 3 2 5" xfId="5873"/>
    <cellStyle name="Normalno 2 2 2 2 2 2 3 2 5 2" xfId="25225"/>
    <cellStyle name="Normalno 2 2 2 2 2 2 3 2 5 3" xfId="15549"/>
    <cellStyle name="Normalno 2 2 2 2 2 2 3 2 6" xfId="20387"/>
    <cellStyle name="Normalno 2 2 2 2 2 2 3 2 7" xfId="10711"/>
    <cellStyle name="Normalno 2 2 2 2 2 2 3 3" xfId="1641"/>
    <cellStyle name="Normalno 2 2 2 2 2 2 3 3 2" xfId="6479"/>
    <cellStyle name="Normalno 2 2 2 2 2 2 3 3 2 2" xfId="25831"/>
    <cellStyle name="Normalno 2 2 2 2 2 2 3 3 2 3" xfId="16155"/>
    <cellStyle name="Normalno 2 2 2 2 2 2 3 3 3" xfId="20993"/>
    <cellStyle name="Normalno 2 2 2 2 2 2 3 3 4" xfId="11317"/>
    <cellStyle name="Normalno 2 2 2 2 2 2 3 4" xfId="2851"/>
    <cellStyle name="Normalno 2 2 2 2 2 2 3 4 2" xfId="7689"/>
    <cellStyle name="Normalno 2 2 2 2 2 2 3 4 2 2" xfId="27041"/>
    <cellStyle name="Normalno 2 2 2 2 2 2 3 4 2 3" xfId="17365"/>
    <cellStyle name="Normalno 2 2 2 2 2 2 3 4 3" xfId="22203"/>
    <cellStyle name="Normalno 2 2 2 2 2 2 3 4 4" xfId="12527"/>
    <cellStyle name="Normalno 2 2 2 2 2 2 3 5" xfId="4060"/>
    <cellStyle name="Normalno 2 2 2 2 2 2 3 5 2" xfId="8898"/>
    <cellStyle name="Normalno 2 2 2 2 2 2 3 5 2 2" xfId="28250"/>
    <cellStyle name="Normalno 2 2 2 2 2 2 3 5 2 3" xfId="18574"/>
    <cellStyle name="Normalno 2 2 2 2 2 2 3 5 3" xfId="23412"/>
    <cellStyle name="Normalno 2 2 2 2 2 2 3 5 4" xfId="13736"/>
    <cellStyle name="Normalno 2 2 2 2 2 2 3 6" xfId="5269"/>
    <cellStyle name="Normalno 2 2 2 2 2 2 3 6 2" xfId="24621"/>
    <cellStyle name="Normalno 2 2 2 2 2 2 3 6 3" xfId="14945"/>
    <cellStyle name="Normalno 2 2 2 2 2 2 3 7" xfId="19783"/>
    <cellStyle name="Normalno 2 2 2 2 2 2 3 8" xfId="10107"/>
    <cellStyle name="Normalno 2 2 2 2 2 2 4" xfId="733"/>
    <cellStyle name="Normalno 2 2 2 2 2 2 4 2" xfId="1943"/>
    <cellStyle name="Normalno 2 2 2 2 2 2 4 2 2" xfId="6781"/>
    <cellStyle name="Normalno 2 2 2 2 2 2 4 2 2 2" xfId="26133"/>
    <cellStyle name="Normalno 2 2 2 2 2 2 4 2 2 3" xfId="16457"/>
    <cellStyle name="Normalno 2 2 2 2 2 2 4 2 3" xfId="21295"/>
    <cellStyle name="Normalno 2 2 2 2 2 2 4 2 4" xfId="11619"/>
    <cellStyle name="Normalno 2 2 2 2 2 2 4 3" xfId="3153"/>
    <cellStyle name="Normalno 2 2 2 2 2 2 4 3 2" xfId="7991"/>
    <cellStyle name="Normalno 2 2 2 2 2 2 4 3 2 2" xfId="27343"/>
    <cellStyle name="Normalno 2 2 2 2 2 2 4 3 2 3" xfId="17667"/>
    <cellStyle name="Normalno 2 2 2 2 2 2 4 3 3" xfId="22505"/>
    <cellStyle name="Normalno 2 2 2 2 2 2 4 3 4" xfId="12829"/>
    <cellStyle name="Normalno 2 2 2 2 2 2 4 4" xfId="4362"/>
    <cellStyle name="Normalno 2 2 2 2 2 2 4 4 2" xfId="9200"/>
    <cellStyle name="Normalno 2 2 2 2 2 2 4 4 2 2" xfId="28552"/>
    <cellStyle name="Normalno 2 2 2 2 2 2 4 4 2 3" xfId="18876"/>
    <cellStyle name="Normalno 2 2 2 2 2 2 4 4 3" xfId="23714"/>
    <cellStyle name="Normalno 2 2 2 2 2 2 4 4 4" xfId="14038"/>
    <cellStyle name="Normalno 2 2 2 2 2 2 4 5" xfId="5571"/>
    <cellStyle name="Normalno 2 2 2 2 2 2 4 5 2" xfId="24923"/>
    <cellStyle name="Normalno 2 2 2 2 2 2 4 5 3" xfId="15247"/>
    <cellStyle name="Normalno 2 2 2 2 2 2 4 6" xfId="20085"/>
    <cellStyle name="Normalno 2 2 2 2 2 2 4 7" xfId="10409"/>
    <cellStyle name="Normalno 2 2 2 2 2 2 5" xfId="1339"/>
    <cellStyle name="Normalno 2 2 2 2 2 2 5 2" xfId="6177"/>
    <cellStyle name="Normalno 2 2 2 2 2 2 5 2 2" xfId="25529"/>
    <cellStyle name="Normalno 2 2 2 2 2 2 5 2 3" xfId="15853"/>
    <cellStyle name="Normalno 2 2 2 2 2 2 5 3" xfId="20691"/>
    <cellStyle name="Normalno 2 2 2 2 2 2 5 4" xfId="11015"/>
    <cellStyle name="Normalno 2 2 2 2 2 2 6" xfId="2549"/>
    <cellStyle name="Normalno 2 2 2 2 2 2 6 2" xfId="7387"/>
    <cellStyle name="Normalno 2 2 2 2 2 2 6 2 2" xfId="26739"/>
    <cellStyle name="Normalno 2 2 2 2 2 2 6 2 3" xfId="17063"/>
    <cellStyle name="Normalno 2 2 2 2 2 2 6 3" xfId="21901"/>
    <cellStyle name="Normalno 2 2 2 2 2 2 6 4" xfId="12225"/>
    <cellStyle name="Normalno 2 2 2 2 2 2 7" xfId="3759"/>
    <cellStyle name="Normalno 2 2 2 2 2 2 7 2" xfId="8597"/>
    <cellStyle name="Normalno 2 2 2 2 2 2 7 2 2" xfId="27949"/>
    <cellStyle name="Normalno 2 2 2 2 2 2 7 2 3" xfId="18273"/>
    <cellStyle name="Normalno 2 2 2 2 2 2 7 3" xfId="23111"/>
    <cellStyle name="Normalno 2 2 2 2 2 2 7 4" xfId="13435"/>
    <cellStyle name="Normalno 2 2 2 2 2 2 8" xfId="4967"/>
    <cellStyle name="Normalno 2 2 2 2 2 2 8 2" xfId="24319"/>
    <cellStyle name="Normalno 2 2 2 2 2 2 8 3" xfId="14643"/>
    <cellStyle name="Normalno 2 2 2 2 2 2 9" xfId="19481"/>
    <cellStyle name="Normalno 2 2 2 2 2 3" xfId="161"/>
    <cellStyle name="Normalno 2 2 2 2 2 3 2" xfId="481"/>
    <cellStyle name="Normalno 2 2 2 2 2 3 2 2" xfId="1085"/>
    <cellStyle name="Normalno 2 2 2 2 2 3 2 2 2" xfId="2295"/>
    <cellStyle name="Normalno 2 2 2 2 2 3 2 2 2 2" xfId="7133"/>
    <cellStyle name="Normalno 2 2 2 2 2 3 2 2 2 2 2" xfId="26485"/>
    <cellStyle name="Normalno 2 2 2 2 2 3 2 2 2 2 3" xfId="16809"/>
    <cellStyle name="Normalno 2 2 2 2 2 3 2 2 2 3" xfId="21647"/>
    <cellStyle name="Normalno 2 2 2 2 2 3 2 2 2 4" xfId="11971"/>
    <cellStyle name="Normalno 2 2 2 2 2 3 2 2 3" xfId="3505"/>
    <cellStyle name="Normalno 2 2 2 2 2 3 2 2 3 2" xfId="8343"/>
    <cellStyle name="Normalno 2 2 2 2 2 3 2 2 3 2 2" xfId="27695"/>
    <cellStyle name="Normalno 2 2 2 2 2 3 2 2 3 2 3" xfId="18019"/>
    <cellStyle name="Normalno 2 2 2 2 2 3 2 2 3 3" xfId="22857"/>
    <cellStyle name="Normalno 2 2 2 2 2 3 2 2 3 4" xfId="13181"/>
    <cellStyle name="Normalno 2 2 2 2 2 3 2 2 4" xfId="4714"/>
    <cellStyle name="Normalno 2 2 2 2 2 3 2 2 4 2" xfId="9552"/>
    <cellStyle name="Normalno 2 2 2 2 2 3 2 2 4 2 2" xfId="28904"/>
    <cellStyle name="Normalno 2 2 2 2 2 3 2 2 4 2 3" xfId="19228"/>
    <cellStyle name="Normalno 2 2 2 2 2 3 2 2 4 3" xfId="24066"/>
    <cellStyle name="Normalno 2 2 2 2 2 3 2 2 4 4" xfId="14390"/>
    <cellStyle name="Normalno 2 2 2 2 2 3 2 2 5" xfId="5923"/>
    <cellStyle name="Normalno 2 2 2 2 2 3 2 2 5 2" xfId="25275"/>
    <cellStyle name="Normalno 2 2 2 2 2 3 2 2 5 3" xfId="15599"/>
    <cellStyle name="Normalno 2 2 2 2 2 3 2 2 6" xfId="20437"/>
    <cellStyle name="Normalno 2 2 2 2 2 3 2 2 7" xfId="10761"/>
    <cellStyle name="Normalno 2 2 2 2 2 3 2 3" xfId="1691"/>
    <cellStyle name="Normalno 2 2 2 2 2 3 2 3 2" xfId="6529"/>
    <cellStyle name="Normalno 2 2 2 2 2 3 2 3 2 2" xfId="25881"/>
    <cellStyle name="Normalno 2 2 2 2 2 3 2 3 2 3" xfId="16205"/>
    <cellStyle name="Normalno 2 2 2 2 2 3 2 3 3" xfId="21043"/>
    <cellStyle name="Normalno 2 2 2 2 2 3 2 3 4" xfId="11367"/>
    <cellStyle name="Normalno 2 2 2 2 2 3 2 4" xfId="2901"/>
    <cellStyle name="Normalno 2 2 2 2 2 3 2 4 2" xfId="7739"/>
    <cellStyle name="Normalno 2 2 2 2 2 3 2 4 2 2" xfId="27091"/>
    <cellStyle name="Normalno 2 2 2 2 2 3 2 4 2 3" xfId="17415"/>
    <cellStyle name="Normalno 2 2 2 2 2 3 2 4 3" xfId="22253"/>
    <cellStyle name="Normalno 2 2 2 2 2 3 2 4 4" xfId="12577"/>
    <cellStyle name="Normalno 2 2 2 2 2 3 2 5" xfId="4110"/>
    <cellStyle name="Normalno 2 2 2 2 2 3 2 5 2" xfId="8948"/>
    <cellStyle name="Normalno 2 2 2 2 2 3 2 5 2 2" xfId="28300"/>
    <cellStyle name="Normalno 2 2 2 2 2 3 2 5 2 3" xfId="18624"/>
    <cellStyle name="Normalno 2 2 2 2 2 3 2 5 3" xfId="23462"/>
    <cellStyle name="Normalno 2 2 2 2 2 3 2 5 4" xfId="13786"/>
    <cellStyle name="Normalno 2 2 2 2 2 3 2 6" xfId="5319"/>
    <cellStyle name="Normalno 2 2 2 2 2 3 2 6 2" xfId="24671"/>
    <cellStyle name="Normalno 2 2 2 2 2 3 2 6 3" xfId="14995"/>
    <cellStyle name="Normalno 2 2 2 2 2 3 2 7" xfId="19833"/>
    <cellStyle name="Normalno 2 2 2 2 2 3 2 8" xfId="10157"/>
    <cellStyle name="Normalno 2 2 2 2 2 3 3" xfId="783"/>
    <cellStyle name="Normalno 2 2 2 2 2 3 3 2" xfId="1993"/>
    <cellStyle name="Normalno 2 2 2 2 2 3 3 2 2" xfId="6831"/>
    <cellStyle name="Normalno 2 2 2 2 2 3 3 2 2 2" xfId="26183"/>
    <cellStyle name="Normalno 2 2 2 2 2 3 3 2 2 3" xfId="16507"/>
    <cellStyle name="Normalno 2 2 2 2 2 3 3 2 3" xfId="21345"/>
    <cellStyle name="Normalno 2 2 2 2 2 3 3 2 4" xfId="11669"/>
    <cellStyle name="Normalno 2 2 2 2 2 3 3 3" xfId="3203"/>
    <cellStyle name="Normalno 2 2 2 2 2 3 3 3 2" xfId="8041"/>
    <cellStyle name="Normalno 2 2 2 2 2 3 3 3 2 2" xfId="27393"/>
    <cellStyle name="Normalno 2 2 2 2 2 3 3 3 2 3" xfId="17717"/>
    <cellStyle name="Normalno 2 2 2 2 2 3 3 3 3" xfId="22555"/>
    <cellStyle name="Normalno 2 2 2 2 2 3 3 3 4" xfId="12879"/>
    <cellStyle name="Normalno 2 2 2 2 2 3 3 4" xfId="4412"/>
    <cellStyle name="Normalno 2 2 2 2 2 3 3 4 2" xfId="9250"/>
    <cellStyle name="Normalno 2 2 2 2 2 3 3 4 2 2" xfId="28602"/>
    <cellStyle name="Normalno 2 2 2 2 2 3 3 4 2 3" xfId="18926"/>
    <cellStyle name="Normalno 2 2 2 2 2 3 3 4 3" xfId="23764"/>
    <cellStyle name="Normalno 2 2 2 2 2 3 3 4 4" xfId="14088"/>
    <cellStyle name="Normalno 2 2 2 2 2 3 3 5" xfId="5621"/>
    <cellStyle name="Normalno 2 2 2 2 2 3 3 5 2" xfId="24973"/>
    <cellStyle name="Normalno 2 2 2 2 2 3 3 5 3" xfId="15297"/>
    <cellStyle name="Normalno 2 2 2 2 2 3 3 6" xfId="20135"/>
    <cellStyle name="Normalno 2 2 2 2 2 3 3 7" xfId="10459"/>
    <cellStyle name="Normalno 2 2 2 2 2 3 4" xfId="1389"/>
    <cellStyle name="Normalno 2 2 2 2 2 3 4 2" xfId="6227"/>
    <cellStyle name="Normalno 2 2 2 2 2 3 4 2 2" xfId="25579"/>
    <cellStyle name="Normalno 2 2 2 2 2 3 4 2 3" xfId="15903"/>
    <cellStyle name="Normalno 2 2 2 2 2 3 4 3" xfId="20741"/>
    <cellStyle name="Normalno 2 2 2 2 2 3 4 4" xfId="11065"/>
    <cellStyle name="Normalno 2 2 2 2 2 3 5" xfId="2599"/>
    <cellStyle name="Normalno 2 2 2 2 2 3 5 2" xfId="7437"/>
    <cellStyle name="Normalno 2 2 2 2 2 3 5 2 2" xfId="26789"/>
    <cellStyle name="Normalno 2 2 2 2 2 3 5 2 3" xfId="17113"/>
    <cellStyle name="Normalno 2 2 2 2 2 3 5 3" xfId="21951"/>
    <cellStyle name="Normalno 2 2 2 2 2 3 5 4" xfId="12275"/>
    <cellStyle name="Normalno 2 2 2 2 2 3 6" xfId="3809"/>
    <cellStyle name="Normalno 2 2 2 2 2 3 6 2" xfId="8647"/>
    <cellStyle name="Normalno 2 2 2 2 2 3 6 2 2" xfId="27999"/>
    <cellStyle name="Normalno 2 2 2 2 2 3 6 2 3" xfId="18323"/>
    <cellStyle name="Normalno 2 2 2 2 2 3 6 3" xfId="23161"/>
    <cellStyle name="Normalno 2 2 2 2 2 3 6 4" xfId="13485"/>
    <cellStyle name="Normalno 2 2 2 2 2 3 7" xfId="5017"/>
    <cellStyle name="Normalno 2 2 2 2 2 3 7 2" xfId="24369"/>
    <cellStyle name="Normalno 2 2 2 2 2 3 7 3" xfId="14693"/>
    <cellStyle name="Normalno 2 2 2 2 2 3 8" xfId="19531"/>
    <cellStyle name="Normalno 2 2 2 2 2 3 9" xfId="9855"/>
    <cellStyle name="Normalno 2 2 2 2 2 4" xfId="277"/>
    <cellStyle name="Normalno 2 2 2 2 2 4 2" xfId="581"/>
    <cellStyle name="Normalno 2 2 2 2 2 4 2 2" xfId="1185"/>
    <cellStyle name="Normalno 2 2 2 2 2 4 2 2 2" xfId="2395"/>
    <cellStyle name="Normalno 2 2 2 2 2 4 2 2 2 2" xfId="7233"/>
    <cellStyle name="Normalno 2 2 2 2 2 4 2 2 2 2 2" xfId="26585"/>
    <cellStyle name="Normalno 2 2 2 2 2 4 2 2 2 2 3" xfId="16909"/>
    <cellStyle name="Normalno 2 2 2 2 2 4 2 2 2 3" xfId="21747"/>
    <cellStyle name="Normalno 2 2 2 2 2 4 2 2 2 4" xfId="12071"/>
    <cellStyle name="Normalno 2 2 2 2 2 4 2 2 3" xfId="3605"/>
    <cellStyle name="Normalno 2 2 2 2 2 4 2 2 3 2" xfId="8443"/>
    <cellStyle name="Normalno 2 2 2 2 2 4 2 2 3 2 2" xfId="27795"/>
    <cellStyle name="Normalno 2 2 2 2 2 4 2 2 3 2 3" xfId="18119"/>
    <cellStyle name="Normalno 2 2 2 2 2 4 2 2 3 3" xfId="22957"/>
    <cellStyle name="Normalno 2 2 2 2 2 4 2 2 3 4" xfId="13281"/>
    <cellStyle name="Normalno 2 2 2 2 2 4 2 2 4" xfId="4814"/>
    <cellStyle name="Normalno 2 2 2 2 2 4 2 2 4 2" xfId="9652"/>
    <cellStyle name="Normalno 2 2 2 2 2 4 2 2 4 2 2" xfId="29004"/>
    <cellStyle name="Normalno 2 2 2 2 2 4 2 2 4 2 3" xfId="19328"/>
    <cellStyle name="Normalno 2 2 2 2 2 4 2 2 4 3" xfId="24166"/>
    <cellStyle name="Normalno 2 2 2 2 2 4 2 2 4 4" xfId="14490"/>
    <cellStyle name="Normalno 2 2 2 2 2 4 2 2 5" xfId="6023"/>
    <cellStyle name="Normalno 2 2 2 2 2 4 2 2 5 2" xfId="25375"/>
    <cellStyle name="Normalno 2 2 2 2 2 4 2 2 5 3" xfId="15699"/>
    <cellStyle name="Normalno 2 2 2 2 2 4 2 2 6" xfId="20537"/>
    <cellStyle name="Normalno 2 2 2 2 2 4 2 2 7" xfId="10861"/>
    <cellStyle name="Normalno 2 2 2 2 2 4 2 3" xfId="1791"/>
    <cellStyle name="Normalno 2 2 2 2 2 4 2 3 2" xfId="6629"/>
    <cellStyle name="Normalno 2 2 2 2 2 4 2 3 2 2" xfId="25981"/>
    <cellStyle name="Normalno 2 2 2 2 2 4 2 3 2 3" xfId="16305"/>
    <cellStyle name="Normalno 2 2 2 2 2 4 2 3 3" xfId="21143"/>
    <cellStyle name="Normalno 2 2 2 2 2 4 2 3 4" xfId="11467"/>
    <cellStyle name="Normalno 2 2 2 2 2 4 2 4" xfId="3001"/>
    <cellStyle name="Normalno 2 2 2 2 2 4 2 4 2" xfId="7839"/>
    <cellStyle name="Normalno 2 2 2 2 2 4 2 4 2 2" xfId="27191"/>
    <cellStyle name="Normalno 2 2 2 2 2 4 2 4 2 3" xfId="17515"/>
    <cellStyle name="Normalno 2 2 2 2 2 4 2 4 3" xfId="22353"/>
    <cellStyle name="Normalno 2 2 2 2 2 4 2 4 4" xfId="12677"/>
    <cellStyle name="Normalno 2 2 2 2 2 4 2 5" xfId="4210"/>
    <cellStyle name="Normalno 2 2 2 2 2 4 2 5 2" xfId="9048"/>
    <cellStyle name="Normalno 2 2 2 2 2 4 2 5 2 2" xfId="28400"/>
    <cellStyle name="Normalno 2 2 2 2 2 4 2 5 2 3" xfId="18724"/>
    <cellStyle name="Normalno 2 2 2 2 2 4 2 5 3" xfId="23562"/>
    <cellStyle name="Normalno 2 2 2 2 2 4 2 5 4" xfId="13886"/>
    <cellStyle name="Normalno 2 2 2 2 2 4 2 6" xfId="5419"/>
    <cellStyle name="Normalno 2 2 2 2 2 4 2 6 2" xfId="24771"/>
    <cellStyle name="Normalno 2 2 2 2 2 4 2 6 3" xfId="15095"/>
    <cellStyle name="Normalno 2 2 2 2 2 4 2 7" xfId="19933"/>
    <cellStyle name="Normalno 2 2 2 2 2 4 2 8" xfId="10257"/>
    <cellStyle name="Normalno 2 2 2 2 2 4 3" xfId="883"/>
    <cellStyle name="Normalno 2 2 2 2 2 4 3 2" xfId="2093"/>
    <cellStyle name="Normalno 2 2 2 2 2 4 3 2 2" xfId="6931"/>
    <cellStyle name="Normalno 2 2 2 2 2 4 3 2 2 2" xfId="26283"/>
    <cellStyle name="Normalno 2 2 2 2 2 4 3 2 2 3" xfId="16607"/>
    <cellStyle name="Normalno 2 2 2 2 2 4 3 2 3" xfId="21445"/>
    <cellStyle name="Normalno 2 2 2 2 2 4 3 2 4" xfId="11769"/>
    <cellStyle name="Normalno 2 2 2 2 2 4 3 3" xfId="3303"/>
    <cellStyle name="Normalno 2 2 2 2 2 4 3 3 2" xfId="8141"/>
    <cellStyle name="Normalno 2 2 2 2 2 4 3 3 2 2" xfId="27493"/>
    <cellStyle name="Normalno 2 2 2 2 2 4 3 3 2 3" xfId="17817"/>
    <cellStyle name="Normalno 2 2 2 2 2 4 3 3 3" xfId="22655"/>
    <cellStyle name="Normalno 2 2 2 2 2 4 3 3 4" xfId="12979"/>
    <cellStyle name="Normalno 2 2 2 2 2 4 3 4" xfId="4512"/>
    <cellStyle name="Normalno 2 2 2 2 2 4 3 4 2" xfId="9350"/>
    <cellStyle name="Normalno 2 2 2 2 2 4 3 4 2 2" xfId="28702"/>
    <cellStyle name="Normalno 2 2 2 2 2 4 3 4 2 3" xfId="19026"/>
    <cellStyle name="Normalno 2 2 2 2 2 4 3 4 3" xfId="23864"/>
    <cellStyle name="Normalno 2 2 2 2 2 4 3 4 4" xfId="14188"/>
    <cellStyle name="Normalno 2 2 2 2 2 4 3 5" xfId="5721"/>
    <cellStyle name="Normalno 2 2 2 2 2 4 3 5 2" xfId="25073"/>
    <cellStyle name="Normalno 2 2 2 2 2 4 3 5 3" xfId="15397"/>
    <cellStyle name="Normalno 2 2 2 2 2 4 3 6" xfId="20235"/>
    <cellStyle name="Normalno 2 2 2 2 2 4 3 7" xfId="10559"/>
    <cellStyle name="Normalno 2 2 2 2 2 4 4" xfId="1489"/>
    <cellStyle name="Normalno 2 2 2 2 2 4 4 2" xfId="6327"/>
    <cellStyle name="Normalno 2 2 2 2 2 4 4 2 2" xfId="25679"/>
    <cellStyle name="Normalno 2 2 2 2 2 4 4 2 3" xfId="16003"/>
    <cellStyle name="Normalno 2 2 2 2 2 4 4 3" xfId="20841"/>
    <cellStyle name="Normalno 2 2 2 2 2 4 4 4" xfId="11165"/>
    <cellStyle name="Normalno 2 2 2 2 2 4 5" xfId="2699"/>
    <cellStyle name="Normalno 2 2 2 2 2 4 5 2" xfId="7537"/>
    <cellStyle name="Normalno 2 2 2 2 2 4 5 2 2" xfId="26889"/>
    <cellStyle name="Normalno 2 2 2 2 2 4 5 2 3" xfId="17213"/>
    <cellStyle name="Normalno 2 2 2 2 2 4 5 3" xfId="22051"/>
    <cellStyle name="Normalno 2 2 2 2 2 4 5 4" xfId="12375"/>
    <cellStyle name="Normalno 2 2 2 2 2 4 6" xfId="3909"/>
    <cellStyle name="Normalno 2 2 2 2 2 4 6 2" xfId="8747"/>
    <cellStyle name="Normalno 2 2 2 2 2 4 6 2 2" xfId="28099"/>
    <cellStyle name="Normalno 2 2 2 2 2 4 6 2 3" xfId="18423"/>
    <cellStyle name="Normalno 2 2 2 2 2 4 6 3" xfId="23261"/>
    <cellStyle name="Normalno 2 2 2 2 2 4 6 4" xfId="13585"/>
    <cellStyle name="Normalno 2 2 2 2 2 4 7" xfId="5117"/>
    <cellStyle name="Normalno 2 2 2 2 2 4 7 2" xfId="24469"/>
    <cellStyle name="Normalno 2 2 2 2 2 4 7 3" xfId="14793"/>
    <cellStyle name="Normalno 2 2 2 2 2 4 8" xfId="19631"/>
    <cellStyle name="Normalno 2 2 2 2 2 4 9" xfId="9955"/>
    <cellStyle name="Normalno 2 2 2 2 2 5" xfId="330"/>
    <cellStyle name="Normalno 2 2 2 2 2 5 2" xfId="633"/>
    <cellStyle name="Normalno 2 2 2 2 2 5 2 2" xfId="1237"/>
    <cellStyle name="Normalno 2 2 2 2 2 5 2 2 2" xfId="2447"/>
    <cellStyle name="Normalno 2 2 2 2 2 5 2 2 2 2" xfId="7285"/>
    <cellStyle name="Normalno 2 2 2 2 2 5 2 2 2 2 2" xfId="26637"/>
    <cellStyle name="Normalno 2 2 2 2 2 5 2 2 2 2 3" xfId="16961"/>
    <cellStyle name="Normalno 2 2 2 2 2 5 2 2 2 3" xfId="21799"/>
    <cellStyle name="Normalno 2 2 2 2 2 5 2 2 2 4" xfId="12123"/>
    <cellStyle name="Normalno 2 2 2 2 2 5 2 2 3" xfId="3657"/>
    <cellStyle name="Normalno 2 2 2 2 2 5 2 2 3 2" xfId="8495"/>
    <cellStyle name="Normalno 2 2 2 2 2 5 2 2 3 2 2" xfId="27847"/>
    <cellStyle name="Normalno 2 2 2 2 2 5 2 2 3 2 3" xfId="18171"/>
    <cellStyle name="Normalno 2 2 2 2 2 5 2 2 3 3" xfId="23009"/>
    <cellStyle name="Normalno 2 2 2 2 2 5 2 2 3 4" xfId="13333"/>
    <cellStyle name="Normalno 2 2 2 2 2 5 2 2 4" xfId="4866"/>
    <cellStyle name="Normalno 2 2 2 2 2 5 2 2 4 2" xfId="9704"/>
    <cellStyle name="Normalno 2 2 2 2 2 5 2 2 4 2 2" xfId="29056"/>
    <cellStyle name="Normalno 2 2 2 2 2 5 2 2 4 2 3" xfId="19380"/>
    <cellStyle name="Normalno 2 2 2 2 2 5 2 2 4 3" xfId="24218"/>
    <cellStyle name="Normalno 2 2 2 2 2 5 2 2 4 4" xfId="14542"/>
    <cellStyle name="Normalno 2 2 2 2 2 5 2 2 5" xfId="6075"/>
    <cellStyle name="Normalno 2 2 2 2 2 5 2 2 5 2" xfId="25427"/>
    <cellStyle name="Normalno 2 2 2 2 2 5 2 2 5 3" xfId="15751"/>
    <cellStyle name="Normalno 2 2 2 2 2 5 2 2 6" xfId="20589"/>
    <cellStyle name="Normalno 2 2 2 2 2 5 2 2 7" xfId="10913"/>
    <cellStyle name="Normalno 2 2 2 2 2 5 2 3" xfId="1843"/>
    <cellStyle name="Normalno 2 2 2 2 2 5 2 3 2" xfId="6681"/>
    <cellStyle name="Normalno 2 2 2 2 2 5 2 3 2 2" xfId="26033"/>
    <cellStyle name="Normalno 2 2 2 2 2 5 2 3 2 3" xfId="16357"/>
    <cellStyle name="Normalno 2 2 2 2 2 5 2 3 3" xfId="21195"/>
    <cellStyle name="Normalno 2 2 2 2 2 5 2 3 4" xfId="11519"/>
    <cellStyle name="Normalno 2 2 2 2 2 5 2 4" xfId="3053"/>
    <cellStyle name="Normalno 2 2 2 2 2 5 2 4 2" xfId="7891"/>
    <cellStyle name="Normalno 2 2 2 2 2 5 2 4 2 2" xfId="27243"/>
    <cellStyle name="Normalno 2 2 2 2 2 5 2 4 2 3" xfId="17567"/>
    <cellStyle name="Normalno 2 2 2 2 2 5 2 4 3" xfId="22405"/>
    <cellStyle name="Normalno 2 2 2 2 2 5 2 4 4" xfId="12729"/>
    <cellStyle name="Normalno 2 2 2 2 2 5 2 5" xfId="4262"/>
    <cellStyle name="Normalno 2 2 2 2 2 5 2 5 2" xfId="9100"/>
    <cellStyle name="Normalno 2 2 2 2 2 5 2 5 2 2" xfId="28452"/>
    <cellStyle name="Normalno 2 2 2 2 2 5 2 5 2 3" xfId="18776"/>
    <cellStyle name="Normalno 2 2 2 2 2 5 2 5 3" xfId="23614"/>
    <cellStyle name="Normalno 2 2 2 2 2 5 2 5 4" xfId="13938"/>
    <cellStyle name="Normalno 2 2 2 2 2 5 2 6" xfId="5471"/>
    <cellStyle name="Normalno 2 2 2 2 2 5 2 6 2" xfId="24823"/>
    <cellStyle name="Normalno 2 2 2 2 2 5 2 6 3" xfId="15147"/>
    <cellStyle name="Normalno 2 2 2 2 2 5 2 7" xfId="19985"/>
    <cellStyle name="Normalno 2 2 2 2 2 5 2 8" xfId="10309"/>
    <cellStyle name="Normalno 2 2 2 2 2 5 3" xfId="935"/>
    <cellStyle name="Normalno 2 2 2 2 2 5 3 2" xfId="2145"/>
    <cellStyle name="Normalno 2 2 2 2 2 5 3 2 2" xfId="6983"/>
    <cellStyle name="Normalno 2 2 2 2 2 5 3 2 2 2" xfId="26335"/>
    <cellStyle name="Normalno 2 2 2 2 2 5 3 2 2 3" xfId="16659"/>
    <cellStyle name="Normalno 2 2 2 2 2 5 3 2 3" xfId="21497"/>
    <cellStyle name="Normalno 2 2 2 2 2 5 3 2 4" xfId="11821"/>
    <cellStyle name="Normalno 2 2 2 2 2 5 3 3" xfId="3355"/>
    <cellStyle name="Normalno 2 2 2 2 2 5 3 3 2" xfId="8193"/>
    <cellStyle name="Normalno 2 2 2 2 2 5 3 3 2 2" xfId="27545"/>
    <cellStyle name="Normalno 2 2 2 2 2 5 3 3 2 3" xfId="17869"/>
    <cellStyle name="Normalno 2 2 2 2 2 5 3 3 3" xfId="22707"/>
    <cellStyle name="Normalno 2 2 2 2 2 5 3 3 4" xfId="13031"/>
    <cellStyle name="Normalno 2 2 2 2 2 5 3 4" xfId="4564"/>
    <cellStyle name="Normalno 2 2 2 2 2 5 3 4 2" xfId="9402"/>
    <cellStyle name="Normalno 2 2 2 2 2 5 3 4 2 2" xfId="28754"/>
    <cellStyle name="Normalno 2 2 2 2 2 5 3 4 2 3" xfId="19078"/>
    <cellStyle name="Normalno 2 2 2 2 2 5 3 4 3" xfId="23916"/>
    <cellStyle name="Normalno 2 2 2 2 2 5 3 4 4" xfId="14240"/>
    <cellStyle name="Normalno 2 2 2 2 2 5 3 5" xfId="5773"/>
    <cellStyle name="Normalno 2 2 2 2 2 5 3 5 2" xfId="25125"/>
    <cellStyle name="Normalno 2 2 2 2 2 5 3 5 3" xfId="15449"/>
    <cellStyle name="Normalno 2 2 2 2 2 5 3 6" xfId="20287"/>
    <cellStyle name="Normalno 2 2 2 2 2 5 3 7" xfId="10611"/>
    <cellStyle name="Normalno 2 2 2 2 2 5 4" xfId="1541"/>
    <cellStyle name="Normalno 2 2 2 2 2 5 4 2" xfId="6379"/>
    <cellStyle name="Normalno 2 2 2 2 2 5 4 2 2" xfId="25731"/>
    <cellStyle name="Normalno 2 2 2 2 2 5 4 2 3" xfId="16055"/>
    <cellStyle name="Normalno 2 2 2 2 2 5 4 3" xfId="20893"/>
    <cellStyle name="Normalno 2 2 2 2 2 5 4 4" xfId="11217"/>
    <cellStyle name="Normalno 2 2 2 2 2 5 5" xfId="2751"/>
    <cellStyle name="Normalno 2 2 2 2 2 5 5 2" xfId="7589"/>
    <cellStyle name="Normalno 2 2 2 2 2 5 5 2 2" xfId="26941"/>
    <cellStyle name="Normalno 2 2 2 2 2 5 5 2 3" xfId="17265"/>
    <cellStyle name="Normalno 2 2 2 2 2 5 5 3" xfId="22103"/>
    <cellStyle name="Normalno 2 2 2 2 2 5 5 4" xfId="12427"/>
    <cellStyle name="Normalno 2 2 2 2 2 5 6" xfId="3960"/>
    <cellStyle name="Normalno 2 2 2 2 2 5 6 2" xfId="8798"/>
    <cellStyle name="Normalno 2 2 2 2 2 5 6 2 2" xfId="28150"/>
    <cellStyle name="Normalno 2 2 2 2 2 5 6 2 3" xfId="18474"/>
    <cellStyle name="Normalno 2 2 2 2 2 5 6 3" xfId="23312"/>
    <cellStyle name="Normalno 2 2 2 2 2 5 6 4" xfId="13636"/>
    <cellStyle name="Normalno 2 2 2 2 2 5 7" xfId="5169"/>
    <cellStyle name="Normalno 2 2 2 2 2 5 7 2" xfId="24521"/>
    <cellStyle name="Normalno 2 2 2 2 2 5 7 3" xfId="14845"/>
    <cellStyle name="Normalno 2 2 2 2 2 5 8" xfId="19683"/>
    <cellStyle name="Normalno 2 2 2 2 2 5 9" xfId="10007"/>
    <cellStyle name="Normalno 2 2 2 2 2 6" xfId="381"/>
    <cellStyle name="Normalno 2 2 2 2 2 6 2" xfId="985"/>
    <cellStyle name="Normalno 2 2 2 2 2 6 2 2" xfId="2195"/>
    <cellStyle name="Normalno 2 2 2 2 2 6 2 2 2" xfId="7033"/>
    <cellStyle name="Normalno 2 2 2 2 2 6 2 2 2 2" xfId="26385"/>
    <cellStyle name="Normalno 2 2 2 2 2 6 2 2 2 3" xfId="16709"/>
    <cellStyle name="Normalno 2 2 2 2 2 6 2 2 3" xfId="21547"/>
    <cellStyle name="Normalno 2 2 2 2 2 6 2 2 4" xfId="11871"/>
    <cellStyle name="Normalno 2 2 2 2 2 6 2 3" xfId="3405"/>
    <cellStyle name="Normalno 2 2 2 2 2 6 2 3 2" xfId="8243"/>
    <cellStyle name="Normalno 2 2 2 2 2 6 2 3 2 2" xfId="27595"/>
    <cellStyle name="Normalno 2 2 2 2 2 6 2 3 2 3" xfId="17919"/>
    <cellStyle name="Normalno 2 2 2 2 2 6 2 3 3" xfId="22757"/>
    <cellStyle name="Normalno 2 2 2 2 2 6 2 3 4" xfId="13081"/>
    <cellStyle name="Normalno 2 2 2 2 2 6 2 4" xfId="4614"/>
    <cellStyle name="Normalno 2 2 2 2 2 6 2 4 2" xfId="9452"/>
    <cellStyle name="Normalno 2 2 2 2 2 6 2 4 2 2" xfId="28804"/>
    <cellStyle name="Normalno 2 2 2 2 2 6 2 4 2 3" xfId="19128"/>
    <cellStyle name="Normalno 2 2 2 2 2 6 2 4 3" xfId="23966"/>
    <cellStyle name="Normalno 2 2 2 2 2 6 2 4 4" xfId="14290"/>
    <cellStyle name="Normalno 2 2 2 2 2 6 2 5" xfId="5823"/>
    <cellStyle name="Normalno 2 2 2 2 2 6 2 5 2" xfId="25175"/>
    <cellStyle name="Normalno 2 2 2 2 2 6 2 5 3" xfId="15499"/>
    <cellStyle name="Normalno 2 2 2 2 2 6 2 6" xfId="20337"/>
    <cellStyle name="Normalno 2 2 2 2 2 6 2 7" xfId="10661"/>
    <cellStyle name="Normalno 2 2 2 2 2 6 3" xfId="1591"/>
    <cellStyle name="Normalno 2 2 2 2 2 6 3 2" xfId="6429"/>
    <cellStyle name="Normalno 2 2 2 2 2 6 3 2 2" xfId="25781"/>
    <cellStyle name="Normalno 2 2 2 2 2 6 3 2 3" xfId="16105"/>
    <cellStyle name="Normalno 2 2 2 2 2 6 3 3" xfId="20943"/>
    <cellStyle name="Normalno 2 2 2 2 2 6 3 4" xfId="11267"/>
    <cellStyle name="Normalno 2 2 2 2 2 6 4" xfId="2801"/>
    <cellStyle name="Normalno 2 2 2 2 2 6 4 2" xfId="7639"/>
    <cellStyle name="Normalno 2 2 2 2 2 6 4 2 2" xfId="26991"/>
    <cellStyle name="Normalno 2 2 2 2 2 6 4 2 3" xfId="17315"/>
    <cellStyle name="Normalno 2 2 2 2 2 6 4 3" xfId="22153"/>
    <cellStyle name="Normalno 2 2 2 2 2 6 4 4" xfId="12477"/>
    <cellStyle name="Normalno 2 2 2 2 2 6 5" xfId="4010"/>
    <cellStyle name="Normalno 2 2 2 2 2 6 5 2" xfId="8848"/>
    <cellStyle name="Normalno 2 2 2 2 2 6 5 2 2" xfId="28200"/>
    <cellStyle name="Normalno 2 2 2 2 2 6 5 2 3" xfId="18524"/>
    <cellStyle name="Normalno 2 2 2 2 2 6 5 3" xfId="23362"/>
    <cellStyle name="Normalno 2 2 2 2 2 6 5 4" xfId="13686"/>
    <cellStyle name="Normalno 2 2 2 2 2 6 6" xfId="5219"/>
    <cellStyle name="Normalno 2 2 2 2 2 6 6 2" xfId="24571"/>
    <cellStyle name="Normalno 2 2 2 2 2 6 6 3" xfId="14895"/>
    <cellStyle name="Normalno 2 2 2 2 2 6 7" xfId="19733"/>
    <cellStyle name="Normalno 2 2 2 2 2 6 8" xfId="10057"/>
    <cellStyle name="Normalno 2 2 2 2 2 7" xfId="683"/>
    <cellStyle name="Normalno 2 2 2 2 2 7 2" xfId="1893"/>
    <cellStyle name="Normalno 2 2 2 2 2 7 2 2" xfId="6731"/>
    <cellStyle name="Normalno 2 2 2 2 2 7 2 2 2" xfId="26083"/>
    <cellStyle name="Normalno 2 2 2 2 2 7 2 2 3" xfId="16407"/>
    <cellStyle name="Normalno 2 2 2 2 2 7 2 3" xfId="21245"/>
    <cellStyle name="Normalno 2 2 2 2 2 7 2 4" xfId="11569"/>
    <cellStyle name="Normalno 2 2 2 2 2 7 3" xfId="3103"/>
    <cellStyle name="Normalno 2 2 2 2 2 7 3 2" xfId="7941"/>
    <cellStyle name="Normalno 2 2 2 2 2 7 3 2 2" xfId="27293"/>
    <cellStyle name="Normalno 2 2 2 2 2 7 3 2 3" xfId="17617"/>
    <cellStyle name="Normalno 2 2 2 2 2 7 3 3" xfId="22455"/>
    <cellStyle name="Normalno 2 2 2 2 2 7 3 4" xfId="12779"/>
    <cellStyle name="Normalno 2 2 2 2 2 7 4" xfId="4312"/>
    <cellStyle name="Normalno 2 2 2 2 2 7 4 2" xfId="9150"/>
    <cellStyle name="Normalno 2 2 2 2 2 7 4 2 2" xfId="28502"/>
    <cellStyle name="Normalno 2 2 2 2 2 7 4 2 3" xfId="18826"/>
    <cellStyle name="Normalno 2 2 2 2 2 7 4 3" xfId="23664"/>
    <cellStyle name="Normalno 2 2 2 2 2 7 4 4" xfId="13988"/>
    <cellStyle name="Normalno 2 2 2 2 2 7 5" xfId="5521"/>
    <cellStyle name="Normalno 2 2 2 2 2 7 5 2" xfId="24873"/>
    <cellStyle name="Normalno 2 2 2 2 2 7 5 3" xfId="15197"/>
    <cellStyle name="Normalno 2 2 2 2 2 7 6" xfId="20035"/>
    <cellStyle name="Normalno 2 2 2 2 2 7 7" xfId="10359"/>
    <cellStyle name="Normalno 2 2 2 2 2 8" xfId="1289"/>
    <cellStyle name="Normalno 2 2 2 2 2 8 2" xfId="6127"/>
    <cellStyle name="Normalno 2 2 2 2 2 8 2 2" xfId="25479"/>
    <cellStyle name="Normalno 2 2 2 2 2 8 2 3" xfId="15803"/>
    <cellStyle name="Normalno 2 2 2 2 2 8 3" xfId="20641"/>
    <cellStyle name="Normalno 2 2 2 2 2 8 4" xfId="10965"/>
    <cellStyle name="Normalno 2 2 2 2 2 9" xfId="2499"/>
    <cellStyle name="Normalno 2 2 2 2 2 9 2" xfId="7337"/>
    <cellStyle name="Normalno 2 2 2 2 2 9 2 2" xfId="26689"/>
    <cellStyle name="Normalno 2 2 2 2 2 9 2 3" xfId="17013"/>
    <cellStyle name="Normalno 2 2 2 2 2 9 3" xfId="21851"/>
    <cellStyle name="Normalno 2 2 2 2 2 9 4" xfId="12175"/>
    <cellStyle name="Normalno 2 2 2 2 3" xfId="77"/>
    <cellStyle name="Normalno 2 2 2 2 3 10" xfId="9784"/>
    <cellStyle name="Normalno 2 2 2 2 3 2" xfId="190"/>
    <cellStyle name="Normalno 2 2 2 2 3 2 2" xfId="510"/>
    <cellStyle name="Normalno 2 2 2 2 3 2 2 2" xfId="1114"/>
    <cellStyle name="Normalno 2 2 2 2 3 2 2 2 2" xfId="2324"/>
    <cellStyle name="Normalno 2 2 2 2 3 2 2 2 2 2" xfId="7162"/>
    <cellStyle name="Normalno 2 2 2 2 3 2 2 2 2 2 2" xfId="26514"/>
    <cellStyle name="Normalno 2 2 2 2 3 2 2 2 2 2 3" xfId="16838"/>
    <cellStyle name="Normalno 2 2 2 2 3 2 2 2 2 3" xfId="21676"/>
    <cellStyle name="Normalno 2 2 2 2 3 2 2 2 2 4" xfId="12000"/>
    <cellStyle name="Normalno 2 2 2 2 3 2 2 2 3" xfId="3534"/>
    <cellStyle name="Normalno 2 2 2 2 3 2 2 2 3 2" xfId="8372"/>
    <cellStyle name="Normalno 2 2 2 2 3 2 2 2 3 2 2" xfId="27724"/>
    <cellStyle name="Normalno 2 2 2 2 3 2 2 2 3 2 3" xfId="18048"/>
    <cellStyle name="Normalno 2 2 2 2 3 2 2 2 3 3" xfId="22886"/>
    <cellStyle name="Normalno 2 2 2 2 3 2 2 2 3 4" xfId="13210"/>
    <cellStyle name="Normalno 2 2 2 2 3 2 2 2 4" xfId="4743"/>
    <cellStyle name="Normalno 2 2 2 2 3 2 2 2 4 2" xfId="9581"/>
    <cellStyle name="Normalno 2 2 2 2 3 2 2 2 4 2 2" xfId="28933"/>
    <cellStyle name="Normalno 2 2 2 2 3 2 2 2 4 2 3" xfId="19257"/>
    <cellStyle name="Normalno 2 2 2 2 3 2 2 2 4 3" xfId="24095"/>
    <cellStyle name="Normalno 2 2 2 2 3 2 2 2 4 4" xfId="14419"/>
    <cellStyle name="Normalno 2 2 2 2 3 2 2 2 5" xfId="5952"/>
    <cellStyle name="Normalno 2 2 2 2 3 2 2 2 5 2" xfId="25304"/>
    <cellStyle name="Normalno 2 2 2 2 3 2 2 2 5 3" xfId="15628"/>
    <cellStyle name="Normalno 2 2 2 2 3 2 2 2 6" xfId="20466"/>
    <cellStyle name="Normalno 2 2 2 2 3 2 2 2 7" xfId="10790"/>
    <cellStyle name="Normalno 2 2 2 2 3 2 2 3" xfId="1720"/>
    <cellStyle name="Normalno 2 2 2 2 3 2 2 3 2" xfId="6558"/>
    <cellStyle name="Normalno 2 2 2 2 3 2 2 3 2 2" xfId="25910"/>
    <cellStyle name="Normalno 2 2 2 2 3 2 2 3 2 3" xfId="16234"/>
    <cellStyle name="Normalno 2 2 2 2 3 2 2 3 3" xfId="21072"/>
    <cellStyle name="Normalno 2 2 2 2 3 2 2 3 4" xfId="11396"/>
    <cellStyle name="Normalno 2 2 2 2 3 2 2 4" xfId="2930"/>
    <cellStyle name="Normalno 2 2 2 2 3 2 2 4 2" xfId="7768"/>
    <cellStyle name="Normalno 2 2 2 2 3 2 2 4 2 2" xfId="27120"/>
    <cellStyle name="Normalno 2 2 2 2 3 2 2 4 2 3" xfId="17444"/>
    <cellStyle name="Normalno 2 2 2 2 3 2 2 4 3" xfId="22282"/>
    <cellStyle name="Normalno 2 2 2 2 3 2 2 4 4" xfId="12606"/>
    <cellStyle name="Normalno 2 2 2 2 3 2 2 5" xfId="4139"/>
    <cellStyle name="Normalno 2 2 2 2 3 2 2 5 2" xfId="8977"/>
    <cellStyle name="Normalno 2 2 2 2 3 2 2 5 2 2" xfId="28329"/>
    <cellStyle name="Normalno 2 2 2 2 3 2 2 5 2 3" xfId="18653"/>
    <cellStyle name="Normalno 2 2 2 2 3 2 2 5 3" xfId="23491"/>
    <cellStyle name="Normalno 2 2 2 2 3 2 2 5 4" xfId="13815"/>
    <cellStyle name="Normalno 2 2 2 2 3 2 2 6" xfId="5348"/>
    <cellStyle name="Normalno 2 2 2 2 3 2 2 6 2" xfId="24700"/>
    <cellStyle name="Normalno 2 2 2 2 3 2 2 6 3" xfId="15024"/>
    <cellStyle name="Normalno 2 2 2 2 3 2 2 7" xfId="19862"/>
    <cellStyle name="Normalno 2 2 2 2 3 2 2 8" xfId="10186"/>
    <cellStyle name="Normalno 2 2 2 2 3 2 3" xfId="812"/>
    <cellStyle name="Normalno 2 2 2 2 3 2 3 2" xfId="2022"/>
    <cellStyle name="Normalno 2 2 2 2 3 2 3 2 2" xfId="6860"/>
    <cellStyle name="Normalno 2 2 2 2 3 2 3 2 2 2" xfId="26212"/>
    <cellStyle name="Normalno 2 2 2 2 3 2 3 2 2 3" xfId="16536"/>
    <cellStyle name="Normalno 2 2 2 2 3 2 3 2 3" xfId="21374"/>
    <cellStyle name="Normalno 2 2 2 2 3 2 3 2 4" xfId="11698"/>
    <cellStyle name="Normalno 2 2 2 2 3 2 3 3" xfId="3232"/>
    <cellStyle name="Normalno 2 2 2 2 3 2 3 3 2" xfId="8070"/>
    <cellStyle name="Normalno 2 2 2 2 3 2 3 3 2 2" xfId="27422"/>
    <cellStyle name="Normalno 2 2 2 2 3 2 3 3 2 3" xfId="17746"/>
    <cellStyle name="Normalno 2 2 2 2 3 2 3 3 3" xfId="22584"/>
    <cellStyle name="Normalno 2 2 2 2 3 2 3 3 4" xfId="12908"/>
    <cellStyle name="Normalno 2 2 2 2 3 2 3 4" xfId="4441"/>
    <cellStyle name="Normalno 2 2 2 2 3 2 3 4 2" xfId="9279"/>
    <cellStyle name="Normalno 2 2 2 2 3 2 3 4 2 2" xfId="28631"/>
    <cellStyle name="Normalno 2 2 2 2 3 2 3 4 2 3" xfId="18955"/>
    <cellStyle name="Normalno 2 2 2 2 3 2 3 4 3" xfId="23793"/>
    <cellStyle name="Normalno 2 2 2 2 3 2 3 4 4" xfId="14117"/>
    <cellStyle name="Normalno 2 2 2 2 3 2 3 5" xfId="5650"/>
    <cellStyle name="Normalno 2 2 2 2 3 2 3 5 2" xfId="25002"/>
    <cellStyle name="Normalno 2 2 2 2 3 2 3 5 3" xfId="15326"/>
    <cellStyle name="Normalno 2 2 2 2 3 2 3 6" xfId="20164"/>
    <cellStyle name="Normalno 2 2 2 2 3 2 3 7" xfId="10488"/>
    <cellStyle name="Normalno 2 2 2 2 3 2 4" xfId="1418"/>
    <cellStyle name="Normalno 2 2 2 2 3 2 4 2" xfId="6256"/>
    <cellStyle name="Normalno 2 2 2 2 3 2 4 2 2" xfId="25608"/>
    <cellStyle name="Normalno 2 2 2 2 3 2 4 2 3" xfId="15932"/>
    <cellStyle name="Normalno 2 2 2 2 3 2 4 3" xfId="20770"/>
    <cellStyle name="Normalno 2 2 2 2 3 2 4 4" xfId="11094"/>
    <cellStyle name="Normalno 2 2 2 2 3 2 5" xfId="2628"/>
    <cellStyle name="Normalno 2 2 2 2 3 2 5 2" xfId="7466"/>
    <cellStyle name="Normalno 2 2 2 2 3 2 5 2 2" xfId="26818"/>
    <cellStyle name="Normalno 2 2 2 2 3 2 5 2 3" xfId="17142"/>
    <cellStyle name="Normalno 2 2 2 2 3 2 5 3" xfId="21980"/>
    <cellStyle name="Normalno 2 2 2 2 3 2 5 4" xfId="12304"/>
    <cellStyle name="Normalno 2 2 2 2 3 2 6" xfId="3838"/>
    <cellStyle name="Normalno 2 2 2 2 3 2 6 2" xfId="8676"/>
    <cellStyle name="Normalno 2 2 2 2 3 2 6 2 2" xfId="28028"/>
    <cellStyle name="Normalno 2 2 2 2 3 2 6 2 3" xfId="18352"/>
    <cellStyle name="Normalno 2 2 2 2 3 2 6 3" xfId="23190"/>
    <cellStyle name="Normalno 2 2 2 2 3 2 6 4" xfId="13514"/>
    <cellStyle name="Normalno 2 2 2 2 3 2 7" xfId="5046"/>
    <cellStyle name="Normalno 2 2 2 2 3 2 7 2" xfId="24398"/>
    <cellStyle name="Normalno 2 2 2 2 3 2 7 3" xfId="14722"/>
    <cellStyle name="Normalno 2 2 2 2 3 2 8" xfId="19560"/>
    <cellStyle name="Normalno 2 2 2 2 3 2 9" xfId="9884"/>
    <cellStyle name="Normalno 2 2 2 2 3 3" xfId="410"/>
    <cellStyle name="Normalno 2 2 2 2 3 3 2" xfId="1014"/>
    <cellStyle name="Normalno 2 2 2 2 3 3 2 2" xfId="2224"/>
    <cellStyle name="Normalno 2 2 2 2 3 3 2 2 2" xfId="7062"/>
    <cellStyle name="Normalno 2 2 2 2 3 3 2 2 2 2" xfId="26414"/>
    <cellStyle name="Normalno 2 2 2 2 3 3 2 2 2 3" xfId="16738"/>
    <cellStyle name="Normalno 2 2 2 2 3 3 2 2 3" xfId="21576"/>
    <cellStyle name="Normalno 2 2 2 2 3 3 2 2 4" xfId="11900"/>
    <cellStyle name="Normalno 2 2 2 2 3 3 2 3" xfId="3434"/>
    <cellStyle name="Normalno 2 2 2 2 3 3 2 3 2" xfId="8272"/>
    <cellStyle name="Normalno 2 2 2 2 3 3 2 3 2 2" xfId="27624"/>
    <cellStyle name="Normalno 2 2 2 2 3 3 2 3 2 3" xfId="17948"/>
    <cellStyle name="Normalno 2 2 2 2 3 3 2 3 3" xfId="22786"/>
    <cellStyle name="Normalno 2 2 2 2 3 3 2 3 4" xfId="13110"/>
    <cellStyle name="Normalno 2 2 2 2 3 3 2 4" xfId="4643"/>
    <cellStyle name="Normalno 2 2 2 2 3 3 2 4 2" xfId="9481"/>
    <cellStyle name="Normalno 2 2 2 2 3 3 2 4 2 2" xfId="28833"/>
    <cellStyle name="Normalno 2 2 2 2 3 3 2 4 2 3" xfId="19157"/>
    <cellStyle name="Normalno 2 2 2 2 3 3 2 4 3" xfId="23995"/>
    <cellStyle name="Normalno 2 2 2 2 3 3 2 4 4" xfId="14319"/>
    <cellStyle name="Normalno 2 2 2 2 3 3 2 5" xfId="5852"/>
    <cellStyle name="Normalno 2 2 2 2 3 3 2 5 2" xfId="25204"/>
    <cellStyle name="Normalno 2 2 2 2 3 3 2 5 3" xfId="15528"/>
    <cellStyle name="Normalno 2 2 2 2 3 3 2 6" xfId="20366"/>
    <cellStyle name="Normalno 2 2 2 2 3 3 2 7" xfId="10690"/>
    <cellStyle name="Normalno 2 2 2 2 3 3 3" xfId="1620"/>
    <cellStyle name="Normalno 2 2 2 2 3 3 3 2" xfId="6458"/>
    <cellStyle name="Normalno 2 2 2 2 3 3 3 2 2" xfId="25810"/>
    <cellStyle name="Normalno 2 2 2 2 3 3 3 2 3" xfId="16134"/>
    <cellStyle name="Normalno 2 2 2 2 3 3 3 3" xfId="20972"/>
    <cellStyle name="Normalno 2 2 2 2 3 3 3 4" xfId="11296"/>
    <cellStyle name="Normalno 2 2 2 2 3 3 4" xfId="2830"/>
    <cellStyle name="Normalno 2 2 2 2 3 3 4 2" xfId="7668"/>
    <cellStyle name="Normalno 2 2 2 2 3 3 4 2 2" xfId="27020"/>
    <cellStyle name="Normalno 2 2 2 2 3 3 4 2 3" xfId="17344"/>
    <cellStyle name="Normalno 2 2 2 2 3 3 4 3" xfId="22182"/>
    <cellStyle name="Normalno 2 2 2 2 3 3 4 4" xfId="12506"/>
    <cellStyle name="Normalno 2 2 2 2 3 3 5" xfId="4039"/>
    <cellStyle name="Normalno 2 2 2 2 3 3 5 2" xfId="8877"/>
    <cellStyle name="Normalno 2 2 2 2 3 3 5 2 2" xfId="28229"/>
    <cellStyle name="Normalno 2 2 2 2 3 3 5 2 3" xfId="18553"/>
    <cellStyle name="Normalno 2 2 2 2 3 3 5 3" xfId="23391"/>
    <cellStyle name="Normalno 2 2 2 2 3 3 5 4" xfId="13715"/>
    <cellStyle name="Normalno 2 2 2 2 3 3 6" xfId="5248"/>
    <cellStyle name="Normalno 2 2 2 2 3 3 6 2" xfId="24600"/>
    <cellStyle name="Normalno 2 2 2 2 3 3 6 3" xfId="14924"/>
    <cellStyle name="Normalno 2 2 2 2 3 3 7" xfId="19762"/>
    <cellStyle name="Normalno 2 2 2 2 3 3 8" xfId="10086"/>
    <cellStyle name="Normalno 2 2 2 2 3 4" xfId="712"/>
    <cellStyle name="Normalno 2 2 2 2 3 4 2" xfId="1922"/>
    <cellStyle name="Normalno 2 2 2 2 3 4 2 2" xfId="6760"/>
    <cellStyle name="Normalno 2 2 2 2 3 4 2 2 2" xfId="26112"/>
    <cellStyle name="Normalno 2 2 2 2 3 4 2 2 3" xfId="16436"/>
    <cellStyle name="Normalno 2 2 2 2 3 4 2 3" xfId="21274"/>
    <cellStyle name="Normalno 2 2 2 2 3 4 2 4" xfId="11598"/>
    <cellStyle name="Normalno 2 2 2 2 3 4 3" xfId="3132"/>
    <cellStyle name="Normalno 2 2 2 2 3 4 3 2" xfId="7970"/>
    <cellStyle name="Normalno 2 2 2 2 3 4 3 2 2" xfId="27322"/>
    <cellStyle name="Normalno 2 2 2 2 3 4 3 2 3" xfId="17646"/>
    <cellStyle name="Normalno 2 2 2 2 3 4 3 3" xfId="22484"/>
    <cellStyle name="Normalno 2 2 2 2 3 4 3 4" xfId="12808"/>
    <cellStyle name="Normalno 2 2 2 2 3 4 4" xfId="4341"/>
    <cellStyle name="Normalno 2 2 2 2 3 4 4 2" xfId="9179"/>
    <cellStyle name="Normalno 2 2 2 2 3 4 4 2 2" xfId="28531"/>
    <cellStyle name="Normalno 2 2 2 2 3 4 4 2 3" xfId="18855"/>
    <cellStyle name="Normalno 2 2 2 2 3 4 4 3" xfId="23693"/>
    <cellStyle name="Normalno 2 2 2 2 3 4 4 4" xfId="14017"/>
    <cellStyle name="Normalno 2 2 2 2 3 4 5" xfId="5550"/>
    <cellStyle name="Normalno 2 2 2 2 3 4 5 2" xfId="24902"/>
    <cellStyle name="Normalno 2 2 2 2 3 4 5 3" xfId="15226"/>
    <cellStyle name="Normalno 2 2 2 2 3 4 6" xfId="20064"/>
    <cellStyle name="Normalno 2 2 2 2 3 4 7" xfId="10388"/>
    <cellStyle name="Normalno 2 2 2 2 3 5" xfId="1318"/>
    <cellStyle name="Normalno 2 2 2 2 3 5 2" xfId="6156"/>
    <cellStyle name="Normalno 2 2 2 2 3 5 2 2" xfId="25508"/>
    <cellStyle name="Normalno 2 2 2 2 3 5 2 3" xfId="15832"/>
    <cellStyle name="Normalno 2 2 2 2 3 5 3" xfId="20670"/>
    <cellStyle name="Normalno 2 2 2 2 3 5 4" xfId="10994"/>
    <cellStyle name="Normalno 2 2 2 2 3 6" xfId="2528"/>
    <cellStyle name="Normalno 2 2 2 2 3 6 2" xfId="7366"/>
    <cellStyle name="Normalno 2 2 2 2 3 6 2 2" xfId="26718"/>
    <cellStyle name="Normalno 2 2 2 2 3 6 2 3" xfId="17042"/>
    <cellStyle name="Normalno 2 2 2 2 3 6 3" xfId="21880"/>
    <cellStyle name="Normalno 2 2 2 2 3 6 4" xfId="12204"/>
    <cellStyle name="Normalno 2 2 2 2 3 7" xfId="3738"/>
    <cellStyle name="Normalno 2 2 2 2 3 7 2" xfId="8576"/>
    <cellStyle name="Normalno 2 2 2 2 3 7 2 2" xfId="27928"/>
    <cellStyle name="Normalno 2 2 2 2 3 7 2 3" xfId="18252"/>
    <cellStyle name="Normalno 2 2 2 2 3 7 3" xfId="23090"/>
    <cellStyle name="Normalno 2 2 2 2 3 7 4" xfId="13414"/>
    <cellStyle name="Normalno 2 2 2 2 3 8" xfId="4946"/>
    <cellStyle name="Normalno 2 2 2 2 3 8 2" xfId="24298"/>
    <cellStyle name="Normalno 2 2 2 2 3 8 3" xfId="14622"/>
    <cellStyle name="Normalno 2 2 2 2 3 9" xfId="19460"/>
    <cellStyle name="Normalno 2 2 2 2 4" xfId="139"/>
    <cellStyle name="Normalno 2 2 2 2 4 2" xfId="460"/>
    <cellStyle name="Normalno 2 2 2 2 4 2 2" xfId="1064"/>
    <cellStyle name="Normalno 2 2 2 2 4 2 2 2" xfId="2274"/>
    <cellStyle name="Normalno 2 2 2 2 4 2 2 2 2" xfId="7112"/>
    <cellStyle name="Normalno 2 2 2 2 4 2 2 2 2 2" xfId="26464"/>
    <cellStyle name="Normalno 2 2 2 2 4 2 2 2 2 3" xfId="16788"/>
    <cellStyle name="Normalno 2 2 2 2 4 2 2 2 3" xfId="21626"/>
    <cellStyle name="Normalno 2 2 2 2 4 2 2 2 4" xfId="11950"/>
    <cellStyle name="Normalno 2 2 2 2 4 2 2 3" xfId="3484"/>
    <cellStyle name="Normalno 2 2 2 2 4 2 2 3 2" xfId="8322"/>
    <cellStyle name="Normalno 2 2 2 2 4 2 2 3 2 2" xfId="27674"/>
    <cellStyle name="Normalno 2 2 2 2 4 2 2 3 2 3" xfId="17998"/>
    <cellStyle name="Normalno 2 2 2 2 4 2 2 3 3" xfId="22836"/>
    <cellStyle name="Normalno 2 2 2 2 4 2 2 3 4" xfId="13160"/>
    <cellStyle name="Normalno 2 2 2 2 4 2 2 4" xfId="4693"/>
    <cellStyle name="Normalno 2 2 2 2 4 2 2 4 2" xfId="9531"/>
    <cellStyle name="Normalno 2 2 2 2 4 2 2 4 2 2" xfId="28883"/>
    <cellStyle name="Normalno 2 2 2 2 4 2 2 4 2 3" xfId="19207"/>
    <cellStyle name="Normalno 2 2 2 2 4 2 2 4 3" xfId="24045"/>
    <cellStyle name="Normalno 2 2 2 2 4 2 2 4 4" xfId="14369"/>
    <cellStyle name="Normalno 2 2 2 2 4 2 2 5" xfId="5902"/>
    <cellStyle name="Normalno 2 2 2 2 4 2 2 5 2" xfId="25254"/>
    <cellStyle name="Normalno 2 2 2 2 4 2 2 5 3" xfId="15578"/>
    <cellStyle name="Normalno 2 2 2 2 4 2 2 6" xfId="20416"/>
    <cellStyle name="Normalno 2 2 2 2 4 2 2 7" xfId="10740"/>
    <cellStyle name="Normalno 2 2 2 2 4 2 3" xfId="1670"/>
    <cellStyle name="Normalno 2 2 2 2 4 2 3 2" xfId="6508"/>
    <cellStyle name="Normalno 2 2 2 2 4 2 3 2 2" xfId="25860"/>
    <cellStyle name="Normalno 2 2 2 2 4 2 3 2 3" xfId="16184"/>
    <cellStyle name="Normalno 2 2 2 2 4 2 3 3" xfId="21022"/>
    <cellStyle name="Normalno 2 2 2 2 4 2 3 4" xfId="11346"/>
    <cellStyle name="Normalno 2 2 2 2 4 2 4" xfId="2880"/>
    <cellStyle name="Normalno 2 2 2 2 4 2 4 2" xfId="7718"/>
    <cellStyle name="Normalno 2 2 2 2 4 2 4 2 2" xfId="27070"/>
    <cellStyle name="Normalno 2 2 2 2 4 2 4 2 3" xfId="17394"/>
    <cellStyle name="Normalno 2 2 2 2 4 2 4 3" xfId="22232"/>
    <cellStyle name="Normalno 2 2 2 2 4 2 4 4" xfId="12556"/>
    <cellStyle name="Normalno 2 2 2 2 4 2 5" xfId="4089"/>
    <cellStyle name="Normalno 2 2 2 2 4 2 5 2" xfId="8927"/>
    <cellStyle name="Normalno 2 2 2 2 4 2 5 2 2" xfId="28279"/>
    <cellStyle name="Normalno 2 2 2 2 4 2 5 2 3" xfId="18603"/>
    <cellStyle name="Normalno 2 2 2 2 4 2 5 3" xfId="23441"/>
    <cellStyle name="Normalno 2 2 2 2 4 2 5 4" xfId="13765"/>
    <cellStyle name="Normalno 2 2 2 2 4 2 6" xfId="5298"/>
    <cellStyle name="Normalno 2 2 2 2 4 2 6 2" xfId="24650"/>
    <cellStyle name="Normalno 2 2 2 2 4 2 6 3" xfId="14974"/>
    <cellStyle name="Normalno 2 2 2 2 4 2 7" xfId="19812"/>
    <cellStyle name="Normalno 2 2 2 2 4 2 8" xfId="10136"/>
    <cellStyle name="Normalno 2 2 2 2 4 3" xfId="762"/>
    <cellStyle name="Normalno 2 2 2 2 4 3 2" xfId="1972"/>
    <cellStyle name="Normalno 2 2 2 2 4 3 2 2" xfId="6810"/>
    <cellStyle name="Normalno 2 2 2 2 4 3 2 2 2" xfId="26162"/>
    <cellStyle name="Normalno 2 2 2 2 4 3 2 2 3" xfId="16486"/>
    <cellStyle name="Normalno 2 2 2 2 4 3 2 3" xfId="21324"/>
    <cellStyle name="Normalno 2 2 2 2 4 3 2 4" xfId="11648"/>
    <cellStyle name="Normalno 2 2 2 2 4 3 3" xfId="3182"/>
    <cellStyle name="Normalno 2 2 2 2 4 3 3 2" xfId="8020"/>
    <cellStyle name="Normalno 2 2 2 2 4 3 3 2 2" xfId="27372"/>
    <cellStyle name="Normalno 2 2 2 2 4 3 3 2 3" xfId="17696"/>
    <cellStyle name="Normalno 2 2 2 2 4 3 3 3" xfId="22534"/>
    <cellStyle name="Normalno 2 2 2 2 4 3 3 4" xfId="12858"/>
    <cellStyle name="Normalno 2 2 2 2 4 3 4" xfId="4391"/>
    <cellStyle name="Normalno 2 2 2 2 4 3 4 2" xfId="9229"/>
    <cellStyle name="Normalno 2 2 2 2 4 3 4 2 2" xfId="28581"/>
    <cellStyle name="Normalno 2 2 2 2 4 3 4 2 3" xfId="18905"/>
    <cellStyle name="Normalno 2 2 2 2 4 3 4 3" xfId="23743"/>
    <cellStyle name="Normalno 2 2 2 2 4 3 4 4" xfId="14067"/>
    <cellStyle name="Normalno 2 2 2 2 4 3 5" xfId="5600"/>
    <cellStyle name="Normalno 2 2 2 2 4 3 5 2" xfId="24952"/>
    <cellStyle name="Normalno 2 2 2 2 4 3 5 3" xfId="15276"/>
    <cellStyle name="Normalno 2 2 2 2 4 3 6" xfId="20114"/>
    <cellStyle name="Normalno 2 2 2 2 4 3 7" xfId="10438"/>
    <cellStyle name="Normalno 2 2 2 2 4 4" xfId="1368"/>
    <cellStyle name="Normalno 2 2 2 2 4 4 2" xfId="6206"/>
    <cellStyle name="Normalno 2 2 2 2 4 4 2 2" xfId="25558"/>
    <cellStyle name="Normalno 2 2 2 2 4 4 2 3" xfId="15882"/>
    <cellStyle name="Normalno 2 2 2 2 4 4 3" xfId="20720"/>
    <cellStyle name="Normalno 2 2 2 2 4 4 4" xfId="11044"/>
    <cellStyle name="Normalno 2 2 2 2 4 5" xfId="2578"/>
    <cellStyle name="Normalno 2 2 2 2 4 5 2" xfId="7416"/>
    <cellStyle name="Normalno 2 2 2 2 4 5 2 2" xfId="26768"/>
    <cellStyle name="Normalno 2 2 2 2 4 5 2 3" xfId="17092"/>
    <cellStyle name="Normalno 2 2 2 2 4 5 3" xfId="21930"/>
    <cellStyle name="Normalno 2 2 2 2 4 5 4" xfId="12254"/>
    <cellStyle name="Normalno 2 2 2 2 4 6" xfId="3788"/>
    <cellStyle name="Normalno 2 2 2 2 4 6 2" xfId="8626"/>
    <cellStyle name="Normalno 2 2 2 2 4 6 2 2" xfId="27978"/>
    <cellStyle name="Normalno 2 2 2 2 4 6 2 3" xfId="18302"/>
    <cellStyle name="Normalno 2 2 2 2 4 6 3" xfId="23140"/>
    <cellStyle name="Normalno 2 2 2 2 4 6 4" xfId="13464"/>
    <cellStyle name="Normalno 2 2 2 2 4 7" xfId="4996"/>
    <cellStyle name="Normalno 2 2 2 2 4 7 2" xfId="24348"/>
    <cellStyle name="Normalno 2 2 2 2 4 7 3" xfId="14672"/>
    <cellStyle name="Normalno 2 2 2 2 4 8" xfId="19510"/>
    <cellStyle name="Normalno 2 2 2 2 4 9" xfId="9834"/>
    <cellStyle name="Normalno 2 2 2 2 5" xfId="256"/>
    <cellStyle name="Normalno 2 2 2 2 5 2" xfId="560"/>
    <cellStyle name="Normalno 2 2 2 2 5 2 2" xfId="1164"/>
    <cellStyle name="Normalno 2 2 2 2 5 2 2 2" xfId="2374"/>
    <cellStyle name="Normalno 2 2 2 2 5 2 2 2 2" xfId="7212"/>
    <cellStyle name="Normalno 2 2 2 2 5 2 2 2 2 2" xfId="26564"/>
    <cellStyle name="Normalno 2 2 2 2 5 2 2 2 2 3" xfId="16888"/>
    <cellStyle name="Normalno 2 2 2 2 5 2 2 2 3" xfId="21726"/>
    <cellStyle name="Normalno 2 2 2 2 5 2 2 2 4" xfId="12050"/>
    <cellStyle name="Normalno 2 2 2 2 5 2 2 3" xfId="3584"/>
    <cellStyle name="Normalno 2 2 2 2 5 2 2 3 2" xfId="8422"/>
    <cellStyle name="Normalno 2 2 2 2 5 2 2 3 2 2" xfId="27774"/>
    <cellStyle name="Normalno 2 2 2 2 5 2 2 3 2 3" xfId="18098"/>
    <cellStyle name="Normalno 2 2 2 2 5 2 2 3 3" xfId="22936"/>
    <cellStyle name="Normalno 2 2 2 2 5 2 2 3 4" xfId="13260"/>
    <cellStyle name="Normalno 2 2 2 2 5 2 2 4" xfId="4793"/>
    <cellStyle name="Normalno 2 2 2 2 5 2 2 4 2" xfId="9631"/>
    <cellStyle name="Normalno 2 2 2 2 5 2 2 4 2 2" xfId="28983"/>
    <cellStyle name="Normalno 2 2 2 2 5 2 2 4 2 3" xfId="19307"/>
    <cellStyle name="Normalno 2 2 2 2 5 2 2 4 3" xfId="24145"/>
    <cellStyle name="Normalno 2 2 2 2 5 2 2 4 4" xfId="14469"/>
    <cellStyle name="Normalno 2 2 2 2 5 2 2 5" xfId="6002"/>
    <cellStyle name="Normalno 2 2 2 2 5 2 2 5 2" xfId="25354"/>
    <cellStyle name="Normalno 2 2 2 2 5 2 2 5 3" xfId="15678"/>
    <cellStyle name="Normalno 2 2 2 2 5 2 2 6" xfId="20516"/>
    <cellStyle name="Normalno 2 2 2 2 5 2 2 7" xfId="10840"/>
    <cellStyle name="Normalno 2 2 2 2 5 2 3" xfId="1770"/>
    <cellStyle name="Normalno 2 2 2 2 5 2 3 2" xfId="6608"/>
    <cellStyle name="Normalno 2 2 2 2 5 2 3 2 2" xfId="25960"/>
    <cellStyle name="Normalno 2 2 2 2 5 2 3 2 3" xfId="16284"/>
    <cellStyle name="Normalno 2 2 2 2 5 2 3 3" xfId="21122"/>
    <cellStyle name="Normalno 2 2 2 2 5 2 3 4" xfId="11446"/>
    <cellStyle name="Normalno 2 2 2 2 5 2 4" xfId="2980"/>
    <cellStyle name="Normalno 2 2 2 2 5 2 4 2" xfId="7818"/>
    <cellStyle name="Normalno 2 2 2 2 5 2 4 2 2" xfId="27170"/>
    <cellStyle name="Normalno 2 2 2 2 5 2 4 2 3" xfId="17494"/>
    <cellStyle name="Normalno 2 2 2 2 5 2 4 3" xfId="22332"/>
    <cellStyle name="Normalno 2 2 2 2 5 2 4 4" xfId="12656"/>
    <cellStyle name="Normalno 2 2 2 2 5 2 5" xfId="4189"/>
    <cellStyle name="Normalno 2 2 2 2 5 2 5 2" xfId="9027"/>
    <cellStyle name="Normalno 2 2 2 2 5 2 5 2 2" xfId="28379"/>
    <cellStyle name="Normalno 2 2 2 2 5 2 5 2 3" xfId="18703"/>
    <cellStyle name="Normalno 2 2 2 2 5 2 5 3" xfId="23541"/>
    <cellStyle name="Normalno 2 2 2 2 5 2 5 4" xfId="13865"/>
    <cellStyle name="Normalno 2 2 2 2 5 2 6" xfId="5398"/>
    <cellStyle name="Normalno 2 2 2 2 5 2 6 2" xfId="24750"/>
    <cellStyle name="Normalno 2 2 2 2 5 2 6 3" xfId="15074"/>
    <cellStyle name="Normalno 2 2 2 2 5 2 7" xfId="19912"/>
    <cellStyle name="Normalno 2 2 2 2 5 2 8" xfId="10236"/>
    <cellStyle name="Normalno 2 2 2 2 5 3" xfId="862"/>
    <cellStyle name="Normalno 2 2 2 2 5 3 2" xfId="2072"/>
    <cellStyle name="Normalno 2 2 2 2 5 3 2 2" xfId="6910"/>
    <cellStyle name="Normalno 2 2 2 2 5 3 2 2 2" xfId="26262"/>
    <cellStyle name="Normalno 2 2 2 2 5 3 2 2 3" xfId="16586"/>
    <cellStyle name="Normalno 2 2 2 2 5 3 2 3" xfId="21424"/>
    <cellStyle name="Normalno 2 2 2 2 5 3 2 4" xfId="11748"/>
    <cellStyle name="Normalno 2 2 2 2 5 3 3" xfId="3282"/>
    <cellStyle name="Normalno 2 2 2 2 5 3 3 2" xfId="8120"/>
    <cellStyle name="Normalno 2 2 2 2 5 3 3 2 2" xfId="27472"/>
    <cellStyle name="Normalno 2 2 2 2 5 3 3 2 3" xfId="17796"/>
    <cellStyle name="Normalno 2 2 2 2 5 3 3 3" xfId="22634"/>
    <cellStyle name="Normalno 2 2 2 2 5 3 3 4" xfId="12958"/>
    <cellStyle name="Normalno 2 2 2 2 5 3 4" xfId="4491"/>
    <cellStyle name="Normalno 2 2 2 2 5 3 4 2" xfId="9329"/>
    <cellStyle name="Normalno 2 2 2 2 5 3 4 2 2" xfId="28681"/>
    <cellStyle name="Normalno 2 2 2 2 5 3 4 2 3" xfId="19005"/>
    <cellStyle name="Normalno 2 2 2 2 5 3 4 3" xfId="23843"/>
    <cellStyle name="Normalno 2 2 2 2 5 3 4 4" xfId="14167"/>
    <cellStyle name="Normalno 2 2 2 2 5 3 5" xfId="5700"/>
    <cellStyle name="Normalno 2 2 2 2 5 3 5 2" xfId="25052"/>
    <cellStyle name="Normalno 2 2 2 2 5 3 5 3" xfId="15376"/>
    <cellStyle name="Normalno 2 2 2 2 5 3 6" xfId="20214"/>
    <cellStyle name="Normalno 2 2 2 2 5 3 7" xfId="10538"/>
    <cellStyle name="Normalno 2 2 2 2 5 4" xfId="1468"/>
    <cellStyle name="Normalno 2 2 2 2 5 4 2" xfId="6306"/>
    <cellStyle name="Normalno 2 2 2 2 5 4 2 2" xfId="25658"/>
    <cellStyle name="Normalno 2 2 2 2 5 4 2 3" xfId="15982"/>
    <cellStyle name="Normalno 2 2 2 2 5 4 3" xfId="20820"/>
    <cellStyle name="Normalno 2 2 2 2 5 4 4" xfId="11144"/>
    <cellStyle name="Normalno 2 2 2 2 5 5" xfId="2678"/>
    <cellStyle name="Normalno 2 2 2 2 5 5 2" xfId="7516"/>
    <cellStyle name="Normalno 2 2 2 2 5 5 2 2" xfId="26868"/>
    <cellStyle name="Normalno 2 2 2 2 5 5 2 3" xfId="17192"/>
    <cellStyle name="Normalno 2 2 2 2 5 5 3" xfId="22030"/>
    <cellStyle name="Normalno 2 2 2 2 5 5 4" xfId="12354"/>
    <cellStyle name="Normalno 2 2 2 2 5 6" xfId="3888"/>
    <cellStyle name="Normalno 2 2 2 2 5 6 2" xfId="8726"/>
    <cellStyle name="Normalno 2 2 2 2 5 6 2 2" xfId="28078"/>
    <cellStyle name="Normalno 2 2 2 2 5 6 2 3" xfId="18402"/>
    <cellStyle name="Normalno 2 2 2 2 5 6 3" xfId="23240"/>
    <cellStyle name="Normalno 2 2 2 2 5 6 4" xfId="13564"/>
    <cellStyle name="Normalno 2 2 2 2 5 7" xfId="5096"/>
    <cellStyle name="Normalno 2 2 2 2 5 7 2" xfId="24448"/>
    <cellStyle name="Normalno 2 2 2 2 5 7 3" xfId="14772"/>
    <cellStyle name="Normalno 2 2 2 2 5 8" xfId="19610"/>
    <cellStyle name="Normalno 2 2 2 2 5 9" xfId="9934"/>
    <cellStyle name="Normalno 2 2 2 2 6" xfId="309"/>
    <cellStyle name="Normalno 2 2 2 2 6 2" xfId="612"/>
    <cellStyle name="Normalno 2 2 2 2 6 2 2" xfId="1216"/>
    <cellStyle name="Normalno 2 2 2 2 6 2 2 2" xfId="2426"/>
    <cellStyle name="Normalno 2 2 2 2 6 2 2 2 2" xfId="7264"/>
    <cellStyle name="Normalno 2 2 2 2 6 2 2 2 2 2" xfId="26616"/>
    <cellStyle name="Normalno 2 2 2 2 6 2 2 2 2 3" xfId="16940"/>
    <cellStyle name="Normalno 2 2 2 2 6 2 2 2 3" xfId="21778"/>
    <cellStyle name="Normalno 2 2 2 2 6 2 2 2 4" xfId="12102"/>
    <cellStyle name="Normalno 2 2 2 2 6 2 2 3" xfId="3636"/>
    <cellStyle name="Normalno 2 2 2 2 6 2 2 3 2" xfId="8474"/>
    <cellStyle name="Normalno 2 2 2 2 6 2 2 3 2 2" xfId="27826"/>
    <cellStyle name="Normalno 2 2 2 2 6 2 2 3 2 3" xfId="18150"/>
    <cellStyle name="Normalno 2 2 2 2 6 2 2 3 3" xfId="22988"/>
    <cellStyle name="Normalno 2 2 2 2 6 2 2 3 4" xfId="13312"/>
    <cellStyle name="Normalno 2 2 2 2 6 2 2 4" xfId="4845"/>
    <cellStyle name="Normalno 2 2 2 2 6 2 2 4 2" xfId="9683"/>
    <cellStyle name="Normalno 2 2 2 2 6 2 2 4 2 2" xfId="29035"/>
    <cellStyle name="Normalno 2 2 2 2 6 2 2 4 2 3" xfId="19359"/>
    <cellStyle name="Normalno 2 2 2 2 6 2 2 4 3" xfId="24197"/>
    <cellStyle name="Normalno 2 2 2 2 6 2 2 4 4" xfId="14521"/>
    <cellStyle name="Normalno 2 2 2 2 6 2 2 5" xfId="6054"/>
    <cellStyle name="Normalno 2 2 2 2 6 2 2 5 2" xfId="25406"/>
    <cellStyle name="Normalno 2 2 2 2 6 2 2 5 3" xfId="15730"/>
    <cellStyle name="Normalno 2 2 2 2 6 2 2 6" xfId="20568"/>
    <cellStyle name="Normalno 2 2 2 2 6 2 2 7" xfId="10892"/>
    <cellStyle name="Normalno 2 2 2 2 6 2 3" xfId="1822"/>
    <cellStyle name="Normalno 2 2 2 2 6 2 3 2" xfId="6660"/>
    <cellStyle name="Normalno 2 2 2 2 6 2 3 2 2" xfId="26012"/>
    <cellStyle name="Normalno 2 2 2 2 6 2 3 2 3" xfId="16336"/>
    <cellStyle name="Normalno 2 2 2 2 6 2 3 3" xfId="21174"/>
    <cellStyle name="Normalno 2 2 2 2 6 2 3 4" xfId="11498"/>
    <cellStyle name="Normalno 2 2 2 2 6 2 4" xfId="3032"/>
    <cellStyle name="Normalno 2 2 2 2 6 2 4 2" xfId="7870"/>
    <cellStyle name="Normalno 2 2 2 2 6 2 4 2 2" xfId="27222"/>
    <cellStyle name="Normalno 2 2 2 2 6 2 4 2 3" xfId="17546"/>
    <cellStyle name="Normalno 2 2 2 2 6 2 4 3" xfId="22384"/>
    <cellStyle name="Normalno 2 2 2 2 6 2 4 4" xfId="12708"/>
    <cellStyle name="Normalno 2 2 2 2 6 2 5" xfId="4241"/>
    <cellStyle name="Normalno 2 2 2 2 6 2 5 2" xfId="9079"/>
    <cellStyle name="Normalno 2 2 2 2 6 2 5 2 2" xfId="28431"/>
    <cellStyle name="Normalno 2 2 2 2 6 2 5 2 3" xfId="18755"/>
    <cellStyle name="Normalno 2 2 2 2 6 2 5 3" xfId="23593"/>
    <cellStyle name="Normalno 2 2 2 2 6 2 5 4" xfId="13917"/>
    <cellStyle name="Normalno 2 2 2 2 6 2 6" xfId="5450"/>
    <cellStyle name="Normalno 2 2 2 2 6 2 6 2" xfId="24802"/>
    <cellStyle name="Normalno 2 2 2 2 6 2 6 3" xfId="15126"/>
    <cellStyle name="Normalno 2 2 2 2 6 2 7" xfId="19964"/>
    <cellStyle name="Normalno 2 2 2 2 6 2 8" xfId="10288"/>
    <cellStyle name="Normalno 2 2 2 2 6 3" xfId="914"/>
    <cellStyle name="Normalno 2 2 2 2 6 3 2" xfId="2124"/>
    <cellStyle name="Normalno 2 2 2 2 6 3 2 2" xfId="6962"/>
    <cellStyle name="Normalno 2 2 2 2 6 3 2 2 2" xfId="26314"/>
    <cellStyle name="Normalno 2 2 2 2 6 3 2 2 3" xfId="16638"/>
    <cellStyle name="Normalno 2 2 2 2 6 3 2 3" xfId="21476"/>
    <cellStyle name="Normalno 2 2 2 2 6 3 2 4" xfId="11800"/>
    <cellStyle name="Normalno 2 2 2 2 6 3 3" xfId="3334"/>
    <cellStyle name="Normalno 2 2 2 2 6 3 3 2" xfId="8172"/>
    <cellStyle name="Normalno 2 2 2 2 6 3 3 2 2" xfId="27524"/>
    <cellStyle name="Normalno 2 2 2 2 6 3 3 2 3" xfId="17848"/>
    <cellStyle name="Normalno 2 2 2 2 6 3 3 3" xfId="22686"/>
    <cellStyle name="Normalno 2 2 2 2 6 3 3 4" xfId="13010"/>
    <cellStyle name="Normalno 2 2 2 2 6 3 4" xfId="4543"/>
    <cellStyle name="Normalno 2 2 2 2 6 3 4 2" xfId="9381"/>
    <cellStyle name="Normalno 2 2 2 2 6 3 4 2 2" xfId="28733"/>
    <cellStyle name="Normalno 2 2 2 2 6 3 4 2 3" xfId="19057"/>
    <cellStyle name="Normalno 2 2 2 2 6 3 4 3" xfId="23895"/>
    <cellStyle name="Normalno 2 2 2 2 6 3 4 4" xfId="14219"/>
    <cellStyle name="Normalno 2 2 2 2 6 3 5" xfId="5752"/>
    <cellStyle name="Normalno 2 2 2 2 6 3 5 2" xfId="25104"/>
    <cellStyle name="Normalno 2 2 2 2 6 3 5 3" xfId="15428"/>
    <cellStyle name="Normalno 2 2 2 2 6 3 6" xfId="20266"/>
    <cellStyle name="Normalno 2 2 2 2 6 3 7" xfId="10590"/>
    <cellStyle name="Normalno 2 2 2 2 6 4" xfId="1520"/>
    <cellStyle name="Normalno 2 2 2 2 6 4 2" xfId="6358"/>
    <cellStyle name="Normalno 2 2 2 2 6 4 2 2" xfId="25710"/>
    <cellStyle name="Normalno 2 2 2 2 6 4 2 3" xfId="16034"/>
    <cellStyle name="Normalno 2 2 2 2 6 4 3" xfId="20872"/>
    <cellStyle name="Normalno 2 2 2 2 6 4 4" xfId="11196"/>
    <cellStyle name="Normalno 2 2 2 2 6 5" xfId="2730"/>
    <cellStyle name="Normalno 2 2 2 2 6 5 2" xfId="7568"/>
    <cellStyle name="Normalno 2 2 2 2 6 5 2 2" xfId="26920"/>
    <cellStyle name="Normalno 2 2 2 2 6 5 2 3" xfId="17244"/>
    <cellStyle name="Normalno 2 2 2 2 6 5 3" xfId="22082"/>
    <cellStyle name="Normalno 2 2 2 2 6 5 4" xfId="12406"/>
    <cellStyle name="Normalno 2 2 2 2 6 6" xfId="3939"/>
    <cellStyle name="Normalno 2 2 2 2 6 6 2" xfId="8777"/>
    <cellStyle name="Normalno 2 2 2 2 6 6 2 2" xfId="28129"/>
    <cellStyle name="Normalno 2 2 2 2 6 6 2 3" xfId="18453"/>
    <cellStyle name="Normalno 2 2 2 2 6 6 3" xfId="23291"/>
    <cellStyle name="Normalno 2 2 2 2 6 6 4" xfId="13615"/>
    <cellStyle name="Normalno 2 2 2 2 6 7" xfId="5148"/>
    <cellStyle name="Normalno 2 2 2 2 6 7 2" xfId="24500"/>
    <cellStyle name="Normalno 2 2 2 2 6 7 3" xfId="14824"/>
    <cellStyle name="Normalno 2 2 2 2 6 8" xfId="19662"/>
    <cellStyle name="Normalno 2 2 2 2 6 9" xfId="9986"/>
    <cellStyle name="Normalno 2 2 2 2 7" xfId="360"/>
    <cellStyle name="Normalno 2 2 2 2 7 2" xfId="964"/>
    <cellStyle name="Normalno 2 2 2 2 7 2 2" xfId="2174"/>
    <cellStyle name="Normalno 2 2 2 2 7 2 2 2" xfId="7012"/>
    <cellStyle name="Normalno 2 2 2 2 7 2 2 2 2" xfId="26364"/>
    <cellStyle name="Normalno 2 2 2 2 7 2 2 2 3" xfId="16688"/>
    <cellStyle name="Normalno 2 2 2 2 7 2 2 3" xfId="21526"/>
    <cellStyle name="Normalno 2 2 2 2 7 2 2 4" xfId="11850"/>
    <cellStyle name="Normalno 2 2 2 2 7 2 3" xfId="3384"/>
    <cellStyle name="Normalno 2 2 2 2 7 2 3 2" xfId="8222"/>
    <cellStyle name="Normalno 2 2 2 2 7 2 3 2 2" xfId="27574"/>
    <cellStyle name="Normalno 2 2 2 2 7 2 3 2 3" xfId="17898"/>
    <cellStyle name="Normalno 2 2 2 2 7 2 3 3" xfId="22736"/>
    <cellStyle name="Normalno 2 2 2 2 7 2 3 4" xfId="13060"/>
    <cellStyle name="Normalno 2 2 2 2 7 2 4" xfId="4593"/>
    <cellStyle name="Normalno 2 2 2 2 7 2 4 2" xfId="9431"/>
    <cellStyle name="Normalno 2 2 2 2 7 2 4 2 2" xfId="28783"/>
    <cellStyle name="Normalno 2 2 2 2 7 2 4 2 3" xfId="19107"/>
    <cellStyle name="Normalno 2 2 2 2 7 2 4 3" xfId="23945"/>
    <cellStyle name="Normalno 2 2 2 2 7 2 4 4" xfId="14269"/>
    <cellStyle name="Normalno 2 2 2 2 7 2 5" xfId="5802"/>
    <cellStyle name="Normalno 2 2 2 2 7 2 5 2" xfId="25154"/>
    <cellStyle name="Normalno 2 2 2 2 7 2 5 3" xfId="15478"/>
    <cellStyle name="Normalno 2 2 2 2 7 2 6" xfId="20316"/>
    <cellStyle name="Normalno 2 2 2 2 7 2 7" xfId="10640"/>
    <cellStyle name="Normalno 2 2 2 2 7 3" xfId="1570"/>
    <cellStyle name="Normalno 2 2 2 2 7 3 2" xfId="6408"/>
    <cellStyle name="Normalno 2 2 2 2 7 3 2 2" xfId="25760"/>
    <cellStyle name="Normalno 2 2 2 2 7 3 2 3" xfId="16084"/>
    <cellStyle name="Normalno 2 2 2 2 7 3 3" xfId="20922"/>
    <cellStyle name="Normalno 2 2 2 2 7 3 4" xfId="11246"/>
    <cellStyle name="Normalno 2 2 2 2 7 4" xfId="2780"/>
    <cellStyle name="Normalno 2 2 2 2 7 4 2" xfId="7618"/>
    <cellStyle name="Normalno 2 2 2 2 7 4 2 2" xfId="26970"/>
    <cellStyle name="Normalno 2 2 2 2 7 4 2 3" xfId="17294"/>
    <cellStyle name="Normalno 2 2 2 2 7 4 3" xfId="22132"/>
    <cellStyle name="Normalno 2 2 2 2 7 4 4" xfId="12456"/>
    <cellStyle name="Normalno 2 2 2 2 7 5" xfId="3989"/>
    <cellStyle name="Normalno 2 2 2 2 7 5 2" xfId="8827"/>
    <cellStyle name="Normalno 2 2 2 2 7 5 2 2" xfId="28179"/>
    <cellStyle name="Normalno 2 2 2 2 7 5 2 3" xfId="18503"/>
    <cellStyle name="Normalno 2 2 2 2 7 5 3" xfId="23341"/>
    <cellStyle name="Normalno 2 2 2 2 7 5 4" xfId="13665"/>
    <cellStyle name="Normalno 2 2 2 2 7 6" xfId="5198"/>
    <cellStyle name="Normalno 2 2 2 2 7 6 2" xfId="24550"/>
    <cellStyle name="Normalno 2 2 2 2 7 6 3" xfId="14874"/>
    <cellStyle name="Normalno 2 2 2 2 7 7" xfId="19712"/>
    <cellStyle name="Normalno 2 2 2 2 7 8" xfId="10036"/>
    <cellStyle name="Normalno 2 2 2 2 8" xfId="662"/>
    <cellStyle name="Normalno 2 2 2 2 8 2" xfId="1872"/>
    <cellStyle name="Normalno 2 2 2 2 8 2 2" xfId="6710"/>
    <cellStyle name="Normalno 2 2 2 2 8 2 2 2" xfId="26062"/>
    <cellStyle name="Normalno 2 2 2 2 8 2 2 3" xfId="16386"/>
    <cellStyle name="Normalno 2 2 2 2 8 2 3" xfId="21224"/>
    <cellStyle name="Normalno 2 2 2 2 8 2 4" xfId="11548"/>
    <cellStyle name="Normalno 2 2 2 2 8 3" xfId="3082"/>
    <cellStyle name="Normalno 2 2 2 2 8 3 2" xfId="7920"/>
    <cellStyle name="Normalno 2 2 2 2 8 3 2 2" xfId="27272"/>
    <cellStyle name="Normalno 2 2 2 2 8 3 2 3" xfId="17596"/>
    <cellStyle name="Normalno 2 2 2 2 8 3 3" xfId="22434"/>
    <cellStyle name="Normalno 2 2 2 2 8 3 4" xfId="12758"/>
    <cellStyle name="Normalno 2 2 2 2 8 4" xfId="4291"/>
    <cellStyle name="Normalno 2 2 2 2 8 4 2" xfId="9129"/>
    <cellStyle name="Normalno 2 2 2 2 8 4 2 2" xfId="28481"/>
    <cellStyle name="Normalno 2 2 2 2 8 4 2 3" xfId="18805"/>
    <cellStyle name="Normalno 2 2 2 2 8 4 3" xfId="23643"/>
    <cellStyle name="Normalno 2 2 2 2 8 4 4" xfId="13967"/>
    <cellStyle name="Normalno 2 2 2 2 8 5" xfId="5500"/>
    <cellStyle name="Normalno 2 2 2 2 8 5 2" xfId="24852"/>
    <cellStyle name="Normalno 2 2 2 2 8 5 3" xfId="15176"/>
    <cellStyle name="Normalno 2 2 2 2 8 6" xfId="20014"/>
    <cellStyle name="Normalno 2 2 2 2 8 7" xfId="10338"/>
    <cellStyle name="Normalno 2 2 2 2 9" xfId="1268"/>
    <cellStyle name="Normalno 2 2 2 2 9 2" xfId="6106"/>
    <cellStyle name="Normalno 2 2 2 2 9 2 2" xfId="25458"/>
    <cellStyle name="Normalno 2 2 2 2 9 2 3" xfId="15782"/>
    <cellStyle name="Normalno 2 2 2 2 9 3" xfId="20620"/>
    <cellStyle name="Normalno 2 2 2 2 9 4" xfId="10944"/>
    <cellStyle name="Normalno 2 2 2 3" xfId="35"/>
    <cellStyle name="Normalno 2 2 2 3 10" xfId="3700"/>
    <cellStyle name="Normalno 2 2 2 3 10 2" xfId="8538"/>
    <cellStyle name="Normalno 2 2 2 3 10 2 2" xfId="27890"/>
    <cellStyle name="Normalno 2 2 2 3 10 2 3" xfId="18214"/>
    <cellStyle name="Normalno 2 2 2 3 10 3" xfId="23052"/>
    <cellStyle name="Normalno 2 2 2 3 10 4" xfId="13376"/>
    <cellStyle name="Normalno 2 2 2 3 11" xfId="4906"/>
    <cellStyle name="Normalno 2 2 2 3 11 2" xfId="24258"/>
    <cellStyle name="Normalno 2 2 2 3 11 3" xfId="14582"/>
    <cellStyle name="Normalno 2 2 2 3 12" xfId="19420"/>
    <cellStyle name="Normalno 2 2 2 3 13" xfId="9744"/>
    <cellStyle name="Normalno 2 2 2 3 2" xfId="89"/>
    <cellStyle name="Normalno 2 2 2 3 2 10" xfId="9794"/>
    <cellStyle name="Normalno 2 2 2 3 2 2" xfId="200"/>
    <cellStyle name="Normalno 2 2 2 3 2 2 2" xfId="520"/>
    <cellStyle name="Normalno 2 2 2 3 2 2 2 2" xfId="1124"/>
    <cellStyle name="Normalno 2 2 2 3 2 2 2 2 2" xfId="2334"/>
    <cellStyle name="Normalno 2 2 2 3 2 2 2 2 2 2" xfId="7172"/>
    <cellStyle name="Normalno 2 2 2 3 2 2 2 2 2 2 2" xfId="26524"/>
    <cellStyle name="Normalno 2 2 2 3 2 2 2 2 2 2 3" xfId="16848"/>
    <cellStyle name="Normalno 2 2 2 3 2 2 2 2 2 3" xfId="21686"/>
    <cellStyle name="Normalno 2 2 2 3 2 2 2 2 2 4" xfId="12010"/>
    <cellStyle name="Normalno 2 2 2 3 2 2 2 2 3" xfId="3544"/>
    <cellStyle name="Normalno 2 2 2 3 2 2 2 2 3 2" xfId="8382"/>
    <cellStyle name="Normalno 2 2 2 3 2 2 2 2 3 2 2" xfId="27734"/>
    <cellStyle name="Normalno 2 2 2 3 2 2 2 2 3 2 3" xfId="18058"/>
    <cellStyle name="Normalno 2 2 2 3 2 2 2 2 3 3" xfId="22896"/>
    <cellStyle name="Normalno 2 2 2 3 2 2 2 2 3 4" xfId="13220"/>
    <cellStyle name="Normalno 2 2 2 3 2 2 2 2 4" xfId="4753"/>
    <cellStyle name="Normalno 2 2 2 3 2 2 2 2 4 2" xfId="9591"/>
    <cellStyle name="Normalno 2 2 2 3 2 2 2 2 4 2 2" xfId="28943"/>
    <cellStyle name="Normalno 2 2 2 3 2 2 2 2 4 2 3" xfId="19267"/>
    <cellStyle name="Normalno 2 2 2 3 2 2 2 2 4 3" xfId="24105"/>
    <cellStyle name="Normalno 2 2 2 3 2 2 2 2 4 4" xfId="14429"/>
    <cellStyle name="Normalno 2 2 2 3 2 2 2 2 5" xfId="5962"/>
    <cellStyle name="Normalno 2 2 2 3 2 2 2 2 5 2" xfId="25314"/>
    <cellStyle name="Normalno 2 2 2 3 2 2 2 2 5 3" xfId="15638"/>
    <cellStyle name="Normalno 2 2 2 3 2 2 2 2 6" xfId="20476"/>
    <cellStyle name="Normalno 2 2 2 3 2 2 2 2 7" xfId="10800"/>
    <cellStyle name="Normalno 2 2 2 3 2 2 2 3" xfId="1730"/>
    <cellStyle name="Normalno 2 2 2 3 2 2 2 3 2" xfId="6568"/>
    <cellStyle name="Normalno 2 2 2 3 2 2 2 3 2 2" xfId="25920"/>
    <cellStyle name="Normalno 2 2 2 3 2 2 2 3 2 3" xfId="16244"/>
    <cellStyle name="Normalno 2 2 2 3 2 2 2 3 3" xfId="21082"/>
    <cellStyle name="Normalno 2 2 2 3 2 2 2 3 4" xfId="11406"/>
    <cellStyle name="Normalno 2 2 2 3 2 2 2 4" xfId="2940"/>
    <cellStyle name="Normalno 2 2 2 3 2 2 2 4 2" xfId="7778"/>
    <cellStyle name="Normalno 2 2 2 3 2 2 2 4 2 2" xfId="27130"/>
    <cellStyle name="Normalno 2 2 2 3 2 2 2 4 2 3" xfId="17454"/>
    <cellStyle name="Normalno 2 2 2 3 2 2 2 4 3" xfId="22292"/>
    <cellStyle name="Normalno 2 2 2 3 2 2 2 4 4" xfId="12616"/>
    <cellStyle name="Normalno 2 2 2 3 2 2 2 5" xfId="4149"/>
    <cellStyle name="Normalno 2 2 2 3 2 2 2 5 2" xfId="8987"/>
    <cellStyle name="Normalno 2 2 2 3 2 2 2 5 2 2" xfId="28339"/>
    <cellStyle name="Normalno 2 2 2 3 2 2 2 5 2 3" xfId="18663"/>
    <cellStyle name="Normalno 2 2 2 3 2 2 2 5 3" xfId="23501"/>
    <cellStyle name="Normalno 2 2 2 3 2 2 2 5 4" xfId="13825"/>
    <cellStyle name="Normalno 2 2 2 3 2 2 2 6" xfId="5358"/>
    <cellStyle name="Normalno 2 2 2 3 2 2 2 6 2" xfId="24710"/>
    <cellStyle name="Normalno 2 2 2 3 2 2 2 6 3" xfId="15034"/>
    <cellStyle name="Normalno 2 2 2 3 2 2 2 7" xfId="19872"/>
    <cellStyle name="Normalno 2 2 2 3 2 2 2 8" xfId="10196"/>
    <cellStyle name="Normalno 2 2 2 3 2 2 3" xfId="822"/>
    <cellStyle name="Normalno 2 2 2 3 2 2 3 2" xfId="2032"/>
    <cellStyle name="Normalno 2 2 2 3 2 2 3 2 2" xfId="6870"/>
    <cellStyle name="Normalno 2 2 2 3 2 2 3 2 2 2" xfId="26222"/>
    <cellStyle name="Normalno 2 2 2 3 2 2 3 2 2 3" xfId="16546"/>
    <cellStyle name="Normalno 2 2 2 3 2 2 3 2 3" xfId="21384"/>
    <cellStyle name="Normalno 2 2 2 3 2 2 3 2 4" xfId="11708"/>
    <cellStyle name="Normalno 2 2 2 3 2 2 3 3" xfId="3242"/>
    <cellStyle name="Normalno 2 2 2 3 2 2 3 3 2" xfId="8080"/>
    <cellStyle name="Normalno 2 2 2 3 2 2 3 3 2 2" xfId="27432"/>
    <cellStyle name="Normalno 2 2 2 3 2 2 3 3 2 3" xfId="17756"/>
    <cellStyle name="Normalno 2 2 2 3 2 2 3 3 3" xfId="22594"/>
    <cellStyle name="Normalno 2 2 2 3 2 2 3 3 4" xfId="12918"/>
    <cellStyle name="Normalno 2 2 2 3 2 2 3 4" xfId="4451"/>
    <cellStyle name="Normalno 2 2 2 3 2 2 3 4 2" xfId="9289"/>
    <cellStyle name="Normalno 2 2 2 3 2 2 3 4 2 2" xfId="28641"/>
    <cellStyle name="Normalno 2 2 2 3 2 2 3 4 2 3" xfId="18965"/>
    <cellStyle name="Normalno 2 2 2 3 2 2 3 4 3" xfId="23803"/>
    <cellStyle name="Normalno 2 2 2 3 2 2 3 4 4" xfId="14127"/>
    <cellStyle name="Normalno 2 2 2 3 2 2 3 5" xfId="5660"/>
    <cellStyle name="Normalno 2 2 2 3 2 2 3 5 2" xfId="25012"/>
    <cellStyle name="Normalno 2 2 2 3 2 2 3 5 3" xfId="15336"/>
    <cellStyle name="Normalno 2 2 2 3 2 2 3 6" xfId="20174"/>
    <cellStyle name="Normalno 2 2 2 3 2 2 3 7" xfId="10498"/>
    <cellStyle name="Normalno 2 2 2 3 2 2 4" xfId="1428"/>
    <cellStyle name="Normalno 2 2 2 3 2 2 4 2" xfId="6266"/>
    <cellStyle name="Normalno 2 2 2 3 2 2 4 2 2" xfId="25618"/>
    <cellStyle name="Normalno 2 2 2 3 2 2 4 2 3" xfId="15942"/>
    <cellStyle name="Normalno 2 2 2 3 2 2 4 3" xfId="20780"/>
    <cellStyle name="Normalno 2 2 2 3 2 2 4 4" xfId="11104"/>
    <cellStyle name="Normalno 2 2 2 3 2 2 5" xfId="2638"/>
    <cellStyle name="Normalno 2 2 2 3 2 2 5 2" xfId="7476"/>
    <cellStyle name="Normalno 2 2 2 3 2 2 5 2 2" xfId="26828"/>
    <cellStyle name="Normalno 2 2 2 3 2 2 5 2 3" xfId="17152"/>
    <cellStyle name="Normalno 2 2 2 3 2 2 5 3" xfId="21990"/>
    <cellStyle name="Normalno 2 2 2 3 2 2 5 4" xfId="12314"/>
    <cellStyle name="Normalno 2 2 2 3 2 2 6" xfId="3848"/>
    <cellStyle name="Normalno 2 2 2 3 2 2 6 2" xfId="8686"/>
    <cellStyle name="Normalno 2 2 2 3 2 2 6 2 2" xfId="28038"/>
    <cellStyle name="Normalno 2 2 2 3 2 2 6 2 3" xfId="18362"/>
    <cellStyle name="Normalno 2 2 2 3 2 2 6 3" xfId="23200"/>
    <cellStyle name="Normalno 2 2 2 3 2 2 6 4" xfId="13524"/>
    <cellStyle name="Normalno 2 2 2 3 2 2 7" xfId="5056"/>
    <cellStyle name="Normalno 2 2 2 3 2 2 7 2" xfId="24408"/>
    <cellStyle name="Normalno 2 2 2 3 2 2 7 3" xfId="14732"/>
    <cellStyle name="Normalno 2 2 2 3 2 2 8" xfId="19570"/>
    <cellStyle name="Normalno 2 2 2 3 2 2 9" xfId="9894"/>
    <cellStyle name="Normalno 2 2 2 3 2 3" xfId="420"/>
    <cellStyle name="Normalno 2 2 2 3 2 3 2" xfId="1024"/>
    <cellStyle name="Normalno 2 2 2 3 2 3 2 2" xfId="2234"/>
    <cellStyle name="Normalno 2 2 2 3 2 3 2 2 2" xfId="7072"/>
    <cellStyle name="Normalno 2 2 2 3 2 3 2 2 2 2" xfId="26424"/>
    <cellStyle name="Normalno 2 2 2 3 2 3 2 2 2 3" xfId="16748"/>
    <cellStyle name="Normalno 2 2 2 3 2 3 2 2 3" xfId="21586"/>
    <cellStyle name="Normalno 2 2 2 3 2 3 2 2 4" xfId="11910"/>
    <cellStyle name="Normalno 2 2 2 3 2 3 2 3" xfId="3444"/>
    <cellStyle name="Normalno 2 2 2 3 2 3 2 3 2" xfId="8282"/>
    <cellStyle name="Normalno 2 2 2 3 2 3 2 3 2 2" xfId="27634"/>
    <cellStyle name="Normalno 2 2 2 3 2 3 2 3 2 3" xfId="17958"/>
    <cellStyle name="Normalno 2 2 2 3 2 3 2 3 3" xfId="22796"/>
    <cellStyle name="Normalno 2 2 2 3 2 3 2 3 4" xfId="13120"/>
    <cellStyle name="Normalno 2 2 2 3 2 3 2 4" xfId="4653"/>
    <cellStyle name="Normalno 2 2 2 3 2 3 2 4 2" xfId="9491"/>
    <cellStyle name="Normalno 2 2 2 3 2 3 2 4 2 2" xfId="28843"/>
    <cellStyle name="Normalno 2 2 2 3 2 3 2 4 2 3" xfId="19167"/>
    <cellStyle name="Normalno 2 2 2 3 2 3 2 4 3" xfId="24005"/>
    <cellStyle name="Normalno 2 2 2 3 2 3 2 4 4" xfId="14329"/>
    <cellStyle name="Normalno 2 2 2 3 2 3 2 5" xfId="5862"/>
    <cellStyle name="Normalno 2 2 2 3 2 3 2 5 2" xfId="25214"/>
    <cellStyle name="Normalno 2 2 2 3 2 3 2 5 3" xfId="15538"/>
    <cellStyle name="Normalno 2 2 2 3 2 3 2 6" xfId="20376"/>
    <cellStyle name="Normalno 2 2 2 3 2 3 2 7" xfId="10700"/>
    <cellStyle name="Normalno 2 2 2 3 2 3 3" xfId="1630"/>
    <cellStyle name="Normalno 2 2 2 3 2 3 3 2" xfId="6468"/>
    <cellStyle name="Normalno 2 2 2 3 2 3 3 2 2" xfId="25820"/>
    <cellStyle name="Normalno 2 2 2 3 2 3 3 2 3" xfId="16144"/>
    <cellStyle name="Normalno 2 2 2 3 2 3 3 3" xfId="20982"/>
    <cellStyle name="Normalno 2 2 2 3 2 3 3 4" xfId="11306"/>
    <cellStyle name="Normalno 2 2 2 3 2 3 4" xfId="2840"/>
    <cellStyle name="Normalno 2 2 2 3 2 3 4 2" xfId="7678"/>
    <cellStyle name="Normalno 2 2 2 3 2 3 4 2 2" xfId="27030"/>
    <cellStyle name="Normalno 2 2 2 3 2 3 4 2 3" xfId="17354"/>
    <cellStyle name="Normalno 2 2 2 3 2 3 4 3" xfId="22192"/>
    <cellStyle name="Normalno 2 2 2 3 2 3 4 4" xfId="12516"/>
    <cellStyle name="Normalno 2 2 2 3 2 3 5" xfId="4049"/>
    <cellStyle name="Normalno 2 2 2 3 2 3 5 2" xfId="8887"/>
    <cellStyle name="Normalno 2 2 2 3 2 3 5 2 2" xfId="28239"/>
    <cellStyle name="Normalno 2 2 2 3 2 3 5 2 3" xfId="18563"/>
    <cellStyle name="Normalno 2 2 2 3 2 3 5 3" xfId="23401"/>
    <cellStyle name="Normalno 2 2 2 3 2 3 5 4" xfId="13725"/>
    <cellStyle name="Normalno 2 2 2 3 2 3 6" xfId="5258"/>
    <cellStyle name="Normalno 2 2 2 3 2 3 6 2" xfId="24610"/>
    <cellStyle name="Normalno 2 2 2 3 2 3 6 3" xfId="14934"/>
    <cellStyle name="Normalno 2 2 2 3 2 3 7" xfId="19772"/>
    <cellStyle name="Normalno 2 2 2 3 2 3 8" xfId="10096"/>
    <cellStyle name="Normalno 2 2 2 3 2 4" xfId="722"/>
    <cellStyle name="Normalno 2 2 2 3 2 4 2" xfId="1932"/>
    <cellStyle name="Normalno 2 2 2 3 2 4 2 2" xfId="6770"/>
    <cellStyle name="Normalno 2 2 2 3 2 4 2 2 2" xfId="26122"/>
    <cellStyle name="Normalno 2 2 2 3 2 4 2 2 3" xfId="16446"/>
    <cellStyle name="Normalno 2 2 2 3 2 4 2 3" xfId="21284"/>
    <cellStyle name="Normalno 2 2 2 3 2 4 2 4" xfId="11608"/>
    <cellStyle name="Normalno 2 2 2 3 2 4 3" xfId="3142"/>
    <cellStyle name="Normalno 2 2 2 3 2 4 3 2" xfId="7980"/>
    <cellStyle name="Normalno 2 2 2 3 2 4 3 2 2" xfId="27332"/>
    <cellStyle name="Normalno 2 2 2 3 2 4 3 2 3" xfId="17656"/>
    <cellStyle name="Normalno 2 2 2 3 2 4 3 3" xfId="22494"/>
    <cellStyle name="Normalno 2 2 2 3 2 4 3 4" xfId="12818"/>
    <cellStyle name="Normalno 2 2 2 3 2 4 4" xfId="4351"/>
    <cellStyle name="Normalno 2 2 2 3 2 4 4 2" xfId="9189"/>
    <cellStyle name="Normalno 2 2 2 3 2 4 4 2 2" xfId="28541"/>
    <cellStyle name="Normalno 2 2 2 3 2 4 4 2 3" xfId="18865"/>
    <cellStyle name="Normalno 2 2 2 3 2 4 4 3" xfId="23703"/>
    <cellStyle name="Normalno 2 2 2 3 2 4 4 4" xfId="14027"/>
    <cellStyle name="Normalno 2 2 2 3 2 4 5" xfId="5560"/>
    <cellStyle name="Normalno 2 2 2 3 2 4 5 2" xfId="24912"/>
    <cellStyle name="Normalno 2 2 2 3 2 4 5 3" xfId="15236"/>
    <cellStyle name="Normalno 2 2 2 3 2 4 6" xfId="20074"/>
    <cellStyle name="Normalno 2 2 2 3 2 4 7" xfId="10398"/>
    <cellStyle name="Normalno 2 2 2 3 2 5" xfId="1328"/>
    <cellStyle name="Normalno 2 2 2 3 2 5 2" xfId="6166"/>
    <cellStyle name="Normalno 2 2 2 3 2 5 2 2" xfId="25518"/>
    <cellStyle name="Normalno 2 2 2 3 2 5 2 3" xfId="15842"/>
    <cellStyle name="Normalno 2 2 2 3 2 5 3" xfId="20680"/>
    <cellStyle name="Normalno 2 2 2 3 2 5 4" xfId="11004"/>
    <cellStyle name="Normalno 2 2 2 3 2 6" xfId="2538"/>
    <cellStyle name="Normalno 2 2 2 3 2 6 2" xfId="7376"/>
    <cellStyle name="Normalno 2 2 2 3 2 6 2 2" xfId="26728"/>
    <cellStyle name="Normalno 2 2 2 3 2 6 2 3" xfId="17052"/>
    <cellStyle name="Normalno 2 2 2 3 2 6 3" xfId="21890"/>
    <cellStyle name="Normalno 2 2 2 3 2 6 4" xfId="12214"/>
    <cellStyle name="Normalno 2 2 2 3 2 7" xfId="3748"/>
    <cellStyle name="Normalno 2 2 2 3 2 7 2" xfId="8586"/>
    <cellStyle name="Normalno 2 2 2 3 2 7 2 2" xfId="27938"/>
    <cellStyle name="Normalno 2 2 2 3 2 7 2 3" xfId="18262"/>
    <cellStyle name="Normalno 2 2 2 3 2 7 3" xfId="23100"/>
    <cellStyle name="Normalno 2 2 2 3 2 7 4" xfId="13424"/>
    <cellStyle name="Normalno 2 2 2 3 2 8" xfId="4956"/>
    <cellStyle name="Normalno 2 2 2 3 2 8 2" xfId="24308"/>
    <cellStyle name="Normalno 2 2 2 3 2 8 3" xfId="14632"/>
    <cellStyle name="Normalno 2 2 2 3 2 9" xfId="19470"/>
    <cellStyle name="Normalno 2 2 2 3 3" xfId="150"/>
    <cellStyle name="Normalno 2 2 2 3 3 2" xfId="470"/>
    <cellStyle name="Normalno 2 2 2 3 3 2 2" xfId="1074"/>
    <cellStyle name="Normalno 2 2 2 3 3 2 2 2" xfId="2284"/>
    <cellStyle name="Normalno 2 2 2 3 3 2 2 2 2" xfId="7122"/>
    <cellStyle name="Normalno 2 2 2 3 3 2 2 2 2 2" xfId="26474"/>
    <cellStyle name="Normalno 2 2 2 3 3 2 2 2 2 3" xfId="16798"/>
    <cellStyle name="Normalno 2 2 2 3 3 2 2 2 3" xfId="21636"/>
    <cellStyle name="Normalno 2 2 2 3 3 2 2 2 4" xfId="11960"/>
    <cellStyle name="Normalno 2 2 2 3 3 2 2 3" xfId="3494"/>
    <cellStyle name="Normalno 2 2 2 3 3 2 2 3 2" xfId="8332"/>
    <cellStyle name="Normalno 2 2 2 3 3 2 2 3 2 2" xfId="27684"/>
    <cellStyle name="Normalno 2 2 2 3 3 2 2 3 2 3" xfId="18008"/>
    <cellStyle name="Normalno 2 2 2 3 3 2 2 3 3" xfId="22846"/>
    <cellStyle name="Normalno 2 2 2 3 3 2 2 3 4" xfId="13170"/>
    <cellStyle name="Normalno 2 2 2 3 3 2 2 4" xfId="4703"/>
    <cellStyle name="Normalno 2 2 2 3 3 2 2 4 2" xfId="9541"/>
    <cellStyle name="Normalno 2 2 2 3 3 2 2 4 2 2" xfId="28893"/>
    <cellStyle name="Normalno 2 2 2 3 3 2 2 4 2 3" xfId="19217"/>
    <cellStyle name="Normalno 2 2 2 3 3 2 2 4 3" xfId="24055"/>
    <cellStyle name="Normalno 2 2 2 3 3 2 2 4 4" xfId="14379"/>
    <cellStyle name="Normalno 2 2 2 3 3 2 2 5" xfId="5912"/>
    <cellStyle name="Normalno 2 2 2 3 3 2 2 5 2" xfId="25264"/>
    <cellStyle name="Normalno 2 2 2 3 3 2 2 5 3" xfId="15588"/>
    <cellStyle name="Normalno 2 2 2 3 3 2 2 6" xfId="20426"/>
    <cellStyle name="Normalno 2 2 2 3 3 2 2 7" xfId="10750"/>
    <cellStyle name="Normalno 2 2 2 3 3 2 3" xfId="1680"/>
    <cellStyle name="Normalno 2 2 2 3 3 2 3 2" xfId="6518"/>
    <cellStyle name="Normalno 2 2 2 3 3 2 3 2 2" xfId="25870"/>
    <cellStyle name="Normalno 2 2 2 3 3 2 3 2 3" xfId="16194"/>
    <cellStyle name="Normalno 2 2 2 3 3 2 3 3" xfId="21032"/>
    <cellStyle name="Normalno 2 2 2 3 3 2 3 4" xfId="11356"/>
    <cellStyle name="Normalno 2 2 2 3 3 2 4" xfId="2890"/>
    <cellStyle name="Normalno 2 2 2 3 3 2 4 2" xfId="7728"/>
    <cellStyle name="Normalno 2 2 2 3 3 2 4 2 2" xfId="27080"/>
    <cellStyle name="Normalno 2 2 2 3 3 2 4 2 3" xfId="17404"/>
    <cellStyle name="Normalno 2 2 2 3 3 2 4 3" xfId="22242"/>
    <cellStyle name="Normalno 2 2 2 3 3 2 4 4" xfId="12566"/>
    <cellStyle name="Normalno 2 2 2 3 3 2 5" xfId="4099"/>
    <cellStyle name="Normalno 2 2 2 3 3 2 5 2" xfId="8937"/>
    <cellStyle name="Normalno 2 2 2 3 3 2 5 2 2" xfId="28289"/>
    <cellStyle name="Normalno 2 2 2 3 3 2 5 2 3" xfId="18613"/>
    <cellStyle name="Normalno 2 2 2 3 3 2 5 3" xfId="23451"/>
    <cellStyle name="Normalno 2 2 2 3 3 2 5 4" xfId="13775"/>
    <cellStyle name="Normalno 2 2 2 3 3 2 6" xfId="5308"/>
    <cellStyle name="Normalno 2 2 2 3 3 2 6 2" xfId="24660"/>
    <cellStyle name="Normalno 2 2 2 3 3 2 6 3" xfId="14984"/>
    <cellStyle name="Normalno 2 2 2 3 3 2 7" xfId="19822"/>
    <cellStyle name="Normalno 2 2 2 3 3 2 8" xfId="10146"/>
    <cellStyle name="Normalno 2 2 2 3 3 3" xfId="772"/>
    <cellStyle name="Normalno 2 2 2 3 3 3 2" xfId="1982"/>
    <cellStyle name="Normalno 2 2 2 3 3 3 2 2" xfId="6820"/>
    <cellStyle name="Normalno 2 2 2 3 3 3 2 2 2" xfId="26172"/>
    <cellStyle name="Normalno 2 2 2 3 3 3 2 2 3" xfId="16496"/>
    <cellStyle name="Normalno 2 2 2 3 3 3 2 3" xfId="21334"/>
    <cellStyle name="Normalno 2 2 2 3 3 3 2 4" xfId="11658"/>
    <cellStyle name="Normalno 2 2 2 3 3 3 3" xfId="3192"/>
    <cellStyle name="Normalno 2 2 2 3 3 3 3 2" xfId="8030"/>
    <cellStyle name="Normalno 2 2 2 3 3 3 3 2 2" xfId="27382"/>
    <cellStyle name="Normalno 2 2 2 3 3 3 3 2 3" xfId="17706"/>
    <cellStyle name="Normalno 2 2 2 3 3 3 3 3" xfId="22544"/>
    <cellStyle name="Normalno 2 2 2 3 3 3 3 4" xfId="12868"/>
    <cellStyle name="Normalno 2 2 2 3 3 3 4" xfId="4401"/>
    <cellStyle name="Normalno 2 2 2 3 3 3 4 2" xfId="9239"/>
    <cellStyle name="Normalno 2 2 2 3 3 3 4 2 2" xfId="28591"/>
    <cellStyle name="Normalno 2 2 2 3 3 3 4 2 3" xfId="18915"/>
    <cellStyle name="Normalno 2 2 2 3 3 3 4 3" xfId="23753"/>
    <cellStyle name="Normalno 2 2 2 3 3 3 4 4" xfId="14077"/>
    <cellStyle name="Normalno 2 2 2 3 3 3 5" xfId="5610"/>
    <cellStyle name="Normalno 2 2 2 3 3 3 5 2" xfId="24962"/>
    <cellStyle name="Normalno 2 2 2 3 3 3 5 3" xfId="15286"/>
    <cellStyle name="Normalno 2 2 2 3 3 3 6" xfId="20124"/>
    <cellStyle name="Normalno 2 2 2 3 3 3 7" xfId="10448"/>
    <cellStyle name="Normalno 2 2 2 3 3 4" xfId="1378"/>
    <cellStyle name="Normalno 2 2 2 3 3 4 2" xfId="6216"/>
    <cellStyle name="Normalno 2 2 2 3 3 4 2 2" xfId="25568"/>
    <cellStyle name="Normalno 2 2 2 3 3 4 2 3" xfId="15892"/>
    <cellStyle name="Normalno 2 2 2 3 3 4 3" xfId="20730"/>
    <cellStyle name="Normalno 2 2 2 3 3 4 4" xfId="11054"/>
    <cellStyle name="Normalno 2 2 2 3 3 5" xfId="2588"/>
    <cellStyle name="Normalno 2 2 2 3 3 5 2" xfId="7426"/>
    <cellStyle name="Normalno 2 2 2 3 3 5 2 2" xfId="26778"/>
    <cellStyle name="Normalno 2 2 2 3 3 5 2 3" xfId="17102"/>
    <cellStyle name="Normalno 2 2 2 3 3 5 3" xfId="21940"/>
    <cellStyle name="Normalno 2 2 2 3 3 5 4" xfId="12264"/>
    <cellStyle name="Normalno 2 2 2 3 3 6" xfId="3798"/>
    <cellStyle name="Normalno 2 2 2 3 3 6 2" xfId="8636"/>
    <cellStyle name="Normalno 2 2 2 3 3 6 2 2" xfId="27988"/>
    <cellStyle name="Normalno 2 2 2 3 3 6 2 3" xfId="18312"/>
    <cellStyle name="Normalno 2 2 2 3 3 6 3" xfId="23150"/>
    <cellStyle name="Normalno 2 2 2 3 3 6 4" xfId="13474"/>
    <cellStyle name="Normalno 2 2 2 3 3 7" xfId="5006"/>
    <cellStyle name="Normalno 2 2 2 3 3 7 2" xfId="24358"/>
    <cellStyle name="Normalno 2 2 2 3 3 7 3" xfId="14682"/>
    <cellStyle name="Normalno 2 2 2 3 3 8" xfId="19520"/>
    <cellStyle name="Normalno 2 2 2 3 3 9" xfId="9844"/>
    <cellStyle name="Normalno 2 2 2 3 4" xfId="266"/>
    <cellStyle name="Normalno 2 2 2 3 4 2" xfId="570"/>
    <cellStyle name="Normalno 2 2 2 3 4 2 2" xfId="1174"/>
    <cellStyle name="Normalno 2 2 2 3 4 2 2 2" xfId="2384"/>
    <cellStyle name="Normalno 2 2 2 3 4 2 2 2 2" xfId="7222"/>
    <cellStyle name="Normalno 2 2 2 3 4 2 2 2 2 2" xfId="26574"/>
    <cellStyle name="Normalno 2 2 2 3 4 2 2 2 2 3" xfId="16898"/>
    <cellStyle name="Normalno 2 2 2 3 4 2 2 2 3" xfId="21736"/>
    <cellStyle name="Normalno 2 2 2 3 4 2 2 2 4" xfId="12060"/>
    <cellStyle name="Normalno 2 2 2 3 4 2 2 3" xfId="3594"/>
    <cellStyle name="Normalno 2 2 2 3 4 2 2 3 2" xfId="8432"/>
    <cellStyle name="Normalno 2 2 2 3 4 2 2 3 2 2" xfId="27784"/>
    <cellStyle name="Normalno 2 2 2 3 4 2 2 3 2 3" xfId="18108"/>
    <cellStyle name="Normalno 2 2 2 3 4 2 2 3 3" xfId="22946"/>
    <cellStyle name="Normalno 2 2 2 3 4 2 2 3 4" xfId="13270"/>
    <cellStyle name="Normalno 2 2 2 3 4 2 2 4" xfId="4803"/>
    <cellStyle name="Normalno 2 2 2 3 4 2 2 4 2" xfId="9641"/>
    <cellStyle name="Normalno 2 2 2 3 4 2 2 4 2 2" xfId="28993"/>
    <cellStyle name="Normalno 2 2 2 3 4 2 2 4 2 3" xfId="19317"/>
    <cellStyle name="Normalno 2 2 2 3 4 2 2 4 3" xfId="24155"/>
    <cellStyle name="Normalno 2 2 2 3 4 2 2 4 4" xfId="14479"/>
    <cellStyle name="Normalno 2 2 2 3 4 2 2 5" xfId="6012"/>
    <cellStyle name="Normalno 2 2 2 3 4 2 2 5 2" xfId="25364"/>
    <cellStyle name="Normalno 2 2 2 3 4 2 2 5 3" xfId="15688"/>
    <cellStyle name="Normalno 2 2 2 3 4 2 2 6" xfId="20526"/>
    <cellStyle name="Normalno 2 2 2 3 4 2 2 7" xfId="10850"/>
    <cellStyle name="Normalno 2 2 2 3 4 2 3" xfId="1780"/>
    <cellStyle name="Normalno 2 2 2 3 4 2 3 2" xfId="6618"/>
    <cellStyle name="Normalno 2 2 2 3 4 2 3 2 2" xfId="25970"/>
    <cellStyle name="Normalno 2 2 2 3 4 2 3 2 3" xfId="16294"/>
    <cellStyle name="Normalno 2 2 2 3 4 2 3 3" xfId="21132"/>
    <cellStyle name="Normalno 2 2 2 3 4 2 3 4" xfId="11456"/>
    <cellStyle name="Normalno 2 2 2 3 4 2 4" xfId="2990"/>
    <cellStyle name="Normalno 2 2 2 3 4 2 4 2" xfId="7828"/>
    <cellStyle name="Normalno 2 2 2 3 4 2 4 2 2" xfId="27180"/>
    <cellStyle name="Normalno 2 2 2 3 4 2 4 2 3" xfId="17504"/>
    <cellStyle name="Normalno 2 2 2 3 4 2 4 3" xfId="22342"/>
    <cellStyle name="Normalno 2 2 2 3 4 2 4 4" xfId="12666"/>
    <cellStyle name="Normalno 2 2 2 3 4 2 5" xfId="4199"/>
    <cellStyle name="Normalno 2 2 2 3 4 2 5 2" xfId="9037"/>
    <cellStyle name="Normalno 2 2 2 3 4 2 5 2 2" xfId="28389"/>
    <cellStyle name="Normalno 2 2 2 3 4 2 5 2 3" xfId="18713"/>
    <cellStyle name="Normalno 2 2 2 3 4 2 5 3" xfId="23551"/>
    <cellStyle name="Normalno 2 2 2 3 4 2 5 4" xfId="13875"/>
    <cellStyle name="Normalno 2 2 2 3 4 2 6" xfId="5408"/>
    <cellStyle name="Normalno 2 2 2 3 4 2 6 2" xfId="24760"/>
    <cellStyle name="Normalno 2 2 2 3 4 2 6 3" xfId="15084"/>
    <cellStyle name="Normalno 2 2 2 3 4 2 7" xfId="19922"/>
    <cellStyle name="Normalno 2 2 2 3 4 2 8" xfId="10246"/>
    <cellStyle name="Normalno 2 2 2 3 4 3" xfId="872"/>
    <cellStyle name="Normalno 2 2 2 3 4 3 2" xfId="2082"/>
    <cellStyle name="Normalno 2 2 2 3 4 3 2 2" xfId="6920"/>
    <cellStyle name="Normalno 2 2 2 3 4 3 2 2 2" xfId="26272"/>
    <cellStyle name="Normalno 2 2 2 3 4 3 2 2 3" xfId="16596"/>
    <cellStyle name="Normalno 2 2 2 3 4 3 2 3" xfId="21434"/>
    <cellStyle name="Normalno 2 2 2 3 4 3 2 4" xfId="11758"/>
    <cellStyle name="Normalno 2 2 2 3 4 3 3" xfId="3292"/>
    <cellStyle name="Normalno 2 2 2 3 4 3 3 2" xfId="8130"/>
    <cellStyle name="Normalno 2 2 2 3 4 3 3 2 2" xfId="27482"/>
    <cellStyle name="Normalno 2 2 2 3 4 3 3 2 3" xfId="17806"/>
    <cellStyle name="Normalno 2 2 2 3 4 3 3 3" xfId="22644"/>
    <cellStyle name="Normalno 2 2 2 3 4 3 3 4" xfId="12968"/>
    <cellStyle name="Normalno 2 2 2 3 4 3 4" xfId="4501"/>
    <cellStyle name="Normalno 2 2 2 3 4 3 4 2" xfId="9339"/>
    <cellStyle name="Normalno 2 2 2 3 4 3 4 2 2" xfId="28691"/>
    <cellStyle name="Normalno 2 2 2 3 4 3 4 2 3" xfId="19015"/>
    <cellStyle name="Normalno 2 2 2 3 4 3 4 3" xfId="23853"/>
    <cellStyle name="Normalno 2 2 2 3 4 3 4 4" xfId="14177"/>
    <cellStyle name="Normalno 2 2 2 3 4 3 5" xfId="5710"/>
    <cellStyle name="Normalno 2 2 2 3 4 3 5 2" xfId="25062"/>
    <cellStyle name="Normalno 2 2 2 3 4 3 5 3" xfId="15386"/>
    <cellStyle name="Normalno 2 2 2 3 4 3 6" xfId="20224"/>
    <cellStyle name="Normalno 2 2 2 3 4 3 7" xfId="10548"/>
    <cellStyle name="Normalno 2 2 2 3 4 4" xfId="1478"/>
    <cellStyle name="Normalno 2 2 2 3 4 4 2" xfId="6316"/>
    <cellStyle name="Normalno 2 2 2 3 4 4 2 2" xfId="25668"/>
    <cellStyle name="Normalno 2 2 2 3 4 4 2 3" xfId="15992"/>
    <cellStyle name="Normalno 2 2 2 3 4 4 3" xfId="20830"/>
    <cellStyle name="Normalno 2 2 2 3 4 4 4" xfId="11154"/>
    <cellStyle name="Normalno 2 2 2 3 4 5" xfId="2688"/>
    <cellStyle name="Normalno 2 2 2 3 4 5 2" xfId="7526"/>
    <cellStyle name="Normalno 2 2 2 3 4 5 2 2" xfId="26878"/>
    <cellStyle name="Normalno 2 2 2 3 4 5 2 3" xfId="17202"/>
    <cellStyle name="Normalno 2 2 2 3 4 5 3" xfId="22040"/>
    <cellStyle name="Normalno 2 2 2 3 4 5 4" xfId="12364"/>
    <cellStyle name="Normalno 2 2 2 3 4 6" xfId="3898"/>
    <cellStyle name="Normalno 2 2 2 3 4 6 2" xfId="8736"/>
    <cellStyle name="Normalno 2 2 2 3 4 6 2 2" xfId="28088"/>
    <cellStyle name="Normalno 2 2 2 3 4 6 2 3" xfId="18412"/>
    <cellStyle name="Normalno 2 2 2 3 4 6 3" xfId="23250"/>
    <cellStyle name="Normalno 2 2 2 3 4 6 4" xfId="13574"/>
    <cellStyle name="Normalno 2 2 2 3 4 7" xfId="5106"/>
    <cellStyle name="Normalno 2 2 2 3 4 7 2" xfId="24458"/>
    <cellStyle name="Normalno 2 2 2 3 4 7 3" xfId="14782"/>
    <cellStyle name="Normalno 2 2 2 3 4 8" xfId="19620"/>
    <cellStyle name="Normalno 2 2 2 3 4 9" xfId="9944"/>
    <cellStyle name="Normalno 2 2 2 3 5" xfId="319"/>
    <cellStyle name="Normalno 2 2 2 3 5 2" xfId="622"/>
    <cellStyle name="Normalno 2 2 2 3 5 2 2" xfId="1226"/>
    <cellStyle name="Normalno 2 2 2 3 5 2 2 2" xfId="2436"/>
    <cellStyle name="Normalno 2 2 2 3 5 2 2 2 2" xfId="7274"/>
    <cellStyle name="Normalno 2 2 2 3 5 2 2 2 2 2" xfId="26626"/>
    <cellStyle name="Normalno 2 2 2 3 5 2 2 2 2 3" xfId="16950"/>
    <cellStyle name="Normalno 2 2 2 3 5 2 2 2 3" xfId="21788"/>
    <cellStyle name="Normalno 2 2 2 3 5 2 2 2 4" xfId="12112"/>
    <cellStyle name="Normalno 2 2 2 3 5 2 2 3" xfId="3646"/>
    <cellStyle name="Normalno 2 2 2 3 5 2 2 3 2" xfId="8484"/>
    <cellStyle name="Normalno 2 2 2 3 5 2 2 3 2 2" xfId="27836"/>
    <cellStyle name="Normalno 2 2 2 3 5 2 2 3 2 3" xfId="18160"/>
    <cellStyle name="Normalno 2 2 2 3 5 2 2 3 3" xfId="22998"/>
    <cellStyle name="Normalno 2 2 2 3 5 2 2 3 4" xfId="13322"/>
    <cellStyle name="Normalno 2 2 2 3 5 2 2 4" xfId="4855"/>
    <cellStyle name="Normalno 2 2 2 3 5 2 2 4 2" xfId="9693"/>
    <cellStyle name="Normalno 2 2 2 3 5 2 2 4 2 2" xfId="29045"/>
    <cellStyle name="Normalno 2 2 2 3 5 2 2 4 2 3" xfId="19369"/>
    <cellStyle name="Normalno 2 2 2 3 5 2 2 4 3" xfId="24207"/>
    <cellStyle name="Normalno 2 2 2 3 5 2 2 4 4" xfId="14531"/>
    <cellStyle name="Normalno 2 2 2 3 5 2 2 5" xfId="6064"/>
    <cellStyle name="Normalno 2 2 2 3 5 2 2 5 2" xfId="25416"/>
    <cellStyle name="Normalno 2 2 2 3 5 2 2 5 3" xfId="15740"/>
    <cellStyle name="Normalno 2 2 2 3 5 2 2 6" xfId="20578"/>
    <cellStyle name="Normalno 2 2 2 3 5 2 2 7" xfId="10902"/>
    <cellStyle name="Normalno 2 2 2 3 5 2 3" xfId="1832"/>
    <cellStyle name="Normalno 2 2 2 3 5 2 3 2" xfId="6670"/>
    <cellStyle name="Normalno 2 2 2 3 5 2 3 2 2" xfId="26022"/>
    <cellStyle name="Normalno 2 2 2 3 5 2 3 2 3" xfId="16346"/>
    <cellStyle name="Normalno 2 2 2 3 5 2 3 3" xfId="21184"/>
    <cellStyle name="Normalno 2 2 2 3 5 2 3 4" xfId="11508"/>
    <cellStyle name="Normalno 2 2 2 3 5 2 4" xfId="3042"/>
    <cellStyle name="Normalno 2 2 2 3 5 2 4 2" xfId="7880"/>
    <cellStyle name="Normalno 2 2 2 3 5 2 4 2 2" xfId="27232"/>
    <cellStyle name="Normalno 2 2 2 3 5 2 4 2 3" xfId="17556"/>
    <cellStyle name="Normalno 2 2 2 3 5 2 4 3" xfId="22394"/>
    <cellStyle name="Normalno 2 2 2 3 5 2 4 4" xfId="12718"/>
    <cellStyle name="Normalno 2 2 2 3 5 2 5" xfId="4251"/>
    <cellStyle name="Normalno 2 2 2 3 5 2 5 2" xfId="9089"/>
    <cellStyle name="Normalno 2 2 2 3 5 2 5 2 2" xfId="28441"/>
    <cellStyle name="Normalno 2 2 2 3 5 2 5 2 3" xfId="18765"/>
    <cellStyle name="Normalno 2 2 2 3 5 2 5 3" xfId="23603"/>
    <cellStyle name="Normalno 2 2 2 3 5 2 5 4" xfId="13927"/>
    <cellStyle name="Normalno 2 2 2 3 5 2 6" xfId="5460"/>
    <cellStyle name="Normalno 2 2 2 3 5 2 6 2" xfId="24812"/>
    <cellStyle name="Normalno 2 2 2 3 5 2 6 3" xfId="15136"/>
    <cellStyle name="Normalno 2 2 2 3 5 2 7" xfId="19974"/>
    <cellStyle name="Normalno 2 2 2 3 5 2 8" xfId="10298"/>
    <cellStyle name="Normalno 2 2 2 3 5 3" xfId="924"/>
    <cellStyle name="Normalno 2 2 2 3 5 3 2" xfId="2134"/>
    <cellStyle name="Normalno 2 2 2 3 5 3 2 2" xfId="6972"/>
    <cellStyle name="Normalno 2 2 2 3 5 3 2 2 2" xfId="26324"/>
    <cellStyle name="Normalno 2 2 2 3 5 3 2 2 3" xfId="16648"/>
    <cellStyle name="Normalno 2 2 2 3 5 3 2 3" xfId="21486"/>
    <cellStyle name="Normalno 2 2 2 3 5 3 2 4" xfId="11810"/>
    <cellStyle name="Normalno 2 2 2 3 5 3 3" xfId="3344"/>
    <cellStyle name="Normalno 2 2 2 3 5 3 3 2" xfId="8182"/>
    <cellStyle name="Normalno 2 2 2 3 5 3 3 2 2" xfId="27534"/>
    <cellStyle name="Normalno 2 2 2 3 5 3 3 2 3" xfId="17858"/>
    <cellStyle name="Normalno 2 2 2 3 5 3 3 3" xfId="22696"/>
    <cellStyle name="Normalno 2 2 2 3 5 3 3 4" xfId="13020"/>
    <cellStyle name="Normalno 2 2 2 3 5 3 4" xfId="4553"/>
    <cellStyle name="Normalno 2 2 2 3 5 3 4 2" xfId="9391"/>
    <cellStyle name="Normalno 2 2 2 3 5 3 4 2 2" xfId="28743"/>
    <cellStyle name="Normalno 2 2 2 3 5 3 4 2 3" xfId="19067"/>
    <cellStyle name="Normalno 2 2 2 3 5 3 4 3" xfId="23905"/>
    <cellStyle name="Normalno 2 2 2 3 5 3 4 4" xfId="14229"/>
    <cellStyle name="Normalno 2 2 2 3 5 3 5" xfId="5762"/>
    <cellStyle name="Normalno 2 2 2 3 5 3 5 2" xfId="25114"/>
    <cellStyle name="Normalno 2 2 2 3 5 3 5 3" xfId="15438"/>
    <cellStyle name="Normalno 2 2 2 3 5 3 6" xfId="20276"/>
    <cellStyle name="Normalno 2 2 2 3 5 3 7" xfId="10600"/>
    <cellStyle name="Normalno 2 2 2 3 5 4" xfId="1530"/>
    <cellStyle name="Normalno 2 2 2 3 5 4 2" xfId="6368"/>
    <cellStyle name="Normalno 2 2 2 3 5 4 2 2" xfId="25720"/>
    <cellStyle name="Normalno 2 2 2 3 5 4 2 3" xfId="16044"/>
    <cellStyle name="Normalno 2 2 2 3 5 4 3" xfId="20882"/>
    <cellStyle name="Normalno 2 2 2 3 5 4 4" xfId="11206"/>
    <cellStyle name="Normalno 2 2 2 3 5 5" xfId="2740"/>
    <cellStyle name="Normalno 2 2 2 3 5 5 2" xfId="7578"/>
    <cellStyle name="Normalno 2 2 2 3 5 5 2 2" xfId="26930"/>
    <cellStyle name="Normalno 2 2 2 3 5 5 2 3" xfId="17254"/>
    <cellStyle name="Normalno 2 2 2 3 5 5 3" xfId="22092"/>
    <cellStyle name="Normalno 2 2 2 3 5 5 4" xfId="12416"/>
    <cellStyle name="Normalno 2 2 2 3 5 6" xfId="3949"/>
    <cellStyle name="Normalno 2 2 2 3 5 6 2" xfId="8787"/>
    <cellStyle name="Normalno 2 2 2 3 5 6 2 2" xfId="28139"/>
    <cellStyle name="Normalno 2 2 2 3 5 6 2 3" xfId="18463"/>
    <cellStyle name="Normalno 2 2 2 3 5 6 3" xfId="23301"/>
    <cellStyle name="Normalno 2 2 2 3 5 6 4" xfId="13625"/>
    <cellStyle name="Normalno 2 2 2 3 5 7" xfId="5158"/>
    <cellStyle name="Normalno 2 2 2 3 5 7 2" xfId="24510"/>
    <cellStyle name="Normalno 2 2 2 3 5 7 3" xfId="14834"/>
    <cellStyle name="Normalno 2 2 2 3 5 8" xfId="19672"/>
    <cellStyle name="Normalno 2 2 2 3 5 9" xfId="9996"/>
    <cellStyle name="Normalno 2 2 2 3 6" xfId="370"/>
    <cellStyle name="Normalno 2 2 2 3 6 2" xfId="974"/>
    <cellStyle name="Normalno 2 2 2 3 6 2 2" xfId="2184"/>
    <cellStyle name="Normalno 2 2 2 3 6 2 2 2" xfId="7022"/>
    <cellStyle name="Normalno 2 2 2 3 6 2 2 2 2" xfId="26374"/>
    <cellStyle name="Normalno 2 2 2 3 6 2 2 2 3" xfId="16698"/>
    <cellStyle name="Normalno 2 2 2 3 6 2 2 3" xfId="21536"/>
    <cellStyle name="Normalno 2 2 2 3 6 2 2 4" xfId="11860"/>
    <cellStyle name="Normalno 2 2 2 3 6 2 3" xfId="3394"/>
    <cellStyle name="Normalno 2 2 2 3 6 2 3 2" xfId="8232"/>
    <cellStyle name="Normalno 2 2 2 3 6 2 3 2 2" xfId="27584"/>
    <cellStyle name="Normalno 2 2 2 3 6 2 3 2 3" xfId="17908"/>
    <cellStyle name="Normalno 2 2 2 3 6 2 3 3" xfId="22746"/>
    <cellStyle name="Normalno 2 2 2 3 6 2 3 4" xfId="13070"/>
    <cellStyle name="Normalno 2 2 2 3 6 2 4" xfId="4603"/>
    <cellStyle name="Normalno 2 2 2 3 6 2 4 2" xfId="9441"/>
    <cellStyle name="Normalno 2 2 2 3 6 2 4 2 2" xfId="28793"/>
    <cellStyle name="Normalno 2 2 2 3 6 2 4 2 3" xfId="19117"/>
    <cellStyle name="Normalno 2 2 2 3 6 2 4 3" xfId="23955"/>
    <cellStyle name="Normalno 2 2 2 3 6 2 4 4" xfId="14279"/>
    <cellStyle name="Normalno 2 2 2 3 6 2 5" xfId="5812"/>
    <cellStyle name="Normalno 2 2 2 3 6 2 5 2" xfId="25164"/>
    <cellStyle name="Normalno 2 2 2 3 6 2 5 3" xfId="15488"/>
    <cellStyle name="Normalno 2 2 2 3 6 2 6" xfId="20326"/>
    <cellStyle name="Normalno 2 2 2 3 6 2 7" xfId="10650"/>
    <cellStyle name="Normalno 2 2 2 3 6 3" xfId="1580"/>
    <cellStyle name="Normalno 2 2 2 3 6 3 2" xfId="6418"/>
    <cellStyle name="Normalno 2 2 2 3 6 3 2 2" xfId="25770"/>
    <cellStyle name="Normalno 2 2 2 3 6 3 2 3" xfId="16094"/>
    <cellStyle name="Normalno 2 2 2 3 6 3 3" xfId="20932"/>
    <cellStyle name="Normalno 2 2 2 3 6 3 4" xfId="11256"/>
    <cellStyle name="Normalno 2 2 2 3 6 4" xfId="2790"/>
    <cellStyle name="Normalno 2 2 2 3 6 4 2" xfId="7628"/>
    <cellStyle name="Normalno 2 2 2 3 6 4 2 2" xfId="26980"/>
    <cellStyle name="Normalno 2 2 2 3 6 4 2 3" xfId="17304"/>
    <cellStyle name="Normalno 2 2 2 3 6 4 3" xfId="22142"/>
    <cellStyle name="Normalno 2 2 2 3 6 4 4" xfId="12466"/>
    <cellStyle name="Normalno 2 2 2 3 6 5" xfId="3999"/>
    <cellStyle name="Normalno 2 2 2 3 6 5 2" xfId="8837"/>
    <cellStyle name="Normalno 2 2 2 3 6 5 2 2" xfId="28189"/>
    <cellStyle name="Normalno 2 2 2 3 6 5 2 3" xfId="18513"/>
    <cellStyle name="Normalno 2 2 2 3 6 5 3" xfId="23351"/>
    <cellStyle name="Normalno 2 2 2 3 6 5 4" xfId="13675"/>
    <cellStyle name="Normalno 2 2 2 3 6 6" xfId="5208"/>
    <cellStyle name="Normalno 2 2 2 3 6 6 2" xfId="24560"/>
    <cellStyle name="Normalno 2 2 2 3 6 6 3" xfId="14884"/>
    <cellStyle name="Normalno 2 2 2 3 6 7" xfId="19722"/>
    <cellStyle name="Normalno 2 2 2 3 6 8" xfId="10046"/>
    <cellStyle name="Normalno 2 2 2 3 7" xfId="672"/>
    <cellStyle name="Normalno 2 2 2 3 7 2" xfId="1882"/>
    <cellStyle name="Normalno 2 2 2 3 7 2 2" xfId="6720"/>
    <cellStyle name="Normalno 2 2 2 3 7 2 2 2" xfId="26072"/>
    <cellStyle name="Normalno 2 2 2 3 7 2 2 3" xfId="16396"/>
    <cellStyle name="Normalno 2 2 2 3 7 2 3" xfId="21234"/>
    <cellStyle name="Normalno 2 2 2 3 7 2 4" xfId="11558"/>
    <cellStyle name="Normalno 2 2 2 3 7 3" xfId="3092"/>
    <cellStyle name="Normalno 2 2 2 3 7 3 2" xfId="7930"/>
    <cellStyle name="Normalno 2 2 2 3 7 3 2 2" xfId="27282"/>
    <cellStyle name="Normalno 2 2 2 3 7 3 2 3" xfId="17606"/>
    <cellStyle name="Normalno 2 2 2 3 7 3 3" xfId="22444"/>
    <cellStyle name="Normalno 2 2 2 3 7 3 4" xfId="12768"/>
    <cellStyle name="Normalno 2 2 2 3 7 4" xfId="4301"/>
    <cellStyle name="Normalno 2 2 2 3 7 4 2" xfId="9139"/>
    <cellStyle name="Normalno 2 2 2 3 7 4 2 2" xfId="28491"/>
    <cellStyle name="Normalno 2 2 2 3 7 4 2 3" xfId="18815"/>
    <cellStyle name="Normalno 2 2 2 3 7 4 3" xfId="23653"/>
    <cellStyle name="Normalno 2 2 2 3 7 4 4" xfId="13977"/>
    <cellStyle name="Normalno 2 2 2 3 7 5" xfId="5510"/>
    <cellStyle name="Normalno 2 2 2 3 7 5 2" xfId="24862"/>
    <cellStyle name="Normalno 2 2 2 3 7 5 3" xfId="15186"/>
    <cellStyle name="Normalno 2 2 2 3 7 6" xfId="20024"/>
    <cellStyle name="Normalno 2 2 2 3 7 7" xfId="10348"/>
    <cellStyle name="Normalno 2 2 2 3 8" xfId="1278"/>
    <cellStyle name="Normalno 2 2 2 3 8 2" xfId="6116"/>
    <cellStyle name="Normalno 2 2 2 3 8 2 2" xfId="25468"/>
    <cellStyle name="Normalno 2 2 2 3 8 2 3" xfId="15792"/>
    <cellStyle name="Normalno 2 2 2 3 8 3" xfId="20630"/>
    <cellStyle name="Normalno 2 2 2 3 8 4" xfId="10954"/>
    <cellStyle name="Normalno 2 2 2 3 9" xfId="2488"/>
    <cellStyle name="Normalno 2 2 2 3 9 2" xfId="7326"/>
    <cellStyle name="Normalno 2 2 2 3 9 2 2" xfId="26678"/>
    <cellStyle name="Normalno 2 2 2 3 9 2 3" xfId="17002"/>
    <cellStyle name="Normalno 2 2 2 3 9 3" xfId="21840"/>
    <cellStyle name="Normalno 2 2 2 3 9 4" xfId="12164"/>
    <cellStyle name="Normalno 2 2 2 4" xfId="66"/>
    <cellStyle name="Normalno 2 2 2 4 10" xfId="9773"/>
    <cellStyle name="Normalno 2 2 2 4 2" xfId="179"/>
    <cellStyle name="Normalno 2 2 2 4 2 2" xfId="499"/>
    <cellStyle name="Normalno 2 2 2 4 2 2 2" xfId="1103"/>
    <cellStyle name="Normalno 2 2 2 4 2 2 2 2" xfId="2313"/>
    <cellStyle name="Normalno 2 2 2 4 2 2 2 2 2" xfId="7151"/>
    <cellStyle name="Normalno 2 2 2 4 2 2 2 2 2 2" xfId="26503"/>
    <cellStyle name="Normalno 2 2 2 4 2 2 2 2 2 3" xfId="16827"/>
    <cellStyle name="Normalno 2 2 2 4 2 2 2 2 3" xfId="21665"/>
    <cellStyle name="Normalno 2 2 2 4 2 2 2 2 4" xfId="11989"/>
    <cellStyle name="Normalno 2 2 2 4 2 2 2 3" xfId="3523"/>
    <cellStyle name="Normalno 2 2 2 4 2 2 2 3 2" xfId="8361"/>
    <cellStyle name="Normalno 2 2 2 4 2 2 2 3 2 2" xfId="27713"/>
    <cellStyle name="Normalno 2 2 2 4 2 2 2 3 2 3" xfId="18037"/>
    <cellStyle name="Normalno 2 2 2 4 2 2 2 3 3" xfId="22875"/>
    <cellStyle name="Normalno 2 2 2 4 2 2 2 3 4" xfId="13199"/>
    <cellStyle name="Normalno 2 2 2 4 2 2 2 4" xfId="4732"/>
    <cellStyle name="Normalno 2 2 2 4 2 2 2 4 2" xfId="9570"/>
    <cellStyle name="Normalno 2 2 2 4 2 2 2 4 2 2" xfId="28922"/>
    <cellStyle name="Normalno 2 2 2 4 2 2 2 4 2 3" xfId="19246"/>
    <cellStyle name="Normalno 2 2 2 4 2 2 2 4 3" xfId="24084"/>
    <cellStyle name="Normalno 2 2 2 4 2 2 2 4 4" xfId="14408"/>
    <cellStyle name="Normalno 2 2 2 4 2 2 2 5" xfId="5941"/>
    <cellStyle name="Normalno 2 2 2 4 2 2 2 5 2" xfId="25293"/>
    <cellStyle name="Normalno 2 2 2 4 2 2 2 5 3" xfId="15617"/>
    <cellStyle name="Normalno 2 2 2 4 2 2 2 6" xfId="20455"/>
    <cellStyle name="Normalno 2 2 2 4 2 2 2 7" xfId="10779"/>
    <cellStyle name="Normalno 2 2 2 4 2 2 3" xfId="1709"/>
    <cellStyle name="Normalno 2 2 2 4 2 2 3 2" xfId="6547"/>
    <cellStyle name="Normalno 2 2 2 4 2 2 3 2 2" xfId="25899"/>
    <cellStyle name="Normalno 2 2 2 4 2 2 3 2 3" xfId="16223"/>
    <cellStyle name="Normalno 2 2 2 4 2 2 3 3" xfId="21061"/>
    <cellStyle name="Normalno 2 2 2 4 2 2 3 4" xfId="11385"/>
    <cellStyle name="Normalno 2 2 2 4 2 2 4" xfId="2919"/>
    <cellStyle name="Normalno 2 2 2 4 2 2 4 2" xfId="7757"/>
    <cellStyle name="Normalno 2 2 2 4 2 2 4 2 2" xfId="27109"/>
    <cellStyle name="Normalno 2 2 2 4 2 2 4 2 3" xfId="17433"/>
    <cellStyle name="Normalno 2 2 2 4 2 2 4 3" xfId="22271"/>
    <cellStyle name="Normalno 2 2 2 4 2 2 4 4" xfId="12595"/>
    <cellStyle name="Normalno 2 2 2 4 2 2 5" xfId="4128"/>
    <cellStyle name="Normalno 2 2 2 4 2 2 5 2" xfId="8966"/>
    <cellStyle name="Normalno 2 2 2 4 2 2 5 2 2" xfId="28318"/>
    <cellStyle name="Normalno 2 2 2 4 2 2 5 2 3" xfId="18642"/>
    <cellStyle name="Normalno 2 2 2 4 2 2 5 3" xfId="23480"/>
    <cellStyle name="Normalno 2 2 2 4 2 2 5 4" xfId="13804"/>
    <cellStyle name="Normalno 2 2 2 4 2 2 6" xfId="5337"/>
    <cellStyle name="Normalno 2 2 2 4 2 2 6 2" xfId="24689"/>
    <cellStyle name="Normalno 2 2 2 4 2 2 6 3" xfId="15013"/>
    <cellStyle name="Normalno 2 2 2 4 2 2 7" xfId="19851"/>
    <cellStyle name="Normalno 2 2 2 4 2 2 8" xfId="10175"/>
    <cellStyle name="Normalno 2 2 2 4 2 3" xfId="801"/>
    <cellStyle name="Normalno 2 2 2 4 2 3 2" xfId="2011"/>
    <cellStyle name="Normalno 2 2 2 4 2 3 2 2" xfId="6849"/>
    <cellStyle name="Normalno 2 2 2 4 2 3 2 2 2" xfId="26201"/>
    <cellStyle name="Normalno 2 2 2 4 2 3 2 2 3" xfId="16525"/>
    <cellStyle name="Normalno 2 2 2 4 2 3 2 3" xfId="21363"/>
    <cellStyle name="Normalno 2 2 2 4 2 3 2 4" xfId="11687"/>
    <cellStyle name="Normalno 2 2 2 4 2 3 3" xfId="3221"/>
    <cellStyle name="Normalno 2 2 2 4 2 3 3 2" xfId="8059"/>
    <cellStyle name="Normalno 2 2 2 4 2 3 3 2 2" xfId="27411"/>
    <cellStyle name="Normalno 2 2 2 4 2 3 3 2 3" xfId="17735"/>
    <cellStyle name="Normalno 2 2 2 4 2 3 3 3" xfId="22573"/>
    <cellStyle name="Normalno 2 2 2 4 2 3 3 4" xfId="12897"/>
    <cellStyle name="Normalno 2 2 2 4 2 3 4" xfId="4430"/>
    <cellStyle name="Normalno 2 2 2 4 2 3 4 2" xfId="9268"/>
    <cellStyle name="Normalno 2 2 2 4 2 3 4 2 2" xfId="28620"/>
    <cellStyle name="Normalno 2 2 2 4 2 3 4 2 3" xfId="18944"/>
    <cellStyle name="Normalno 2 2 2 4 2 3 4 3" xfId="23782"/>
    <cellStyle name="Normalno 2 2 2 4 2 3 4 4" xfId="14106"/>
    <cellStyle name="Normalno 2 2 2 4 2 3 5" xfId="5639"/>
    <cellStyle name="Normalno 2 2 2 4 2 3 5 2" xfId="24991"/>
    <cellStyle name="Normalno 2 2 2 4 2 3 5 3" xfId="15315"/>
    <cellStyle name="Normalno 2 2 2 4 2 3 6" xfId="20153"/>
    <cellStyle name="Normalno 2 2 2 4 2 3 7" xfId="10477"/>
    <cellStyle name="Normalno 2 2 2 4 2 4" xfId="1407"/>
    <cellStyle name="Normalno 2 2 2 4 2 4 2" xfId="6245"/>
    <cellStyle name="Normalno 2 2 2 4 2 4 2 2" xfId="25597"/>
    <cellStyle name="Normalno 2 2 2 4 2 4 2 3" xfId="15921"/>
    <cellStyle name="Normalno 2 2 2 4 2 4 3" xfId="20759"/>
    <cellStyle name="Normalno 2 2 2 4 2 4 4" xfId="11083"/>
    <cellStyle name="Normalno 2 2 2 4 2 5" xfId="2617"/>
    <cellStyle name="Normalno 2 2 2 4 2 5 2" xfId="7455"/>
    <cellStyle name="Normalno 2 2 2 4 2 5 2 2" xfId="26807"/>
    <cellStyle name="Normalno 2 2 2 4 2 5 2 3" xfId="17131"/>
    <cellStyle name="Normalno 2 2 2 4 2 5 3" xfId="21969"/>
    <cellStyle name="Normalno 2 2 2 4 2 5 4" xfId="12293"/>
    <cellStyle name="Normalno 2 2 2 4 2 6" xfId="3827"/>
    <cellStyle name="Normalno 2 2 2 4 2 6 2" xfId="8665"/>
    <cellStyle name="Normalno 2 2 2 4 2 6 2 2" xfId="28017"/>
    <cellStyle name="Normalno 2 2 2 4 2 6 2 3" xfId="18341"/>
    <cellStyle name="Normalno 2 2 2 4 2 6 3" xfId="23179"/>
    <cellStyle name="Normalno 2 2 2 4 2 6 4" xfId="13503"/>
    <cellStyle name="Normalno 2 2 2 4 2 7" xfId="5035"/>
    <cellStyle name="Normalno 2 2 2 4 2 7 2" xfId="24387"/>
    <cellStyle name="Normalno 2 2 2 4 2 7 3" xfId="14711"/>
    <cellStyle name="Normalno 2 2 2 4 2 8" xfId="19549"/>
    <cellStyle name="Normalno 2 2 2 4 2 9" xfId="9873"/>
    <cellStyle name="Normalno 2 2 2 4 3" xfId="399"/>
    <cellStyle name="Normalno 2 2 2 4 3 2" xfId="1003"/>
    <cellStyle name="Normalno 2 2 2 4 3 2 2" xfId="2213"/>
    <cellStyle name="Normalno 2 2 2 4 3 2 2 2" xfId="7051"/>
    <cellStyle name="Normalno 2 2 2 4 3 2 2 2 2" xfId="26403"/>
    <cellStyle name="Normalno 2 2 2 4 3 2 2 2 3" xfId="16727"/>
    <cellStyle name="Normalno 2 2 2 4 3 2 2 3" xfId="21565"/>
    <cellStyle name="Normalno 2 2 2 4 3 2 2 4" xfId="11889"/>
    <cellStyle name="Normalno 2 2 2 4 3 2 3" xfId="3423"/>
    <cellStyle name="Normalno 2 2 2 4 3 2 3 2" xfId="8261"/>
    <cellStyle name="Normalno 2 2 2 4 3 2 3 2 2" xfId="27613"/>
    <cellStyle name="Normalno 2 2 2 4 3 2 3 2 3" xfId="17937"/>
    <cellStyle name="Normalno 2 2 2 4 3 2 3 3" xfId="22775"/>
    <cellStyle name="Normalno 2 2 2 4 3 2 3 4" xfId="13099"/>
    <cellStyle name="Normalno 2 2 2 4 3 2 4" xfId="4632"/>
    <cellStyle name="Normalno 2 2 2 4 3 2 4 2" xfId="9470"/>
    <cellStyle name="Normalno 2 2 2 4 3 2 4 2 2" xfId="28822"/>
    <cellStyle name="Normalno 2 2 2 4 3 2 4 2 3" xfId="19146"/>
    <cellStyle name="Normalno 2 2 2 4 3 2 4 3" xfId="23984"/>
    <cellStyle name="Normalno 2 2 2 4 3 2 4 4" xfId="14308"/>
    <cellStyle name="Normalno 2 2 2 4 3 2 5" xfId="5841"/>
    <cellStyle name="Normalno 2 2 2 4 3 2 5 2" xfId="25193"/>
    <cellStyle name="Normalno 2 2 2 4 3 2 5 3" xfId="15517"/>
    <cellStyle name="Normalno 2 2 2 4 3 2 6" xfId="20355"/>
    <cellStyle name="Normalno 2 2 2 4 3 2 7" xfId="10679"/>
    <cellStyle name="Normalno 2 2 2 4 3 3" xfId="1609"/>
    <cellStyle name="Normalno 2 2 2 4 3 3 2" xfId="6447"/>
    <cellStyle name="Normalno 2 2 2 4 3 3 2 2" xfId="25799"/>
    <cellStyle name="Normalno 2 2 2 4 3 3 2 3" xfId="16123"/>
    <cellStyle name="Normalno 2 2 2 4 3 3 3" xfId="20961"/>
    <cellStyle name="Normalno 2 2 2 4 3 3 4" xfId="11285"/>
    <cellStyle name="Normalno 2 2 2 4 3 4" xfId="2819"/>
    <cellStyle name="Normalno 2 2 2 4 3 4 2" xfId="7657"/>
    <cellStyle name="Normalno 2 2 2 4 3 4 2 2" xfId="27009"/>
    <cellStyle name="Normalno 2 2 2 4 3 4 2 3" xfId="17333"/>
    <cellStyle name="Normalno 2 2 2 4 3 4 3" xfId="22171"/>
    <cellStyle name="Normalno 2 2 2 4 3 4 4" xfId="12495"/>
    <cellStyle name="Normalno 2 2 2 4 3 5" xfId="4028"/>
    <cellStyle name="Normalno 2 2 2 4 3 5 2" xfId="8866"/>
    <cellStyle name="Normalno 2 2 2 4 3 5 2 2" xfId="28218"/>
    <cellStyle name="Normalno 2 2 2 4 3 5 2 3" xfId="18542"/>
    <cellStyle name="Normalno 2 2 2 4 3 5 3" xfId="23380"/>
    <cellStyle name="Normalno 2 2 2 4 3 5 4" xfId="13704"/>
    <cellStyle name="Normalno 2 2 2 4 3 6" xfId="5237"/>
    <cellStyle name="Normalno 2 2 2 4 3 6 2" xfId="24589"/>
    <cellStyle name="Normalno 2 2 2 4 3 6 3" xfId="14913"/>
    <cellStyle name="Normalno 2 2 2 4 3 7" xfId="19751"/>
    <cellStyle name="Normalno 2 2 2 4 3 8" xfId="10075"/>
    <cellStyle name="Normalno 2 2 2 4 4" xfId="701"/>
    <cellStyle name="Normalno 2 2 2 4 4 2" xfId="1911"/>
    <cellStyle name="Normalno 2 2 2 4 4 2 2" xfId="6749"/>
    <cellStyle name="Normalno 2 2 2 4 4 2 2 2" xfId="26101"/>
    <cellStyle name="Normalno 2 2 2 4 4 2 2 3" xfId="16425"/>
    <cellStyle name="Normalno 2 2 2 4 4 2 3" xfId="21263"/>
    <cellStyle name="Normalno 2 2 2 4 4 2 4" xfId="11587"/>
    <cellStyle name="Normalno 2 2 2 4 4 3" xfId="3121"/>
    <cellStyle name="Normalno 2 2 2 4 4 3 2" xfId="7959"/>
    <cellStyle name="Normalno 2 2 2 4 4 3 2 2" xfId="27311"/>
    <cellStyle name="Normalno 2 2 2 4 4 3 2 3" xfId="17635"/>
    <cellStyle name="Normalno 2 2 2 4 4 3 3" xfId="22473"/>
    <cellStyle name="Normalno 2 2 2 4 4 3 4" xfId="12797"/>
    <cellStyle name="Normalno 2 2 2 4 4 4" xfId="4330"/>
    <cellStyle name="Normalno 2 2 2 4 4 4 2" xfId="9168"/>
    <cellStyle name="Normalno 2 2 2 4 4 4 2 2" xfId="28520"/>
    <cellStyle name="Normalno 2 2 2 4 4 4 2 3" xfId="18844"/>
    <cellStyle name="Normalno 2 2 2 4 4 4 3" xfId="23682"/>
    <cellStyle name="Normalno 2 2 2 4 4 4 4" xfId="14006"/>
    <cellStyle name="Normalno 2 2 2 4 4 5" xfId="5539"/>
    <cellStyle name="Normalno 2 2 2 4 4 5 2" xfId="24891"/>
    <cellStyle name="Normalno 2 2 2 4 4 5 3" xfId="15215"/>
    <cellStyle name="Normalno 2 2 2 4 4 6" xfId="20053"/>
    <cellStyle name="Normalno 2 2 2 4 4 7" xfId="10377"/>
    <cellStyle name="Normalno 2 2 2 4 5" xfId="1307"/>
    <cellStyle name="Normalno 2 2 2 4 5 2" xfId="6145"/>
    <cellStyle name="Normalno 2 2 2 4 5 2 2" xfId="25497"/>
    <cellStyle name="Normalno 2 2 2 4 5 2 3" xfId="15821"/>
    <cellStyle name="Normalno 2 2 2 4 5 3" xfId="20659"/>
    <cellStyle name="Normalno 2 2 2 4 5 4" xfId="10983"/>
    <cellStyle name="Normalno 2 2 2 4 6" xfId="2517"/>
    <cellStyle name="Normalno 2 2 2 4 6 2" xfId="7355"/>
    <cellStyle name="Normalno 2 2 2 4 6 2 2" xfId="26707"/>
    <cellStyle name="Normalno 2 2 2 4 6 2 3" xfId="17031"/>
    <cellStyle name="Normalno 2 2 2 4 6 3" xfId="21869"/>
    <cellStyle name="Normalno 2 2 2 4 6 4" xfId="12193"/>
    <cellStyle name="Normalno 2 2 2 4 7" xfId="3727"/>
    <cellStyle name="Normalno 2 2 2 4 7 2" xfId="8565"/>
    <cellStyle name="Normalno 2 2 2 4 7 2 2" xfId="27917"/>
    <cellStyle name="Normalno 2 2 2 4 7 2 3" xfId="18241"/>
    <cellStyle name="Normalno 2 2 2 4 7 3" xfId="23079"/>
    <cellStyle name="Normalno 2 2 2 4 7 4" xfId="13403"/>
    <cellStyle name="Normalno 2 2 2 4 8" xfId="4935"/>
    <cellStyle name="Normalno 2 2 2 4 8 2" xfId="24287"/>
    <cellStyle name="Normalno 2 2 2 4 8 3" xfId="14611"/>
    <cellStyle name="Normalno 2 2 2 4 9" xfId="19449"/>
    <cellStyle name="Normalno 2 2 2 5" xfId="128"/>
    <cellStyle name="Normalno 2 2 2 5 2" xfId="449"/>
    <cellStyle name="Normalno 2 2 2 5 2 2" xfId="1053"/>
    <cellStyle name="Normalno 2 2 2 5 2 2 2" xfId="2263"/>
    <cellStyle name="Normalno 2 2 2 5 2 2 2 2" xfId="7101"/>
    <cellStyle name="Normalno 2 2 2 5 2 2 2 2 2" xfId="26453"/>
    <cellStyle name="Normalno 2 2 2 5 2 2 2 2 3" xfId="16777"/>
    <cellStyle name="Normalno 2 2 2 5 2 2 2 3" xfId="21615"/>
    <cellStyle name="Normalno 2 2 2 5 2 2 2 4" xfId="11939"/>
    <cellStyle name="Normalno 2 2 2 5 2 2 3" xfId="3473"/>
    <cellStyle name="Normalno 2 2 2 5 2 2 3 2" xfId="8311"/>
    <cellStyle name="Normalno 2 2 2 5 2 2 3 2 2" xfId="27663"/>
    <cellStyle name="Normalno 2 2 2 5 2 2 3 2 3" xfId="17987"/>
    <cellStyle name="Normalno 2 2 2 5 2 2 3 3" xfId="22825"/>
    <cellStyle name="Normalno 2 2 2 5 2 2 3 4" xfId="13149"/>
    <cellStyle name="Normalno 2 2 2 5 2 2 4" xfId="4682"/>
    <cellStyle name="Normalno 2 2 2 5 2 2 4 2" xfId="9520"/>
    <cellStyle name="Normalno 2 2 2 5 2 2 4 2 2" xfId="28872"/>
    <cellStyle name="Normalno 2 2 2 5 2 2 4 2 3" xfId="19196"/>
    <cellStyle name="Normalno 2 2 2 5 2 2 4 3" xfId="24034"/>
    <cellStyle name="Normalno 2 2 2 5 2 2 4 4" xfId="14358"/>
    <cellStyle name="Normalno 2 2 2 5 2 2 5" xfId="5891"/>
    <cellStyle name="Normalno 2 2 2 5 2 2 5 2" xfId="25243"/>
    <cellStyle name="Normalno 2 2 2 5 2 2 5 3" xfId="15567"/>
    <cellStyle name="Normalno 2 2 2 5 2 2 6" xfId="20405"/>
    <cellStyle name="Normalno 2 2 2 5 2 2 7" xfId="10729"/>
    <cellStyle name="Normalno 2 2 2 5 2 3" xfId="1659"/>
    <cellStyle name="Normalno 2 2 2 5 2 3 2" xfId="6497"/>
    <cellStyle name="Normalno 2 2 2 5 2 3 2 2" xfId="25849"/>
    <cellStyle name="Normalno 2 2 2 5 2 3 2 3" xfId="16173"/>
    <cellStyle name="Normalno 2 2 2 5 2 3 3" xfId="21011"/>
    <cellStyle name="Normalno 2 2 2 5 2 3 4" xfId="11335"/>
    <cellStyle name="Normalno 2 2 2 5 2 4" xfId="2869"/>
    <cellStyle name="Normalno 2 2 2 5 2 4 2" xfId="7707"/>
    <cellStyle name="Normalno 2 2 2 5 2 4 2 2" xfId="27059"/>
    <cellStyle name="Normalno 2 2 2 5 2 4 2 3" xfId="17383"/>
    <cellStyle name="Normalno 2 2 2 5 2 4 3" xfId="22221"/>
    <cellStyle name="Normalno 2 2 2 5 2 4 4" xfId="12545"/>
    <cellStyle name="Normalno 2 2 2 5 2 5" xfId="4078"/>
    <cellStyle name="Normalno 2 2 2 5 2 5 2" xfId="8916"/>
    <cellStyle name="Normalno 2 2 2 5 2 5 2 2" xfId="28268"/>
    <cellStyle name="Normalno 2 2 2 5 2 5 2 3" xfId="18592"/>
    <cellStyle name="Normalno 2 2 2 5 2 5 3" xfId="23430"/>
    <cellStyle name="Normalno 2 2 2 5 2 5 4" xfId="13754"/>
    <cellStyle name="Normalno 2 2 2 5 2 6" xfId="5287"/>
    <cellStyle name="Normalno 2 2 2 5 2 6 2" xfId="24639"/>
    <cellStyle name="Normalno 2 2 2 5 2 6 3" xfId="14963"/>
    <cellStyle name="Normalno 2 2 2 5 2 7" xfId="19801"/>
    <cellStyle name="Normalno 2 2 2 5 2 8" xfId="10125"/>
    <cellStyle name="Normalno 2 2 2 5 3" xfId="751"/>
    <cellStyle name="Normalno 2 2 2 5 3 2" xfId="1961"/>
    <cellStyle name="Normalno 2 2 2 5 3 2 2" xfId="6799"/>
    <cellStyle name="Normalno 2 2 2 5 3 2 2 2" xfId="26151"/>
    <cellStyle name="Normalno 2 2 2 5 3 2 2 3" xfId="16475"/>
    <cellStyle name="Normalno 2 2 2 5 3 2 3" xfId="21313"/>
    <cellStyle name="Normalno 2 2 2 5 3 2 4" xfId="11637"/>
    <cellStyle name="Normalno 2 2 2 5 3 3" xfId="3171"/>
    <cellStyle name="Normalno 2 2 2 5 3 3 2" xfId="8009"/>
    <cellStyle name="Normalno 2 2 2 5 3 3 2 2" xfId="27361"/>
    <cellStyle name="Normalno 2 2 2 5 3 3 2 3" xfId="17685"/>
    <cellStyle name="Normalno 2 2 2 5 3 3 3" xfId="22523"/>
    <cellStyle name="Normalno 2 2 2 5 3 3 4" xfId="12847"/>
    <cellStyle name="Normalno 2 2 2 5 3 4" xfId="4380"/>
    <cellStyle name="Normalno 2 2 2 5 3 4 2" xfId="9218"/>
    <cellStyle name="Normalno 2 2 2 5 3 4 2 2" xfId="28570"/>
    <cellStyle name="Normalno 2 2 2 5 3 4 2 3" xfId="18894"/>
    <cellStyle name="Normalno 2 2 2 5 3 4 3" xfId="23732"/>
    <cellStyle name="Normalno 2 2 2 5 3 4 4" xfId="14056"/>
    <cellStyle name="Normalno 2 2 2 5 3 5" xfId="5589"/>
    <cellStyle name="Normalno 2 2 2 5 3 5 2" xfId="24941"/>
    <cellStyle name="Normalno 2 2 2 5 3 5 3" xfId="15265"/>
    <cellStyle name="Normalno 2 2 2 5 3 6" xfId="20103"/>
    <cellStyle name="Normalno 2 2 2 5 3 7" xfId="10427"/>
    <cellStyle name="Normalno 2 2 2 5 4" xfId="1357"/>
    <cellStyle name="Normalno 2 2 2 5 4 2" xfId="6195"/>
    <cellStyle name="Normalno 2 2 2 5 4 2 2" xfId="25547"/>
    <cellStyle name="Normalno 2 2 2 5 4 2 3" xfId="15871"/>
    <cellStyle name="Normalno 2 2 2 5 4 3" xfId="20709"/>
    <cellStyle name="Normalno 2 2 2 5 4 4" xfId="11033"/>
    <cellStyle name="Normalno 2 2 2 5 5" xfId="2567"/>
    <cellStyle name="Normalno 2 2 2 5 5 2" xfId="7405"/>
    <cellStyle name="Normalno 2 2 2 5 5 2 2" xfId="26757"/>
    <cellStyle name="Normalno 2 2 2 5 5 2 3" xfId="17081"/>
    <cellStyle name="Normalno 2 2 2 5 5 3" xfId="21919"/>
    <cellStyle name="Normalno 2 2 2 5 5 4" xfId="12243"/>
    <cellStyle name="Normalno 2 2 2 5 6" xfId="3777"/>
    <cellStyle name="Normalno 2 2 2 5 6 2" xfId="8615"/>
    <cellStyle name="Normalno 2 2 2 5 6 2 2" xfId="27967"/>
    <cellStyle name="Normalno 2 2 2 5 6 2 3" xfId="18291"/>
    <cellStyle name="Normalno 2 2 2 5 6 3" xfId="23129"/>
    <cellStyle name="Normalno 2 2 2 5 6 4" xfId="13453"/>
    <cellStyle name="Normalno 2 2 2 5 7" xfId="4985"/>
    <cellStyle name="Normalno 2 2 2 5 7 2" xfId="24337"/>
    <cellStyle name="Normalno 2 2 2 5 7 3" xfId="14661"/>
    <cellStyle name="Normalno 2 2 2 5 8" xfId="19499"/>
    <cellStyle name="Normalno 2 2 2 5 9" xfId="9823"/>
    <cellStyle name="Normalno 2 2 2 6" xfId="245"/>
    <cellStyle name="Normalno 2 2 2 6 2" xfId="549"/>
    <cellStyle name="Normalno 2 2 2 6 2 2" xfId="1153"/>
    <cellStyle name="Normalno 2 2 2 6 2 2 2" xfId="2363"/>
    <cellStyle name="Normalno 2 2 2 6 2 2 2 2" xfId="7201"/>
    <cellStyle name="Normalno 2 2 2 6 2 2 2 2 2" xfId="26553"/>
    <cellStyle name="Normalno 2 2 2 6 2 2 2 2 3" xfId="16877"/>
    <cellStyle name="Normalno 2 2 2 6 2 2 2 3" xfId="21715"/>
    <cellStyle name="Normalno 2 2 2 6 2 2 2 4" xfId="12039"/>
    <cellStyle name="Normalno 2 2 2 6 2 2 3" xfId="3573"/>
    <cellStyle name="Normalno 2 2 2 6 2 2 3 2" xfId="8411"/>
    <cellStyle name="Normalno 2 2 2 6 2 2 3 2 2" xfId="27763"/>
    <cellStyle name="Normalno 2 2 2 6 2 2 3 2 3" xfId="18087"/>
    <cellStyle name="Normalno 2 2 2 6 2 2 3 3" xfId="22925"/>
    <cellStyle name="Normalno 2 2 2 6 2 2 3 4" xfId="13249"/>
    <cellStyle name="Normalno 2 2 2 6 2 2 4" xfId="4782"/>
    <cellStyle name="Normalno 2 2 2 6 2 2 4 2" xfId="9620"/>
    <cellStyle name="Normalno 2 2 2 6 2 2 4 2 2" xfId="28972"/>
    <cellStyle name="Normalno 2 2 2 6 2 2 4 2 3" xfId="19296"/>
    <cellStyle name="Normalno 2 2 2 6 2 2 4 3" xfId="24134"/>
    <cellStyle name="Normalno 2 2 2 6 2 2 4 4" xfId="14458"/>
    <cellStyle name="Normalno 2 2 2 6 2 2 5" xfId="5991"/>
    <cellStyle name="Normalno 2 2 2 6 2 2 5 2" xfId="25343"/>
    <cellStyle name="Normalno 2 2 2 6 2 2 5 3" xfId="15667"/>
    <cellStyle name="Normalno 2 2 2 6 2 2 6" xfId="20505"/>
    <cellStyle name="Normalno 2 2 2 6 2 2 7" xfId="10829"/>
    <cellStyle name="Normalno 2 2 2 6 2 3" xfId="1759"/>
    <cellStyle name="Normalno 2 2 2 6 2 3 2" xfId="6597"/>
    <cellStyle name="Normalno 2 2 2 6 2 3 2 2" xfId="25949"/>
    <cellStyle name="Normalno 2 2 2 6 2 3 2 3" xfId="16273"/>
    <cellStyle name="Normalno 2 2 2 6 2 3 3" xfId="21111"/>
    <cellStyle name="Normalno 2 2 2 6 2 3 4" xfId="11435"/>
    <cellStyle name="Normalno 2 2 2 6 2 4" xfId="2969"/>
    <cellStyle name="Normalno 2 2 2 6 2 4 2" xfId="7807"/>
    <cellStyle name="Normalno 2 2 2 6 2 4 2 2" xfId="27159"/>
    <cellStyle name="Normalno 2 2 2 6 2 4 2 3" xfId="17483"/>
    <cellStyle name="Normalno 2 2 2 6 2 4 3" xfId="22321"/>
    <cellStyle name="Normalno 2 2 2 6 2 4 4" xfId="12645"/>
    <cellStyle name="Normalno 2 2 2 6 2 5" xfId="4178"/>
    <cellStyle name="Normalno 2 2 2 6 2 5 2" xfId="9016"/>
    <cellStyle name="Normalno 2 2 2 6 2 5 2 2" xfId="28368"/>
    <cellStyle name="Normalno 2 2 2 6 2 5 2 3" xfId="18692"/>
    <cellStyle name="Normalno 2 2 2 6 2 5 3" xfId="23530"/>
    <cellStyle name="Normalno 2 2 2 6 2 5 4" xfId="13854"/>
    <cellStyle name="Normalno 2 2 2 6 2 6" xfId="5387"/>
    <cellStyle name="Normalno 2 2 2 6 2 6 2" xfId="24739"/>
    <cellStyle name="Normalno 2 2 2 6 2 6 3" xfId="15063"/>
    <cellStyle name="Normalno 2 2 2 6 2 7" xfId="19901"/>
    <cellStyle name="Normalno 2 2 2 6 2 8" xfId="10225"/>
    <cellStyle name="Normalno 2 2 2 6 3" xfId="851"/>
    <cellStyle name="Normalno 2 2 2 6 3 2" xfId="2061"/>
    <cellStyle name="Normalno 2 2 2 6 3 2 2" xfId="6899"/>
    <cellStyle name="Normalno 2 2 2 6 3 2 2 2" xfId="26251"/>
    <cellStyle name="Normalno 2 2 2 6 3 2 2 3" xfId="16575"/>
    <cellStyle name="Normalno 2 2 2 6 3 2 3" xfId="21413"/>
    <cellStyle name="Normalno 2 2 2 6 3 2 4" xfId="11737"/>
    <cellStyle name="Normalno 2 2 2 6 3 3" xfId="3271"/>
    <cellStyle name="Normalno 2 2 2 6 3 3 2" xfId="8109"/>
    <cellStyle name="Normalno 2 2 2 6 3 3 2 2" xfId="27461"/>
    <cellStyle name="Normalno 2 2 2 6 3 3 2 3" xfId="17785"/>
    <cellStyle name="Normalno 2 2 2 6 3 3 3" xfId="22623"/>
    <cellStyle name="Normalno 2 2 2 6 3 3 4" xfId="12947"/>
    <cellStyle name="Normalno 2 2 2 6 3 4" xfId="4480"/>
    <cellStyle name="Normalno 2 2 2 6 3 4 2" xfId="9318"/>
    <cellStyle name="Normalno 2 2 2 6 3 4 2 2" xfId="28670"/>
    <cellStyle name="Normalno 2 2 2 6 3 4 2 3" xfId="18994"/>
    <cellStyle name="Normalno 2 2 2 6 3 4 3" xfId="23832"/>
    <cellStyle name="Normalno 2 2 2 6 3 4 4" xfId="14156"/>
    <cellStyle name="Normalno 2 2 2 6 3 5" xfId="5689"/>
    <cellStyle name="Normalno 2 2 2 6 3 5 2" xfId="25041"/>
    <cellStyle name="Normalno 2 2 2 6 3 5 3" xfId="15365"/>
    <cellStyle name="Normalno 2 2 2 6 3 6" xfId="20203"/>
    <cellStyle name="Normalno 2 2 2 6 3 7" xfId="10527"/>
    <cellStyle name="Normalno 2 2 2 6 4" xfId="1457"/>
    <cellStyle name="Normalno 2 2 2 6 4 2" xfId="6295"/>
    <cellStyle name="Normalno 2 2 2 6 4 2 2" xfId="25647"/>
    <cellStyle name="Normalno 2 2 2 6 4 2 3" xfId="15971"/>
    <cellStyle name="Normalno 2 2 2 6 4 3" xfId="20809"/>
    <cellStyle name="Normalno 2 2 2 6 4 4" xfId="11133"/>
    <cellStyle name="Normalno 2 2 2 6 5" xfId="2667"/>
    <cellStyle name="Normalno 2 2 2 6 5 2" xfId="7505"/>
    <cellStyle name="Normalno 2 2 2 6 5 2 2" xfId="26857"/>
    <cellStyle name="Normalno 2 2 2 6 5 2 3" xfId="17181"/>
    <cellStyle name="Normalno 2 2 2 6 5 3" xfId="22019"/>
    <cellStyle name="Normalno 2 2 2 6 5 4" xfId="12343"/>
    <cellStyle name="Normalno 2 2 2 6 6" xfId="3877"/>
    <cellStyle name="Normalno 2 2 2 6 6 2" xfId="8715"/>
    <cellStyle name="Normalno 2 2 2 6 6 2 2" xfId="28067"/>
    <cellStyle name="Normalno 2 2 2 6 6 2 3" xfId="18391"/>
    <cellStyle name="Normalno 2 2 2 6 6 3" xfId="23229"/>
    <cellStyle name="Normalno 2 2 2 6 6 4" xfId="13553"/>
    <cellStyle name="Normalno 2 2 2 6 7" xfId="5085"/>
    <cellStyle name="Normalno 2 2 2 6 7 2" xfId="24437"/>
    <cellStyle name="Normalno 2 2 2 6 7 3" xfId="14761"/>
    <cellStyle name="Normalno 2 2 2 6 8" xfId="19599"/>
    <cellStyle name="Normalno 2 2 2 6 9" xfId="9923"/>
    <cellStyle name="Normalno 2 2 2 7" xfId="298"/>
    <cellStyle name="Normalno 2 2 2 7 2" xfId="601"/>
    <cellStyle name="Normalno 2 2 2 7 2 2" xfId="1205"/>
    <cellStyle name="Normalno 2 2 2 7 2 2 2" xfId="2415"/>
    <cellStyle name="Normalno 2 2 2 7 2 2 2 2" xfId="7253"/>
    <cellStyle name="Normalno 2 2 2 7 2 2 2 2 2" xfId="26605"/>
    <cellStyle name="Normalno 2 2 2 7 2 2 2 2 3" xfId="16929"/>
    <cellStyle name="Normalno 2 2 2 7 2 2 2 3" xfId="21767"/>
    <cellStyle name="Normalno 2 2 2 7 2 2 2 4" xfId="12091"/>
    <cellStyle name="Normalno 2 2 2 7 2 2 3" xfId="3625"/>
    <cellStyle name="Normalno 2 2 2 7 2 2 3 2" xfId="8463"/>
    <cellStyle name="Normalno 2 2 2 7 2 2 3 2 2" xfId="27815"/>
    <cellStyle name="Normalno 2 2 2 7 2 2 3 2 3" xfId="18139"/>
    <cellStyle name="Normalno 2 2 2 7 2 2 3 3" xfId="22977"/>
    <cellStyle name="Normalno 2 2 2 7 2 2 3 4" xfId="13301"/>
    <cellStyle name="Normalno 2 2 2 7 2 2 4" xfId="4834"/>
    <cellStyle name="Normalno 2 2 2 7 2 2 4 2" xfId="9672"/>
    <cellStyle name="Normalno 2 2 2 7 2 2 4 2 2" xfId="29024"/>
    <cellStyle name="Normalno 2 2 2 7 2 2 4 2 3" xfId="19348"/>
    <cellStyle name="Normalno 2 2 2 7 2 2 4 3" xfId="24186"/>
    <cellStyle name="Normalno 2 2 2 7 2 2 4 4" xfId="14510"/>
    <cellStyle name="Normalno 2 2 2 7 2 2 5" xfId="6043"/>
    <cellStyle name="Normalno 2 2 2 7 2 2 5 2" xfId="25395"/>
    <cellStyle name="Normalno 2 2 2 7 2 2 5 3" xfId="15719"/>
    <cellStyle name="Normalno 2 2 2 7 2 2 6" xfId="20557"/>
    <cellStyle name="Normalno 2 2 2 7 2 2 7" xfId="10881"/>
    <cellStyle name="Normalno 2 2 2 7 2 3" xfId="1811"/>
    <cellStyle name="Normalno 2 2 2 7 2 3 2" xfId="6649"/>
    <cellStyle name="Normalno 2 2 2 7 2 3 2 2" xfId="26001"/>
    <cellStyle name="Normalno 2 2 2 7 2 3 2 3" xfId="16325"/>
    <cellStyle name="Normalno 2 2 2 7 2 3 3" xfId="21163"/>
    <cellStyle name="Normalno 2 2 2 7 2 3 4" xfId="11487"/>
    <cellStyle name="Normalno 2 2 2 7 2 4" xfId="3021"/>
    <cellStyle name="Normalno 2 2 2 7 2 4 2" xfId="7859"/>
    <cellStyle name="Normalno 2 2 2 7 2 4 2 2" xfId="27211"/>
    <cellStyle name="Normalno 2 2 2 7 2 4 2 3" xfId="17535"/>
    <cellStyle name="Normalno 2 2 2 7 2 4 3" xfId="22373"/>
    <cellStyle name="Normalno 2 2 2 7 2 4 4" xfId="12697"/>
    <cellStyle name="Normalno 2 2 2 7 2 5" xfId="4230"/>
    <cellStyle name="Normalno 2 2 2 7 2 5 2" xfId="9068"/>
    <cellStyle name="Normalno 2 2 2 7 2 5 2 2" xfId="28420"/>
    <cellStyle name="Normalno 2 2 2 7 2 5 2 3" xfId="18744"/>
    <cellStyle name="Normalno 2 2 2 7 2 5 3" xfId="23582"/>
    <cellStyle name="Normalno 2 2 2 7 2 5 4" xfId="13906"/>
    <cellStyle name="Normalno 2 2 2 7 2 6" xfId="5439"/>
    <cellStyle name="Normalno 2 2 2 7 2 6 2" xfId="24791"/>
    <cellStyle name="Normalno 2 2 2 7 2 6 3" xfId="15115"/>
    <cellStyle name="Normalno 2 2 2 7 2 7" xfId="19953"/>
    <cellStyle name="Normalno 2 2 2 7 2 8" xfId="10277"/>
    <cellStyle name="Normalno 2 2 2 7 3" xfId="903"/>
    <cellStyle name="Normalno 2 2 2 7 3 2" xfId="2113"/>
    <cellStyle name="Normalno 2 2 2 7 3 2 2" xfId="6951"/>
    <cellStyle name="Normalno 2 2 2 7 3 2 2 2" xfId="26303"/>
    <cellStyle name="Normalno 2 2 2 7 3 2 2 3" xfId="16627"/>
    <cellStyle name="Normalno 2 2 2 7 3 2 3" xfId="21465"/>
    <cellStyle name="Normalno 2 2 2 7 3 2 4" xfId="11789"/>
    <cellStyle name="Normalno 2 2 2 7 3 3" xfId="3323"/>
    <cellStyle name="Normalno 2 2 2 7 3 3 2" xfId="8161"/>
    <cellStyle name="Normalno 2 2 2 7 3 3 2 2" xfId="27513"/>
    <cellStyle name="Normalno 2 2 2 7 3 3 2 3" xfId="17837"/>
    <cellStyle name="Normalno 2 2 2 7 3 3 3" xfId="22675"/>
    <cellStyle name="Normalno 2 2 2 7 3 3 4" xfId="12999"/>
    <cellStyle name="Normalno 2 2 2 7 3 4" xfId="4532"/>
    <cellStyle name="Normalno 2 2 2 7 3 4 2" xfId="9370"/>
    <cellStyle name="Normalno 2 2 2 7 3 4 2 2" xfId="28722"/>
    <cellStyle name="Normalno 2 2 2 7 3 4 2 3" xfId="19046"/>
    <cellStyle name="Normalno 2 2 2 7 3 4 3" xfId="23884"/>
    <cellStyle name="Normalno 2 2 2 7 3 4 4" xfId="14208"/>
    <cellStyle name="Normalno 2 2 2 7 3 5" xfId="5741"/>
    <cellStyle name="Normalno 2 2 2 7 3 5 2" xfId="25093"/>
    <cellStyle name="Normalno 2 2 2 7 3 5 3" xfId="15417"/>
    <cellStyle name="Normalno 2 2 2 7 3 6" xfId="20255"/>
    <cellStyle name="Normalno 2 2 2 7 3 7" xfId="10579"/>
    <cellStyle name="Normalno 2 2 2 7 4" xfId="1509"/>
    <cellStyle name="Normalno 2 2 2 7 4 2" xfId="6347"/>
    <cellStyle name="Normalno 2 2 2 7 4 2 2" xfId="25699"/>
    <cellStyle name="Normalno 2 2 2 7 4 2 3" xfId="16023"/>
    <cellStyle name="Normalno 2 2 2 7 4 3" xfId="20861"/>
    <cellStyle name="Normalno 2 2 2 7 4 4" xfId="11185"/>
    <cellStyle name="Normalno 2 2 2 7 5" xfId="2719"/>
    <cellStyle name="Normalno 2 2 2 7 5 2" xfId="7557"/>
    <cellStyle name="Normalno 2 2 2 7 5 2 2" xfId="26909"/>
    <cellStyle name="Normalno 2 2 2 7 5 2 3" xfId="17233"/>
    <cellStyle name="Normalno 2 2 2 7 5 3" xfId="22071"/>
    <cellStyle name="Normalno 2 2 2 7 5 4" xfId="12395"/>
    <cellStyle name="Normalno 2 2 2 7 6" xfId="3928"/>
    <cellStyle name="Normalno 2 2 2 7 6 2" xfId="8766"/>
    <cellStyle name="Normalno 2 2 2 7 6 2 2" xfId="28118"/>
    <cellStyle name="Normalno 2 2 2 7 6 2 3" xfId="18442"/>
    <cellStyle name="Normalno 2 2 2 7 6 3" xfId="23280"/>
    <cellStyle name="Normalno 2 2 2 7 6 4" xfId="13604"/>
    <cellStyle name="Normalno 2 2 2 7 7" xfId="5137"/>
    <cellStyle name="Normalno 2 2 2 7 7 2" xfId="24489"/>
    <cellStyle name="Normalno 2 2 2 7 7 3" xfId="14813"/>
    <cellStyle name="Normalno 2 2 2 7 8" xfId="19651"/>
    <cellStyle name="Normalno 2 2 2 7 9" xfId="9975"/>
    <cellStyle name="Normalno 2 2 2 8" xfId="349"/>
    <cellStyle name="Normalno 2 2 2 8 2" xfId="953"/>
    <cellStyle name="Normalno 2 2 2 8 2 2" xfId="2163"/>
    <cellStyle name="Normalno 2 2 2 8 2 2 2" xfId="7001"/>
    <cellStyle name="Normalno 2 2 2 8 2 2 2 2" xfId="26353"/>
    <cellStyle name="Normalno 2 2 2 8 2 2 2 3" xfId="16677"/>
    <cellStyle name="Normalno 2 2 2 8 2 2 3" xfId="21515"/>
    <cellStyle name="Normalno 2 2 2 8 2 2 4" xfId="11839"/>
    <cellStyle name="Normalno 2 2 2 8 2 3" xfId="3373"/>
    <cellStyle name="Normalno 2 2 2 8 2 3 2" xfId="8211"/>
    <cellStyle name="Normalno 2 2 2 8 2 3 2 2" xfId="27563"/>
    <cellStyle name="Normalno 2 2 2 8 2 3 2 3" xfId="17887"/>
    <cellStyle name="Normalno 2 2 2 8 2 3 3" xfId="22725"/>
    <cellStyle name="Normalno 2 2 2 8 2 3 4" xfId="13049"/>
    <cellStyle name="Normalno 2 2 2 8 2 4" xfId="4582"/>
    <cellStyle name="Normalno 2 2 2 8 2 4 2" xfId="9420"/>
    <cellStyle name="Normalno 2 2 2 8 2 4 2 2" xfId="28772"/>
    <cellStyle name="Normalno 2 2 2 8 2 4 2 3" xfId="19096"/>
    <cellStyle name="Normalno 2 2 2 8 2 4 3" xfId="23934"/>
    <cellStyle name="Normalno 2 2 2 8 2 4 4" xfId="14258"/>
    <cellStyle name="Normalno 2 2 2 8 2 5" xfId="5791"/>
    <cellStyle name="Normalno 2 2 2 8 2 5 2" xfId="25143"/>
    <cellStyle name="Normalno 2 2 2 8 2 5 3" xfId="15467"/>
    <cellStyle name="Normalno 2 2 2 8 2 6" xfId="20305"/>
    <cellStyle name="Normalno 2 2 2 8 2 7" xfId="10629"/>
    <cellStyle name="Normalno 2 2 2 8 3" xfId="1559"/>
    <cellStyle name="Normalno 2 2 2 8 3 2" xfId="6397"/>
    <cellStyle name="Normalno 2 2 2 8 3 2 2" xfId="25749"/>
    <cellStyle name="Normalno 2 2 2 8 3 2 3" xfId="16073"/>
    <cellStyle name="Normalno 2 2 2 8 3 3" xfId="20911"/>
    <cellStyle name="Normalno 2 2 2 8 3 4" xfId="11235"/>
    <cellStyle name="Normalno 2 2 2 8 4" xfId="2769"/>
    <cellStyle name="Normalno 2 2 2 8 4 2" xfId="7607"/>
    <cellStyle name="Normalno 2 2 2 8 4 2 2" xfId="26959"/>
    <cellStyle name="Normalno 2 2 2 8 4 2 3" xfId="17283"/>
    <cellStyle name="Normalno 2 2 2 8 4 3" xfId="22121"/>
    <cellStyle name="Normalno 2 2 2 8 4 4" xfId="12445"/>
    <cellStyle name="Normalno 2 2 2 8 5" xfId="3978"/>
    <cellStyle name="Normalno 2 2 2 8 5 2" xfId="8816"/>
    <cellStyle name="Normalno 2 2 2 8 5 2 2" xfId="28168"/>
    <cellStyle name="Normalno 2 2 2 8 5 2 3" xfId="18492"/>
    <cellStyle name="Normalno 2 2 2 8 5 3" xfId="23330"/>
    <cellStyle name="Normalno 2 2 2 8 5 4" xfId="13654"/>
    <cellStyle name="Normalno 2 2 2 8 6" xfId="5187"/>
    <cellStyle name="Normalno 2 2 2 8 6 2" xfId="24539"/>
    <cellStyle name="Normalno 2 2 2 8 6 3" xfId="14863"/>
    <cellStyle name="Normalno 2 2 2 8 7" xfId="19701"/>
    <cellStyle name="Normalno 2 2 2 8 8" xfId="10025"/>
    <cellStyle name="Normalno 2 2 2 9" xfId="651"/>
    <cellStyle name="Normalno 2 2 2 9 2" xfId="1861"/>
    <cellStyle name="Normalno 2 2 2 9 2 2" xfId="6699"/>
    <cellStyle name="Normalno 2 2 2 9 2 2 2" xfId="26051"/>
    <cellStyle name="Normalno 2 2 2 9 2 2 3" xfId="16375"/>
    <cellStyle name="Normalno 2 2 2 9 2 3" xfId="21213"/>
    <cellStyle name="Normalno 2 2 2 9 2 4" xfId="11537"/>
    <cellStyle name="Normalno 2 2 2 9 3" xfId="3071"/>
    <cellStyle name="Normalno 2 2 2 9 3 2" xfId="7909"/>
    <cellStyle name="Normalno 2 2 2 9 3 2 2" xfId="27261"/>
    <cellStyle name="Normalno 2 2 2 9 3 2 3" xfId="17585"/>
    <cellStyle name="Normalno 2 2 2 9 3 3" xfId="22423"/>
    <cellStyle name="Normalno 2 2 2 9 3 4" xfId="12747"/>
    <cellStyle name="Normalno 2 2 2 9 4" xfId="4280"/>
    <cellStyle name="Normalno 2 2 2 9 4 2" xfId="9118"/>
    <cellStyle name="Normalno 2 2 2 9 4 2 2" xfId="28470"/>
    <cellStyle name="Normalno 2 2 2 9 4 2 3" xfId="18794"/>
    <cellStyle name="Normalno 2 2 2 9 4 3" xfId="23632"/>
    <cellStyle name="Normalno 2 2 2 9 4 4" xfId="13956"/>
    <cellStyle name="Normalno 2 2 2 9 5" xfId="5489"/>
    <cellStyle name="Normalno 2 2 2 9 5 2" xfId="24841"/>
    <cellStyle name="Normalno 2 2 2 9 5 3" xfId="15165"/>
    <cellStyle name="Normalno 2 2 2 9 6" xfId="20003"/>
    <cellStyle name="Normalno 2 2 2 9 7" xfId="10327"/>
    <cellStyle name="Normalno 2 2 3" xfId="17"/>
    <cellStyle name="Normalno 2 2 3 10" xfId="2473"/>
    <cellStyle name="Normalno 2 2 3 10 2" xfId="7311"/>
    <cellStyle name="Normalno 2 2 3 10 2 2" xfId="26663"/>
    <cellStyle name="Normalno 2 2 3 10 2 3" xfId="16987"/>
    <cellStyle name="Normalno 2 2 3 10 3" xfId="21825"/>
    <cellStyle name="Normalno 2 2 3 10 4" xfId="12149"/>
    <cellStyle name="Normalno 2 2 3 11" xfId="3685"/>
    <cellStyle name="Normalno 2 2 3 11 2" xfId="8523"/>
    <cellStyle name="Normalno 2 2 3 11 2 2" xfId="27875"/>
    <cellStyle name="Normalno 2 2 3 11 2 3" xfId="18199"/>
    <cellStyle name="Normalno 2 2 3 11 3" xfId="23037"/>
    <cellStyle name="Normalno 2 2 3 11 4" xfId="13361"/>
    <cellStyle name="Normalno 2 2 3 12" xfId="4891"/>
    <cellStyle name="Normalno 2 2 3 12 2" xfId="24243"/>
    <cellStyle name="Normalno 2 2 3 12 3" xfId="14567"/>
    <cellStyle name="Normalno 2 2 3 13" xfId="19405"/>
    <cellStyle name="Normalno 2 2 3 14" xfId="9729"/>
    <cellStyle name="Normalno 2 2 3 2" xfId="41"/>
    <cellStyle name="Normalno 2 2 3 2 10" xfId="3706"/>
    <cellStyle name="Normalno 2 2 3 2 10 2" xfId="8544"/>
    <cellStyle name="Normalno 2 2 3 2 10 2 2" xfId="27896"/>
    <cellStyle name="Normalno 2 2 3 2 10 2 3" xfId="18220"/>
    <cellStyle name="Normalno 2 2 3 2 10 3" xfId="23058"/>
    <cellStyle name="Normalno 2 2 3 2 10 4" xfId="13382"/>
    <cellStyle name="Normalno 2 2 3 2 11" xfId="4912"/>
    <cellStyle name="Normalno 2 2 3 2 11 2" xfId="24264"/>
    <cellStyle name="Normalno 2 2 3 2 11 3" xfId="14588"/>
    <cellStyle name="Normalno 2 2 3 2 12" xfId="19426"/>
    <cellStyle name="Normalno 2 2 3 2 13" xfId="9750"/>
    <cellStyle name="Normalno 2 2 3 2 2" xfId="95"/>
    <cellStyle name="Normalno 2 2 3 2 2 10" xfId="9800"/>
    <cellStyle name="Normalno 2 2 3 2 2 2" xfId="206"/>
    <cellStyle name="Normalno 2 2 3 2 2 2 2" xfId="526"/>
    <cellStyle name="Normalno 2 2 3 2 2 2 2 2" xfId="1130"/>
    <cellStyle name="Normalno 2 2 3 2 2 2 2 2 2" xfId="2340"/>
    <cellStyle name="Normalno 2 2 3 2 2 2 2 2 2 2" xfId="7178"/>
    <cellStyle name="Normalno 2 2 3 2 2 2 2 2 2 2 2" xfId="26530"/>
    <cellStyle name="Normalno 2 2 3 2 2 2 2 2 2 2 3" xfId="16854"/>
    <cellStyle name="Normalno 2 2 3 2 2 2 2 2 2 3" xfId="21692"/>
    <cellStyle name="Normalno 2 2 3 2 2 2 2 2 2 4" xfId="12016"/>
    <cellStyle name="Normalno 2 2 3 2 2 2 2 2 3" xfId="3550"/>
    <cellStyle name="Normalno 2 2 3 2 2 2 2 2 3 2" xfId="8388"/>
    <cellStyle name="Normalno 2 2 3 2 2 2 2 2 3 2 2" xfId="27740"/>
    <cellStyle name="Normalno 2 2 3 2 2 2 2 2 3 2 3" xfId="18064"/>
    <cellStyle name="Normalno 2 2 3 2 2 2 2 2 3 3" xfId="22902"/>
    <cellStyle name="Normalno 2 2 3 2 2 2 2 2 3 4" xfId="13226"/>
    <cellStyle name="Normalno 2 2 3 2 2 2 2 2 4" xfId="4759"/>
    <cellStyle name="Normalno 2 2 3 2 2 2 2 2 4 2" xfId="9597"/>
    <cellStyle name="Normalno 2 2 3 2 2 2 2 2 4 2 2" xfId="28949"/>
    <cellStyle name="Normalno 2 2 3 2 2 2 2 2 4 2 3" xfId="19273"/>
    <cellStyle name="Normalno 2 2 3 2 2 2 2 2 4 3" xfId="24111"/>
    <cellStyle name="Normalno 2 2 3 2 2 2 2 2 4 4" xfId="14435"/>
    <cellStyle name="Normalno 2 2 3 2 2 2 2 2 5" xfId="5968"/>
    <cellStyle name="Normalno 2 2 3 2 2 2 2 2 5 2" xfId="25320"/>
    <cellStyle name="Normalno 2 2 3 2 2 2 2 2 5 3" xfId="15644"/>
    <cellStyle name="Normalno 2 2 3 2 2 2 2 2 6" xfId="20482"/>
    <cellStyle name="Normalno 2 2 3 2 2 2 2 2 7" xfId="10806"/>
    <cellStyle name="Normalno 2 2 3 2 2 2 2 3" xfId="1736"/>
    <cellStyle name="Normalno 2 2 3 2 2 2 2 3 2" xfId="6574"/>
    <cellStyle name="Normalno 2 2 3 2 2 2 2 3 2 2" xfId="25926"/>
    <cellStyle name="Normalno 2 2 3 2 2 2 2 3 2 3" xfId="16250"/>
    <cellStyle name="Normalno 2 2 3 2 2 2 2 3 3" xfId="21088"/>
    <cellStyle name="Normalno 2 2 3 2 2 2 2 3 4" xfId="11412"/>
    <cellStyle name="Normalno 2 2 3 2 2 2 2 4" xfId="2946"/>
    <cellStyle name="Normalno 2 2 3 2 2 2 2 4 2" xfId="7784"/>
    <cellStyle name="Normalno 2 2 3 2 2 2 2 4 2 2" xfId="27136"/>
    <cellStyle name="Normalno 2 2 3 2 2 2 2 4 2 3" xfId="17460"/>
    <cellStyle name="Normalno 2 2 3 2 2 2 2 4 3" xfId="22298"/>
    <cellStyle name="Normalno 2 2 3 2 2 2 2 4 4" xfId="12622"/>
    <cellStyle name="Normalno 2 2 3 2 2 2 2 5" xfId="4155"/>
    <cellStyle name="Normalno 2 2 3 2 2 2 2 5 2" xfId="8993"/>
    <cellStyle name="Normalno 2 2 3 2 2 2 2 5 2 2" xfId="28345"/>
    <cellStyle name="Normalno 2 2 3 2 2 2 2 5 2 3" xfId="18669"/>
    <cellStyle name="Normalno 2 2 3 2 2 2 2 5 3" xfId="23507"/>
    <cellStyle name="Normalno 2 2 3 2 2 2 2 5 4" xfId="13831"/>
    <cellStyle name="Normalno 2 2 3 2 2 2 2 6" xfId="5364"/>
    <cellStyle name="Normalno 2 2 3 2 2 2 2 6 2" xfId="24716"/>
    <cellStyle name="Normalno 2 2 3 2 2 2 2 6 3" xfId="15040"/>
    <cellStyle name="Normalno 2 2 3 2 2 2 2 7" xfId="19878"/>
    <cellStyle name="Normalno 2 2 3 2 2 2 2 8" xfId="10202"/>
    <cellStyle name="Normalno 2 2 3 2 2 2 3" xfId="828"/>
    <cellStyle name="Normalno 2 2 3 2 2 2 3 2" xfId="2038"/>
    <cellStyle name="Normalno 2 2 3 2 2 2 3 2 2" xfId="6876"/>
    <cellStyle name="Normalno 2 2 3 2 2 2 3 2 2 2" xfId="26228"/>
    <cellStyle name="Normalno 2 2 3 2 2 2 3 2 2 3" xfId="16552"/>
    <cellStyle name="Normalno 2 2 3 2 2 2 3 2 3" xfId="21390"/>
    <cellStyle name="Normalno 2 2 3 2 2 2 3 2 4" xfId="11714"/>
    <cellStyle name="Normalno 2 2 3 2 2 2 3 3" xfId="3248"/>
    <cellStyle name="Normalno 2 2 3 2 2 2 3 3 2" xfId="8086"/>
    <cellStyle name="Normalno 2 2 3 2 2 2 3 3 2 2" xfId="27438"/>
    <cellStyle name="Normalno 2 2 3 2 2 2 3 3 2 3" xfId="17762"/>
    <cellStyle name="Normalno 2 2 3 2 2 2 3 3 3" xfId="22600"/>
    <cellStyle name="Normalno 2 2 3 2 2 2 3 3 4" xfId="12924"/>
    <cellStyle name="Normalno 2 2 3 2 2 2 3 4" xfId="4457"/>
    <cellStyle name="Normalno 2 2 3 2 2 2 3 4 2" xfId="9295"/>
    <cellStyle name="Normalno 2 2 3 2 2 2 3 4 2 2" xfId="28647"/>
    <cellStyle name="Normalno 2 2 3 2 2 2 3 4 2 3" xfId="18971"/>
    <cellStyle name="Normalno 2 2 3 2 2 2 3 4 3" xfId="23809"/>
    <cellStyle name="Normalno 2 2 3 2 2 2 3 4 4" xfId="14133"/>
    <cellStyle name="Normalno 2 2 3 2 2 2 3 5" xfId="5666"/>
    <cellStyle name="Normalno 2 2 3 2 2 2 3 5 2" xfId="25018"/>
    <cellStyle name="Normalno 2 2 3 2 2 2 3 5 3" xfId="15342"/>
    <cellStyle name="Normalno 2 2 3 2 2 2 3 6" xfId="20180"/>
    <cellStyle name="Normalno 2 2 3 2 2 2 3 7" xfId="10504"/>
    <cellStyle name="Normalno 2 2 3 2 2 2 4" xfId="1434"/>
    <cellStyle name="Normalno 2 2 3 2 2 2 4 2" xfId="6272"/>
    <cellStyle name="Normalno 2 2 3 2 2 2 4 2 2" xfId="25624"/>
    <cellStyle name="Normalno 2 2 3 2 2 2 4 2 3" xfId="15948"/>
    <cellStyle name="Normalno 2 2 3 2 2 2 4 3" xfId="20786"/>
    <cellStyle name="Normalno 2 2 3 2 2 2 4 4" xfId="11110"/>
    <cellStyle name="Normalno 2 2 3 2 2 2 5" xfId="2644"/>
    <cellStyle name="Normalno 2 2 3 2 2 2 5 2" xfId="7482"/>
    <cellStyle name="Normalno 2 2 3 2 2 2 5 2 2" xfId="26834"/>
    <cellStyle name="Normalno 2 2 3 2 2 2 5 2 3" xfId="17158"/>
    <cellStyle name="Normalno 2 2 3 2 2 2 5 3" xfId="21996"/>
    <cellStyle name="Normalno 2 2 3 2 2 2 5 4" xfId="12320"/>
    <cellStyle name="Normalno 2 2 3 2 2 2 6" xfId="3854"/>
    <cellStyle name="Normalno 2 2 3 2 2 2 6 2" xfId="8692"/>
    <cellStyle name="Normalno 2 2 3 2 2 2 6 2 2" xfId="28044"/>
    <cellStyle name="Normalno 2 2 3 2 2 2 6 2 3" xfId="18368"/>
    <cellStyle name="Normalno 2 2 3 2 2 2 6 3" xfId="23206"/>
    <cellStyle name="Normalno 2 2 3 2 2 2 6 4" xfId="13530"/>
    <cellStyle name="Normalno 2 2 3 2 2 2 7" xfId="5062"/>
    <cellStyle name="Normalno 2 2 3 2 2 2 7 2" xfId="24414"/>
    <cellStyle name="Normalno 2 2 3 2 2 2 7 3" xfId="14738"/>
    <cellStyle name="Normalno 2 2 3 2 2 2 8" xfId="19576"/>
    <cellStyle name="Normalno 2 2 3 2 2 2 9" xfId="9900"/>
    <cellStyle name="Normalno 2 2 3 2 2 3" xfId="426"/>
    <cellStyle name="Normalno 2 2 3 2 2 3 2" xfId="1030"/>
    <cellStyle name="Normalno 2 2 3 2 2 3 2 2" xfId="2240"/>
    <cellStyle name="Normalno 2 2 3 2 2 3 2 2 2" xfId="7078"/>
    <cellStyle name="Normalno 2 2 3 2 2 3 2 2 2 2" xfId="26430"/>
    <cellStyle name="Normalno 2 2 3 2 2 3 2 2 2 3" xfId="16754"/>
    <cellStyle name="Normalno 2 2 3 2 2 3 2 2 3" xfId="21592"/>
    <cellStyle name="Normalno 2 2 3 2 2 3 2 2 4" xfId="11916"/>
    <cellStyle name="Normalno 2 2 3 2 2 3 2 3" xfId="3450"/>
    <cellStyle name="Normalno 2 2 3 2 2 3 2 3 2" xfId="8288"/>
    <cellStyle name="Normalno 2 2 3 2 2 3 2 3 2 2" xfId="27640"/>
    <cellStyle name="Normalno 2 2 3 2 2 3 2 3 2 3" xfId="17964"/>
    <cellStyle name="Normalno 2 2 3 2 2 3 2 3 3" xfId="22802"/>
    <cellStyle name="Normalno 2 2 3 2 2 3 2 3 4" xfId="13126"/>
    <cellStyle name="Normalno 2 2 3 2 2 3 2 4" xfId="4659"/>
    <cellStyle name="Normalno 2 2 3 2 2 3 2 4 2" xfId="9497"/>
    <cellStyle name="Normalno 2 2 3 2 2 3 2 4 2 2" xfId="28849"/>
    <cellStyle name="Normalno 2 2 3 2 2 3 2 4 2 3" xfId="19173"/>
    <cellStyle name="Normalno 2 2 3 2 2 3 2 4 3" xfId="24011"/>
    <cellStyle name="Normalno 2 2 3 2 2 3 2 4 4" xfId="14335"/>
    <cellStyle name="Normalno 2 2 3 2 2 3 2 5" xfId="5868"/>
    <cellStyle name="Normalno 2 2 3 2 2 3 2 5 2" xfId="25220"/>
    <cellStyle name="Normalno 2 2 3 2 2 3 2 5 3" xfId="15544"/>
    <cellStyle name="Normalno 2 2 3 2 2 3 2 6" xfId="20382"/>
    <cellStyle name="Normalno 2 2 3 2 2 3 2 7" xfId="10706"/>
    <cellStyle name="Normalno 2 2 3 2 2 3 3" xfId="1636"/>
    <cellStyle name="Normalno 2 2 3 2 2 3 3 2" xfId="6474"/>
    <cellStyle name="Normalno 2 2 3 2 2 3 3 2 2" xfId="25826"/>
    <cellStyle name="Normalno 2 2 3 2 2 3 3 2 3" xfId="16150"/>
    <cellStyle name="Normalno 2 2 3 2 2 3 3 3" xfId="20988"/>
    <cellStyle name="Normalno 2 2 3 2 2 3 3 4" xfId="11312"/>
    <cellStyle name="Normalno 2 2 3 2 2 3 4" xfId="2846"/>
    <cellStyle name="Normalno 2 2 3 2 2 3 4 2" xfId="7684"/>
    <cellStyle name="Normalno 2 2 3 2 2 3 4 2 2" xfId="27036"/>
    <cellStyle name="Normalno 2 2 3 2 2 3 4 2 3" xfId="17360"/>
    <cellStyle name="Normalno 2 2 3 2 2 3 4 3" xfId="22198"/>
    <cellStyle name="Normalno 2 2 3 2 2 3 4 4" xfId="12522"/>
    <cellStyle name="Normalno 2 2 3 2 2 3 5" xfId="4055"/>
    <cellStyle name="Normalno 2 2 3 2 2 3 5 2" xfId="8893"/>
    <cellStyle name="Normalno 2 2 3 2 2 3 5 2 2" xfId="28245"/>
    <cellStyle name="Normalno 2 2 3 2 2 3 5 2 3" xfId="18569"/>
    <cellStyle name="Normalno 2 2 3 2 2 3 5 3" xfId="23407"/>
    <cellStyle name="Normalno 2 2 3 2 2 3 5 4" xfId="13731"/>
    <cellStyle name="Normalno 2 2 3 2 2 3 6" xfId="5264"/>
    <cellStyle name="Normalno 2 2 3 2 2 3 6 2" xfId="24616"/>
    <cellStyle name="Normalno 2 2 3 2 2 3 6 3" xfId="14940"/>
    <cellStyle name="Normalno 2 2 3 2 2 3 7" xfId="19778"/>
    <cellStyle name="Normalno 2 2 3 2 2 3 8" xfId="10102"/>
    <cellStyle name="Normalno 2 2 3 2 2 4" xfId="728"/>
    <cellStyle name="Normalno 2 2 3 2 2 4 2" xfId="1938"/>
    <cellStyle name="Normalno 2 2 3 2 2 4 2 2" xfId="6776"/>
    <cellStyle name="Normalno 2 2 3 2 2 4 2 2 2" xfId="26128"/>
    <cellStyle name="Normalno 2 2 3 2 2 4 2 2 3" xfId="16452"/>
    <cellStyle name="Normalno 2 2 3 2 2 4 2 3" xfId="21290"/>
    <cellStyle name="Normalno 2 2 3 2 2 4 2 4" xfId="11614"/>
    <cellStyle name="Normalno 2 2 3 2 2 4 3" xfId="3148"/>
    <cellStyle name="Normalno 2 2 3 2 2 4 3 2" xfId="7986"/>
    <cellStyle name="Normalno 2 2 3 2 2 4 3 2 2" xfId="27338"/>
    <cellStyle name="Normalno 2 2 3 2 2 4 3 2 3" xfId="17662"/>
    <cellStyle name="Normalno 2 2 3 2 2 4 3 3" xfId="22500"/>
    <cellStyle name="Normalno 2 2 3 2 2 4 3 4" xfId="12824"/>
    <cellStyle name="Normalno 2 2 3 2 2 4 4" xfId="4357"/>
    <cellStyle name="Normalno 2 2 3 2 2 4 4 2" xfId="9195"/>
    <cellStyle name="Normalno 2 2 3 2 2 4 4 2 2" xfId="28547"/>
    <cellStyle name="Normalno 2 2 3 2 2 4 4 2 3" xfId="18871"/>
    <cellStyle name="Normalno 2 2 3 2 2 4 4 3" xfId="23709"/>
    <cellStyle name="Normalno 2 2 3 2 2 4 4 4" xfId="14033"/>
    <cellStyle name="Normalno 2 2 3 2 2 4 5" xfId="5566"/>
    <cellStyle name="Normalno 2 2 3 2 2 4 5 2" xfId="24918"/>
    <cellStyle name="Normalno 2 2 3 2 2 4 5 3" xfId="15242"/>
    <cellStyle name="Normalno 2 2 3 2 2 4 6" xfId="20080"/>
    <cellStyle name="Normalno 2 2 3 2 2 4 7" xfId="10404"/>
    <cellStyle name="Normalno 2 2 3 2 2 5" xfId="1334"/>
    <cellStyle name="Normalno 2 2 3 2 2 5 2" xfId="6172"/>
    <cellStyle name="Normalno 2 2 3 2 2 5 2 2" xfId="25524"/>
    <cellStyle name="Normalno 2 2 3 2 2 5 2 3" xfId="15848"/>
    <cellStyle name="Normalno 2 2 3 2 2 5 3" xfId="20686"/>
    <cellStyle name="Normalno 2 2 3 2 2 5 4" xfId="11010"/>
    <cellStyle name="Normalno 2 2 3 2 2 6" xfId="2544"/>
    <cellStyle name="Normalno 2 2 3 2 2 6 2" xfId="7382"/>
    <cellStyle name="Normalno 2 2 3 2 2 6 2 2" xfId="26734"/>
    <cellStyle name="Normalno 2 2 3 2 2 6 2 3" xfId="17058"/>
    <cellStyle name="Normalno 2 2 3 2 2 6 3" xfId="21896"/>
    <cellStyle name="Normalno 2 2 3 2 2 6 4" xfId="12220"/>
    <cellStyle name="Normalno 2 2 3 2 2 7" xfId="3754"/>
    <cellStyle name="Normalno 2 2 3 2 2 7 2" xfId="8592"/>
    <cellStyle name="Normalno 2 2 3 2 2 7 2 2" xfId="27944"/>
    <cellStyle name="Normalno 2 2 3 2 2 7 2 3" xfId="18268"/>
    <cellStyle name="Normalno 2 2 3 2 2 7 3" xfId="23106"/>
    <cellStyle name="Normalno 2 2 3 2 2 7 4" xfId="13430"/>
    <cellStyle name="Normalno 2 2 3 2 2 8" xfId="4962"/>
    <cellStyle name="Normalno 2 2 3 2 2 8 2" xfId="24314"/>
    <cellStyle name="Normalno 2 2 3 2 2 8 3" xfId="14638"/>
    <cellStyle name="Normalno 2 2 3 2 2 9" xfId="19476"/>
    <cellStyle name="Normalno 2 2 3 2 3" xfId="156"/>
    <cellStyle name="Normalno 2 2 3 2 3 2" xfId="476"/>
    <cellStyle name="Normalno 2 2 3 2 3 2 2" xfId="1080"/>
    <cellStyle name="Normalno 2 2 3 2 3 2 2 2" xfId="2290"/>
    <cellStyle name="Normalno 2 2 3 2 3 2 2 2 2" xfId="7128"/>
    <cellStyle name="Normalno 2 2 3 2 3 2 2 2 2 2" xfId="26480"/>
    <cellStyle name="Normalno 2 2 3 2 3 2 2 2 2 3" xfId="16804"/>
    <cellStyle name="Normalno 2 2 3 2 3 2 2 2 3" xfId="21642"/>
    <cellStyle name="Normalno 2 2 3 2 3 2 2 2 4" xfId="11966"/>
    <cellStyle name="Normalno 2 2 3 2 3 2 2 3" xfId="3500"/>
    <cellStyle name="Normalno 2 2 3 2 3 2 2 3 2" xfId="8338"/>
    <cellStyle name="Normalno 2 2 3 2 3 2 2 3 2 2" xfId="27690"/>
    <cellStyle name="Normalno 2 2 3 2 3 2 2 3 2 3" xfId="18014"/>
    <cellStyle name="Normalno 2 2 3 2 3 2 2 3 3" xfId="22852"/>
    <cellStyle name="Normalno 2 2 3 2 3 2 2 3 4" xfId="13176"/>
    <cellStyle name="Normalno 2 2 3 2 3 2 2 4" xfId="4709"/>
    <cellStyle name="Normalno 2 2 3 2 3 2 2 4 2" xfId="9547"/>
    <cellStyle name="Normalno 2 2 3 2 3 2 2 4 2 2" xfId="28899"/>
    <cellStyle name="Normalno 2 2 3 2 3 2 2 4 2 3" xfId="19223"/>
    <cellStyle name="Normalno 2 2 3 2 3 2 2 4 3" xfId="24061"/>
    <cellStyle name="Normalno 2 2 3 2 3 2 2 4 4" xfId="14385"/>
    <cellStyle name="Normalno 2 2 3 2 3 2 2 5" xfId="5918"/>
    <cellStyle name="Normalno 2 2 3 2 3 2 2 5 2" xfId="25270"/>
    <cellStyle name="Normalno 2 2 3 2 3 2 2 5 3" xfId="15594"/>
    <cellStyle name="Normalno 2 2 3 2 3 2 2 6" xfId="20432"/>
    <cellStyle name="Normalno 2 2 3 2 3 2 2 7" xfId="10756"/>
    <cellStyle name="Normalno 2 2 3 2 3 2 3" xfId="1686"/>
    <cellStyle name="Normalno 2 2 3 2 3 2 3 2" xfId="6524"/>
    <cellStyle name="Normalno 2 2 3 2 3 2 3 2 2" xfId="25876"/>
    <cellStyle name="Normalno 2 2 3 2 3 2 3 2 3" xfId="16200"/>
    <cellStyle name="Normalno 2 2 3 2 3 2 3 3" xfId="21038"/>
    <cellStyle name="Normalno 2 2 3 2 3 2 3 4" xfId="11362"/>
    <cellStyle name="Normalno 2 2 3 2 3 2 4" xfId="2896"/>
    <cellStyle name="Normalno 2 2 3 2 3 2 4 2" xfId="7734"/>
    <cellStyle name="Normalno 2 2 3 2 3 2 4 2 2" xfId="27086"/>
    <cellStyle name="Normalno 2 2 3 2 3 2 4 2 3" xfId="17410"/>
    <cellStyle name="Normalno 2 2 3 2 3 2 4 3" xfId="22248"/>
    <cellStyle name="Normalno 2 2 3 2 3 2 4 4" xfId="12572"/>
    <cellStyle name="Normalno 2 2 3 2 3 2 5" xfId="4105"/>
    <cellStyle name="Normalno 2 2 3 2 3 2 5 2" xfId="8943"/>
    <cellStyle name="Normalno 2 2 3 2 3 2 5 2 2" xfId="28295"/>
    <cellStyle name="Normalno 2 2 3 2 3 2 5 2 3" xfId="18619"/>
    <cellStyle name="Normalno 2 2 3 2 3 2 5 3" xfId="23457"/>
    <cellStyle name="Normalno 2 2 3 2 3 2 5 4" xfId="13781"/>
    <cellStyle name="Normalno 2 2 3 2 3 2 6" xfId="5314"/>
    <cellStyle name="Normalno 2 2 3 2 3 2 6 2" xfId="24666"/>
    <cellStyle name="Normalno 2 2 3 2 3 2 6 3" xfId="14990"/>
    <cellStyle name="Normalno 2 2 3 2 3 2 7" xfId="19828"/>
    <cellStyle name="Normalno 2 2 3 2 3 2 8" xfId="10152"/>
    <cellStyle name="Normalno 2 2 3 2 3 3" xfId="778"/>
    <cellStyle name="Normalno 2 2 3 2 3 3 2" xfId="1988"/>
    <cellStyle name="Normalno 2 2 3 2 3 3 2 2" xfId="6826"/>
    <cellStyle name="Normalno 2 2 3 2 3 3 2 2 2" xfId="26178"/>
    <cellStyle name="Normalno 2 2 3 2 3 3 2 2 3" xfId="16502"/>
    <cellStyle name="Normalno 2 2 3 2 3 3 2 3" xfId="21340"/>
    <cellStyle name="Normalno 2 2 3 2 3 3 2 4" xfId="11664"/>
    <cellStyle name="Normalno 2 2 3 2 3 3 3" xfId="3198"/>
    <cellStyle name="Normalno 2 2 3 2 3 3 3 2" xfId="8036"/>
    <cellStyle name="Normalno 2 2 3 2 3 3 3 2 2" xfId="27388"/>
    <cellStyle name="Normalno 2 2 3 2 3 3 3 2 3" xfId="17712"/>
    <cellStyle name="Normalno 2 2 3 2 3 3 3 3" xfId="22550"/>
    <cellStyle name="Normalno 2 2 3 2 3 3 3 4" xfId="12874"/>
    <cellStyle name="Normalno 2 2 3 2 3 3 4" xfId="4407"/>
    <cellStyle name="Normalno 2 2 3 2 3 3 4 2" xfId="9245"/>
    <cellStyle name="Normalno 2 2 3 2 3 3 4 2 2" xfId="28597"/>
    <cellStyle name="Normalno 2 2 3 2 3 3 4 2 3" xfId="18921"/>
    <cellStyle name="Normalno 2 2 3 2 3 3 4 3" xfId="23759"/>
    <cellStyle name="Normalno 2 2 3 2 3 3 4 4" xfId="14083"/>
    <cellStyle name="Normalno 2 2 3 2 3 3 5" xfId="5616"/>
    <cellStyle name="Normalno 2 2 3 2 3 3 5 2" xfId="24968"/>
    <cellStyle name="Normalno 2 2 3 2 3 3 5 3" xfId="15292"/>
    <cellStyle name="Normalno 2 2 3 2 3 3 6" xfId="20130"/>
    <cellStyle name="Normalno 2 2 3 2 3 3 7" xfId="10454"/>
    <cellStyle name="Normalno 2 2 3 2 3 4" xfId="1384"/>
    <cellStyle name="Normalno 2 2 3 2 3 4 2" xfId="6222"/>
    <cellStyle name="Normalno 2 2 3 2 3 4 2 2" xfId="25574"/>
    <cellStyle name="Normalno 2 2 3 2 3 4 2 3" xfId="15898"/>
    <cellStyle name="Normalno 2 2 3 2 3 4 3" xfId="20736"/>
    <cellStyle name="Normalno 2 2 3 2 3 4 4" xfId="11060"/>
    <cellStyle name="Normalno 2 2 3 2 3 5" xfId="2594"/>
    <cellStyle name="Normalno 2 2 3 2 3 5 2" xfId="7432"/>
    <cellStyle name="Normalno 2 2 3 2 3 5 2 2" xfId="26784"/>
    <cellStyle name="Normalno 2 2 3 2 3 5 2 3" xfId="17108"/>
    <cellStyle name="Normalno 2 2 3 2 3 5 3" xfId="21946"/>
    <cellStyle name="Normalno 2 2 3 2 3 5 4" xfId="12270"/>
    <cellStyle name="Normalno 2 2 3 2 3 6" xfId="3804"/>
    <cellStyle name="Normalno 2 2 3 2 3 6 2" xfId="8642"/>
    <cellStyle name="Normalno 2 2 3 2 3 6 2 2" xfId="27994"/>
    <cellStyle name="Normalno 2 2 3 2 3 6 2 3" xfId="18318"/>
    <cellStyle name="Normalno 2 2 3 2 3 6 3" xfId="23156"/>
    <cellStyle name="Normalno 2 2 3 2 3 6 4" xfId="13480"/>
    <cellStyle name="Normalno 2 2 3 2 3 7" xfId="5012"/>
    <cellStyle name="Normalno 2 2 3 2 3 7 2" xfId="24364"/>
    <cellStyle name="Normalno 2 2 3 2 3 7 3" xfId="14688"/>
    <cellStyle name="Normalno 2 2 3 2 3 8" xfId="19526"/>
    <cellStyle name="Normalno 2 2 3 2 3 9" xfId="9850"/>
    <cellStyle name="Normalno 2 2 3 2 4" xfId="272"/>
    <cellStyle name="Normalno 2 2 3 2 4 2" xfId="576"/>
    <cellStyle name="Normalno 2 2 3 2 4 2 2" xfId="1180"/>
    <cellStyle name="Normalno 2 2 3 2 4 2 2 2" xfId="2390"/>
    <cellStyle name="Normalno 2 2 3 2 4 2 2 2 2" xfId="7228"/>
    <cellStyle name="Normalno 2 2 3 2 4 2 2 2 2 2" xfId="26580"/>
    <cellStyle name="Normalno 2 2 3 2 4 2 2 2 2 3" xfId="16904"/>
    <cellStyle name="Normalno 2 2 3 2 4 2 2 2 3" xfId="21742"/>
    <cellStyle name="Normalno 2 2 3 2 4 2 2 2 4" xfId="12066"/>
    <cellStyle name="Normalno 2 2 3 2 4 2 2 3" xfId="3600"/>
    <cellStyle name="Normalno 2 2 3 2 4 2 2 3 2" xfId="8438"/>
    <cellStyle name="Normalno 2 2 3 2 4 2 2 3 2 2" xfId="27790"/>
    <cellStyle name="Normalno 2 2 3 2 4 2 2 3 2 3" xfId="18114"/>
    <cellStyle name="Normalno 2 2 3 2 4 2 2 3 3" xfId="22952"/>
    <cellStyle name="Normalno 2 2 3 2 4 2 2 3 4" xfId="13276"/>
    <cellStyle name="Normalno 2 2 3 2 4 2 2 4" xfId="4809"/>
    <cellStyle name="Normalno 2 2 3 2 4 2 2 4 2" xfId="9647"/>
    <cellStyle name="Normalno 2 2 3 2 4 2 2 4 2 2" xfId="28999"/>
    <cellStyle name="Normalno 2 2 3 2 4 2 2 4 2 3" xfId="19323"/>
    <cellStyle name="Normalno 2 2 3 2 4 2 2 4 3" xfId="24161"/>
    <cellStyle name="Normalno 2 2 3 2 4 2 2 4 4" xfId="14485"/>
    <cellStyle name="Normalno 2 2 3 2 4 2 2 5" xfId="6018"/>
    <cellStyle name="Normalno 2 2 3 2 4 2 2 5 2" xfId="25370"/>
    <cellStyle name="Normalno 2 2 3 2 4 2 2 5 3" xfId="15694"/>
    <cellStyle name="Normalno 2 2 3 2 4 2 2 6" xfId="20532"/>
    <cellStyle name="Normalno 2 2 3 2 4 2 2 7" xfId="10856"/>
    <cellStyle name="Normalno 2 2 3 2 4 2 3" xfId="1786"/>
    <cellStyle name="Normalno 2 2 3 2 4 2 3 2" xfId="6624"/>
    <cellStyle name="Normalno 2 2 3 2 4 2 3 2 2" xfId="25976"/>
    <cellStyle name="Normalno 2 2 3 2 4 2 3 2 3" xfId="16300"/>
    <cellStyle name="Normalno 2 2 3 2 4 2 3 3" xfId="21138"/>
    <cellStyle name="Normalno 2 2 3 2 4 2 3 4" xfId="11462"/>
    <cellStyle name="Normalno 2 2 3 2 4 2 4" xfId="2996"/>
    <cellStyle name="Normalno 2 2 3 2 4 2 4 2" xfId="7834"/>
    <cellStyle name="Normalno 2 2 3 2 4 2 4 2 2" xfId="27186"/>
    <cellStyle name="Normalno 2 2 3 2 4 2 4 2 3" xfId="17510"/>
    <cellStyle name="Normalno 2 2 3 2 4 2 4 3" xfId="22348"/>
    <cellStyle name="Normalno 2 2 3 2 4 2 4 4" xfId="12672"/>
    <cellStyle name="Normalno 2 2 3 2 4 2 5" xfId="4205"/>
    <cellStyle name="Normalno 2 2 3 2 4 2 5 2" xfId="9043"/>
    <cellStyle name="Normalno 2 2 3 2 4 2 5 2 2" xfId="28395"/>
    <cellStyle name="Normalno 2 2 3 2 4 2 5 2 3" xfId="18719"/>
    <cellStyle name="Normalno 2 2 3 2 4 2 5 3" xfId="23557"/>
    <cellStyle name="Normalno 2 2 3 2 4 2 5 4" xfId="13881"/>
    <cellStyle name="Normalno 2 2 3 2 4 2 6" xfId="5414"/>
    <cellStyle name="Normalno 2 2 3 2 4 2 6 2" xfId="24766"/>
    <cellStyle name="Normalno 2 2 3 2 4 2 6 3" xfId="15090"/>
    <cellStyle name="Normalno 2 2 3 2 4 2 7" xfId="19928"/>
    <cellStyle name="Normalno 2 2 3 2 4 2 8" xfId="10252"/>
    <cellStyle name="Normalno 2 2 3 2 4 3" xfId="878"/>
    <cellStyle name="Normalno 2 2 3 2 4 3 2" xfId="2088"/>
    <cellStyle name="Normalno 2 2 3 2 4 3 2 2" xfId="6926"/>
    <cellStyle name="Normalno 2 2 3 2 4 3 2 2 2" xfId="26278"/>
    <cellStyle name="Normalno 2 2 3 2 4 3 2 2 3" xfId="16602"/>
    <cellStyle name="Normalno 2 2 3 2 4 3 2 3" xfId="21440"/>
    <cellStyle name="Normalno 2 2 3 2 4 3 2 4" xfId="11764"/>
    <cellStyle name="Normalno 2 2 3 2 4 3 3" xfId="3298"/>
    <cellStyle name="Normalno 2 2 3 2 4 3 3 2" xfId="8136"/>
    <cellStyle name="Normalno 2 2 3 2 4 3 3 2 2" xfId="27488"/>
    <cellStyle name="Normalno 2 2 3 2 4 3 3 2 3" xfId="17812"/>
    <cellStyle name="Normalno 2 2 3 2 4 3 3 3" xfId="22650"/>
    <cellStyle name="Normalno 2 2 3 2 4 3 3 4" xfId="12974"/>
    <cellStyle name="Normalno 2 2 3 2 4 3 4" xfId="4507"/>
    <cellStyle name="Normalno 2 2 3 2 4 3 4 2" xfId="9345"/>
    <cellStyle name="Normalno 2 2 3 2 4 3 4 2 2" xfId="28697"/>
    <cellStyle name="Normalno 2 2 3 2 4 3 4 2 3" xfId="19021"/>
    <cellStyle name="Normalno 2 2 3 2 4 3 4 3" xfId="23859"/>
    <cellStyle name="Normalno 2 2 3 2 4 3 4 4" xfId="14183"/>
    <cellStyle name="Normalno 2 2 3 2 4 3 5" xfId="5716"/>
    <cellStyle name="Normalno 2 2 3 2 4 3 5 2" xfId="25068"/>
    <cellStyle name="Normalno 2 2 3 2 4 3 5 3" xfId="15392"/>
    <cellStyle name="Normalno 2 2 3 2 4 3 6" xfId="20230"/>
    <cellStyle name="Normalno 2 2 3 2 4 3 7" xfId="10554"/>
    <cellStyle name="Normalno 2 2 3 2 4 4" xfId="1484"/>
    <cellStyle name="Normalno 2 2 3 2 4 4 2" xfId="6322"/>
    <cellStyle name="Normalno 2 2 3 2 4 4 2 2" xfId="25674"/>
    <cellStyle name="Normalno 2 2 3 2 4 4 2 3" xfId="15998"/>
    <cellStyle name="Normalno 2 2 3 2 4 4 3" xfId="20836"/>
    <cellStyle name="Normalno 2 2 3 2 4 4 4" xfId="11160"/>
    <cellStyle name="Normalno 2 2 3 2 4 5" xfId="2694"/>
    <cellStyle name="Normalno 2 2 3 2 4 5 2" xfId="7532"/>
    <cellStyle name="Normalno 2 2 3 2 4 5 2 2" xfId="26884"/>
    <cellStyle name="Normalno 2 2 3 2 4 5 2 3" xfId="17208"/>
    <cellStyle name="Normalno 2 2 3 2 4 5 3" xfId="22046"/>
    <cellStyle name="Normalno 2 2 3 2 4 5 4" xfId="12370"/>
    <cellStyle name="Normalno 2 2 3 2 4 6" xfId="3904"/>
    <cellStyle name="Normalno 2 2 3 2 4 6 2" xfId="8742"/>
    <cellStyle name="Normalno 2 2 3 2 4 6 2 2" xfId="28094"/>
    <cellStyle name="Normalno 2 2 3 2 4 6 2 3" xfId="18418"/>
    <cellStyle name="Normalno 2 2 3 2 4 6 3" xfId="23256"/>
    <cellStyle name="Normalno 2 2 3 2 4 6 4" xfId="13580"/>
    <cellStyle name="Normalno 2 2 3 2 4 7" xfId="5112"/>
    <cellStyle name="Normalno 2 2 3 2 4 7 2" xfId="24464"/>
    <cellStyle name="Normalno 2 2 3 2 4 7 3" xfId="14788"/>
    <cellStyle name="Normalno 2 2 3 2 4 8" xfId="19626"/>
    <cellStyle name="Normalno 2 2 3 2 4 9" xfId="9950"/>
    <cellStyle name="Normalno 2 2 3 2 5" xfId="325"/>
    <cellStyle name="Normalno 2 2 3 2 5 2" xfId="628"/>
    <cellStyle name="Normalno 2 2 3 2 5 2 2" xfId="1232"/>
    <cellStyle name="Normalno 2 2 3 2 5 2 2 2" xfId="2442"/>
    <cellStyle name="Normalno 2 2 3 2 5 2 2 2 2" xfId="7280"/>
    <cellStyle name="Normalno 2 2 3 2 5 2 2 2 2 2" xfId="26632"/>
    <cellStyle name="Normalno 2 2 3 2 5 2 2 2 2 3" xfId="16956"/>
    <cellStyle name="Normalno 2 2 3 2 5 2 2 2 3" xfId="21794"/>
    <cellStyle name="Normalno 2 2 3 2 5 2 2 2 4" xfId="12118"/>
    <cellStyle name="Normalno 2 2 3 2 5 2 2 3" xfId="3652"/>
    <cellStyle name="Normalno 2 2 3 2 5 2 2 3 2" xfId="8490"/>
    <cellStyle name="Normalno 2 2 3 2 5 2 2 3 2 2" xfId="27842"/>
    <cellStyle name="Normalno 2 2 3 2 5 2 2 3 2 3" xfId="18166"/>
    <cellStyle name="Normalno 2 2 3 2 5 2 2 3 3" xfId="23004"/>
    <cellStyle name="Normalno 2 2 3 2 5 2 2 3 4" xfId="13328"/>
    <cellStyle name="Normalno 2 2 3 2 5 2 2 4" xfId="4861"/>
    <cellStyle name="Normalno 2 2 3 2 5 2 2 4 2" xfId="9699"/>
    <cellStyle name="Normalno 2 2 3 2 5 2 2 4 2 2" xfId="29051"/>
    <cellStyle name="Normalno 2 2 3 2 5 2 2 4 2 3" xfId="19375"/>
    <cellStyle name="Normalno 2 2 3 2 5 2 2 4 3" xfId="24213"/>
    <cellStyle name="Normalno 2 2 3 2 5 2 2 4 4" xfId="14537"/>
    <cellStyle name="Normalno 2 2 3 2 5 2 2 5" xfId="6070"/>
    <cellStyle name="Normalno 2 2 3 2 5 2 2 5 2" xfId="25422"/>
    <cellStyle name="Normalno 2 2 3 2 5 2 2 5 3" xfId="15746"/>
    <cellStyle name="Normalno 2 2 3 2 5 2 2 6" xfId="20584"/>
    <cellStyle name="Normalno 2 2 3 2 5 2 2 7" xfId="10908"/>
    <cellStyle name="Normalno 2 2 3 2 5 2 3" xfId="1838"/>
    <cellStyle name="Normalno 2 2 3 2 5 2 3 2" xfId="6676"/>
    <cellStyle name="Normalno 2 2 3 2 5 2 3 2 2" xfId="26028"/>
    <cellStyle name="Normalno 2 2 3 2 5 2 3 2 3" xfId="16352"/>
    <cellStyle name="Normalno 2 2 3 2 5 2 3 3" xfId="21190"/>
    <cellStyle name="Normalno 2 2 3 2 5 2 3 4" xfId="11514"/>
    <cellStyle name="Normalno 2 2 3 2 5 2 4" xfId="3048"/>
    <cellStyle name="Normalno 2 2 3 2 5 2 4 2" xfId="7886"/>
    <cellStyle name="Normalno 2 2 3 2 5 2 4 2 2" xfId="27238"/>
    <cellStyle name="Normalno 2 2 3 2 5 2 4 2 3" xfId="17562"/>
    <cellStyle name="Normalno 2 2 3 2 5 2 4 3" xfId="22400"/>
    <cellStyle name="Normalno 2 2 3 2 5 2 4 4" xfId="12724"/>
    <cellStyle name="Normalno 2 2 3 2 5 2 5" xfId="4257"/>
    <cellStyle name="Normalno 2 2 3 2 5 2 5 2" xfId="9095"/>
    <cellStyle name="Normalno 2 2 3 2 5 2 5 2 2" xfId="28447"/>
    <cellStyle name="Normalno 2 2 3 2 5 2 5 2 3" xfId="18771"/>
    <cellStyle name="Normalno 2 2 3 2 5 2 5 3" xfId="23609"/>
    <cellStyle name="Normalno 2 2 3 2 5 2 5 4" xfId="13933"/>
    <cellStyle name="Normalno 2 2 3 2 5 2 6" xfId="5466"/>
    <cellStyle name="Normalno 2 2 3 2 5 2 6 2" xfId="24818"/>
    <cellStyle name="Normalno 2 2 3 2 5 2 6 3" xfId="15142"/>
    <cellStyle name="Normalno 2 2 3 2 5 2 7" xfId="19980"/>
    <cellStyle name="Normalno 2 2 3 2 5 2 8" xfId="10304"/>
    <cellStyle name="Normalno 2 2 3 2 5 3" xfId="930"/>
    <cellStyle name="Normalno 2 2 3 2 5 3 2" xfId="2140"/>
    <cellStyle name="Normalno 2 2 3 2 5 3 2 2" xfId="6978"/>
    <cellStyle name="Normalno 2 2 3 2 5 3 2 2 2" xfId="26330"/>
    <cellStyle name="Normalno 2 2 3 2 5 3 2 2 3" xfId="16654"/>
    <cellStyle name="Normalno 2 2 3 2 5 3 2 3" xfId="21492"/>
    <cellStyle name="Normalno 2 2 3 2 5 3 2 4" xfId="11816"/>
    <cellStyle name="Normalno 2 2 3 2 5 3 3" xfId="3350"/>
    <cellStyle name="Normalno 2 2 3 2 5 3 3 2" xfId="8188"/>
    <cellStyle name="Normalno 2 2 3 2 5 3 3 2 2" xfId="27540"/>
    <cellStyle name="Normalno 2 2 3 2 5 3 3 2 3" xfId="17864"/>
    <cellStyle name="Normalno 2 2 3 2 5 3 3 3" xfId="22702"/>
    <cellStyle name="Normalno 2 2 3 2 5 3 3 4" xfId="13026"/>
    <cellStyle name="Normalno 2 2 3 2 5 3 4" xfId="4559"/>
    <cellStyle name="Normalno 2 2 3 2 5 3 4 2" xfId="9397"/>
    <cellStyle name="Normalno 2 2 3 2 5 3 4 2 2" xfId="28749"/>
    <cellStyle name="Normalno 2 2 3 2 5 3 4 2 3" xfId="19073"/>
    <cellStyle name="Normalno 2 2 3 2 5 3 4 3" xfId="23911"/>
    <cellStyle name="Normalno 2 2 3 2 5 3 4 4" xfId="14235"/>
    <cellStyle name="Normalno 2 2 3 2 5 3 5" xfId="5768"/>
    <cellStyle name="Normalno 2 2 3 2 5 3 5 2" xfId="25120"/>
    <cellStyle name="Normalno 2 2 3 2 5 3 5 3" xfId="15444"/>
    <cellStyle name="Normalno 2 2 3 2 5 3 6" xfId="20282"/>
    <cellStyle name="Normalno 2 2 3 2 5 3 7" xfId="10606"/>
    <cellStyle name="Normalno 2 2 3 2 5 4" xfId="1536"/>
    <cellStyle name="Normalno 2 2 3 2 5 4 2" xfId="6374"/>
    <cellStyle name="Normalno 2 2 3 2 5 4 2 2" xfId="25726"/>
    <cellStyle name="Normalno 2 2 3 2 5 4 2 3" xfId="16050"/>
    <cellStyle name="Normalno 2 2 3 2 5 4 3" xfId="20888"/>
    <cellStyle name="Normalno 2 2 3 2 5 4 4" xfId="11212"/>
    <cellStyle name="Normalno 2 2 3 2 5 5" xfId="2746"/>
    <cellStyle name="Normalno 2 2 3 2 5 5 2" xfId="7584"/>
    <cellStyle name="Normalno 2 2 3 2 5 5 2 2" xfId="26936"/>
    <cellStyle name="Normalno 2 2 3 2 5 5 2 3" xfId="17260"/>
    <cellStyle name="Normalno 2 2 3 2 5 5 3" xfId="22098"/>
    <cellStyle name="Normalno 2 2 3 2 5 5 4" xfId="12422"/>
    <cellStyle name="Normalno 2 2 3 2 5 6" xfId="3955"/>
    <cellStyle name="Normalno 2 2 3 2 5 6 2" xfId="8793"/>
    <cellStyle name="Normalno 2 2 3 2 5 6 2 2" xfId="28145"/>
    <cellStyle name="Normalno 2 2 3 2 5 6 2 3" xfId="18469"/>
    <cellStyle name="Normalno 2 2 3 2 5 6 3" xfId="23307"/>
    <cellStyle name="Normalno 2 2 3 2 5 6 4" xfId="13631"/>
    <cellStyle name="Normalno 2 2 3 2 5 7" xfId="5164"/>
    <cellStyle name="Normalno 2 2 3 2 5 7 2" xfId="24516"/>
    <cellStyle name="Normalno 2 2 3 2 5 7 3" xfId="14840"/>
    <cellStyle name="Normalno 2 2 3 2 5 8" xfId="19678"/>
    <cellStyle name="Normalno 2 2 3 2 5 9" xfId="10002"/>
    <cellStyle name="Normalno 2 2 3 2 6" xfId="376"/>
    <cellStyle name="Normalno 2 2 3 2 6 2" xfId="980"/>
    <cellStyle name="Normalno 2 2 3 2 6 2 2" xfId="2190"/>
    <cellStyle name="Normalno 2 2 3 2 6 2 2 2" xfId="7028"/>
    <cellStyle name="Normalno 2 2 3 2 6 2 2 2 2" xfId="26380"/>
    <cellStyle name="Normalno 2 2 3 2 6 2 2 2 3" xfId="16704"/>
    <cellStyle name="Normalno 2 2 3 2 6 2 2 3" xfId="21542"/>
    <cellStyle name="Normalno 2 2 3 2 6 2 2 4" xfId="11866"/>
    <cellStyle name="Normalno 2 2 3 2 6 2 3" xfId="3400"/>
    <cellStyle name="Normalno 2 2 3 2 6 2 3 2" xfId="8238"/>
    <cellStyle name="Normalno 2 2 3 2 6 2 3 2 2" xfId="27590"/>
    <cellStyle name="Normalno 2 2 3 2 6 2 3 2 3" xfId="17914"/>
    <cellStyle name="Normalno 2 2 3 2 6 2 3 3" xfId="22752"/>
    <cellStyle name="Normalno 2 2 3 2 6 2 3 4" xfId="13076"/>
    <cellStyle name="Normalno 2 2 3 2 6 2 4" xfId="4609"/>
    <cellStyle name="Normalno 2 2 3 2 6 2 4 2" xfId="9447"/>
    <cellStyle name="Normalno 2 2 3 2 6 2 4 2 2" xfId="28799"/>
    <cellStyle name="Normalno 2 2 3 2 6 2 4 2 3" xfId="19123"/>
    <cellStyle name="Normalno 2 2 3 2 6 2 4 3" xfId="23961"/>
    <cellStyle name="Normalno 2 2 3 2 6 2 4 4" xfId="14285"/>
    <cellStyle name="Normalno 2 2 3 2 6 2 5" xfId="5818"/>
    <cellStyle name="Normalno 2 2 3 2 6 2 5 2" xfId="25170"/>
    <cellStyle name="Normalno 2 2 3 2 6 2 5 3" xfId="15494"/>
    <cellStyle name="Normalno 2 2 3 2 6 2 6" xfId="20332"/>
    <cellStyle name="Normalno 2 2 3 2 6 2 7" xfId="10656"/>
    <cellStyle name="Normalno 2 2 3 2 6 3" xfId="1586"/>
    <cellStyle name="Normalno 2 2 3 2 6 3 2" xfId="6424"/>
    <cellStyle name="Normalno 2 2 3 2 6 3 2 2" xfId="25776"/>
    <cellStyle name="Normalno 2 2 3 2 6 3 2 3" xfId="16100"/>
    <cellStyle name="Normalno 2 2 3 2 6 3 3" xfId="20938"/>
    <cellStyle name="Normalno 2 2 3 2 6 3 4" xfId="11262"/>
    <cellStyle name="Normalno 2 2 3 2 6 4" xfId="2796"/>
    <cellStyle name="Normalno 2 2 3 2 6 4 2" xfId="7634"/>
    <cellStyle name="Normalno 2 2 3 2 6 4 2 2" xfId="26986"/>
    <cellStyle name="Normalno 2 2 3 2 6 4 2 3" xfId="17310"/>
    <cellStyle name="Normalno 2 2 3 2 6 4 3" xfId="22148"/>
    <cellStyle name="Normalno 2 2 3 2 6 4 4" xfId="12472"/>
    <cellStyle name="Normalno 2 2 3 2 6 5" xfId="4005"/>
    <cellStyle name="Normalno 2 2 3 2 6 5 2" xfId="8843"/>
    <cellStyle name="Normalno 2 2 3 2 6 5 2 2" xfId="28195"/>
    <cellStyle name="Normalno 2 2 3 2 6 5 2 3" xfId="18519"/>
    <cellStyle name="Normalno 2 2 3 2 6 5 3" xfId="23357"/>
    <cellStyle name="Normalno 2 2 3 2 6 5 4" xfId="13681"/>
    <cellStyle name="Normalno 2 2 3 2 6 6" xfId="5214"/>
    <cellStyle name="Normalno 2 2 3 2 6 6 2" xfId="24566"/>
    <cellStyle name="Normalno 2 2 3 2 6 6 3" xfId="14890"/>
    <cellStyle name="Normalno 2 2 3 2 6 7" xfId="19728"/>
    <cellStyle name="Normalno 2 2 3 2 6 8" xfId="10052"/>
    <cellStyle name="Normalno 2 2 3 2 7" xfId="678"/>
    <cellStyle name="Normalno 2 2 3 2 7 2" xfId="1888"/>
    <cellStyle name="Normalno 2 2 3 2 7 2 2" xfId="6726"/>
    <cellStyle name="Normalno 2 2 3 2 7 2 2 2" xfId="26078"/>
    <cellStyle name="Normalno 2 2 3 2 7 2 2 3" xfId="16402"/>
    <cellStyle name="Normalno 2 2 3 2 7 2 3" xfId="21240"/>
    <cellStyle name="Normalno 2 2 3 2 7 2 4" xfId="11564"/>
    <cellStyle name="Normalno 2 2 3 2 7 3" xfId="3098"/>
    <cellStyle name="Normalno 2 2 3 2 7 3 2" xfId="7936"/>
    <cellStyle name="Normalno 2 2 3 2 7 3 2 2" xfId="27288"/>
    <cellStyle name="Normalno 2 2 3 2 7 3 2 3" xfId="17612"/>
    <cellStyle name="Normalno 2 2 3 2 7 3 3" xfId="22450"/>
    <cellStyle name="Normalno 2 2 3 2 7 3 4" xfId="12774"/>
    <cellStyle name="Normalno 2 2 3 2 7 4" xfId="4307"/>
    <cellStyle name="Normalno 2 2 3 2 7 4 2" xfId="9145"/>
    <cellStyle name="Normalno 2 2 3 2 7 4 2 2" xfId="28497"/>
    <cellStyle name="Normalno 2 2 3 2 7 4 2 3" xfId="18821"/>
    <cellStyle name="Normalno 2 2 3 2 7 4 3" xfId="23659"/>
    <cellStyle name="Normalno 2 2 3 2 7 4 4" xfId="13983"/>
    <cellStyle name="Normalno 2 2 3 2 7 5" xfId="5516"/>
    <cellStyle name="Normalno 2 2 3 2 7 5 2" xfId="24868"/>
    <cellStyle name="Normalno 2 2 3 2 7 5 3" xfId="15192"/>
    <cellStyle name="Normalno 2 2 3 2 7 6" xfId="20030"/>
    <cellStyle name="Normalno 2 2 3 2 7 7" xfId="10354"/>
    <cellStyle name="Normalno 2 2 3 2 8" xfId="1284"/>
    <cellStyle name="Normalno 2 2 3 2 8 2" xfId="6122"/>
    <cellStyle name="Normalno 2 2 3 2 8 2 2" xfId="25474"/>
    <cellStyle name="Normalno 2 2 3 2 8 2 3" xfId="15798"/>
    <cellStyle name="Normalno 2 2 3 2 8 3" xfId="20636"/>
    <cellStyle name="Normalno 2 2 3 2 8 4" xfId="10960"/>
    <cellStyle name="Normalno 2 2 3 2 9" xfId="2494"/>
    <cellStyle name="Normalno 2 2 3 2 9 2" xfId="7332"/>
    <cellStyle name="Normalno 2 2 3 2 9 2 2" xfId="26684"/>
    <cellStyle name="Normalno 2 2 3 2 9 2 3" xfId="17008"/>
    <cellStyle name="Normalno 2 2 3 2 9 3" xfId="21846"/>
    <cellStyle name="Normalno 2 2 3 2 9 4" xfId="12170"/>
    <cellStyle name="Normalno 2 2 3 3" xfId="72"/>
    <cellStyle name="Normalno 2 2 3 3 10" xfId="9779"/>
    <cellStyle name="Normalno 2 2 3 3 2" xfId="185"/>
    <cellStyle name="Normalno 2 2 3 3 2 2" xfId="505"/>
    <cellStyle name="Normalno 2 2 3 3 2 2 2" xfId="1109"/>
    <cellStyle name="Normalno 2 2 3 3 2 2 2 2" xfId="2319"/>
    <cellStyle name="Normalno 2 2 3 3 2 2 2 2 2" xfId="7157"/>
    <cellStyle name="Normalno 2 2 3 3 2 2 2 2 2 2" xfId="26509"/>
    <cellStyle name="Normalno 2 2 3 3 2 2 2 2 2 3" xfId="16833"/>
    <cellStyle name="Normalno 2 2 3 3 2 2 2 2 3" xfId="21671"/>
    <cellStyle name="Normalno 2 2 3 3 2 2 2 2 4" xfId="11995"/>
    <cellStyle name="Normalno 2 2 3 3 2 2 2 3" xfId="3529"/>
    <cellStyle name="Normalno 2 2 3 3 2 2 2 3 2" xfId="8367"/>
    <cellStyle name="Normalno 2 2 3 3 2 2 2 3 2 2" xfId="27719"/>
    <cellStyle name="Normalno 2 2 3 3 2 2 2 3 2 3" xfId="18043"/>
    <cellStyle name="Normalno 2 2 3 3 2 2 2 3 3" xfId="22881"/>
    <cellStyle name="Normalno 2 2 3 3 2 2 2 3 4" xfId="13205"/>
    <cellStyle name="Normalno 2 2 3 3 2 2 2 4" xfId="4738"/>
    <cellStyle name="Normalno 2 2 3 3 2 2 2 4 2" xfId="9576"/>
    <cellStyle name="Normalno 2 2 3 3 2 2 2 4 2 2" xfId="28928"/>
    <cellStyle name="Normalno 2 2 3 3 2 2 2 4 2 3" xfId="19252"/>
    <cellStyle name="Normalno 2 2 3 3 2 2 2 4 3" xfId="24090"/>
    <cellStyle name="Normalno 2 2 3 3 2 2 2 4 4" xfId="14414"/>
    <cellStyle name="Normalno 2 2 3 3 2 2 2 5" xfId="5947"/>
    <cellStyle name="Normalno 2 2 3 3 2 2 2 5 2" xfId="25299"/>
    <cellStyle name="Normalno 2 2 3 3 2 2 2 5 3" xfId="15623"/>
    <cellStyle name="Normalno 2 2 3 3 2 2 2 6" xfId="20461"/>
    <cellStyle name="Normalno 2 2 3 3 2 2 2 7" xfId="10785"/>
    <cellStyle name="Normalno 2 2 3 3 2 2 3" xfId="1715"/>
    <cellStyle name="Normalno 2 2 3 3 2 2 3 2" xfId="6553"/>
    <cellStyle name="Normalno 2 2 3 3 2 2 3 2 2" xfId="25905"/>
    <cellStyle name="Normalno 2 2 3 3 2 2 3 2 3" xfId="16229"/>
    <cellStyle name="Normalno 2 2 3 3 2 2 3 3" xfId="21067"/>
    <cellStyle name="Normalno 2 2 3 3 2 2 3 4" xfId="11391"/>
    <cellStyle name="Normalno 2 2 3 3 2 2 4" xfId="2925"/>
    <cellStyle name="Normalno 2 2 3 3 2 2 4 2" xfId="7763"/>
    <cellStyle name="Normalno 2 2 3 3 2 2 4 2 2" xfId="27115"/>
    <cellStyle name="Normalno 2 2 3 3 2 2 4 2 3" xfId="17439"/>
    <cellStyle name="Normalno 2 2 3 3 2 2 4 3" xfId="22277"/>
    <cellStyle name="Normalno 2 2 3 3 2 2 4 4" xfId="12601"/>
    <cellStyle name="Normalno 2 2 3 3 2 2 5" xfId="4134"/>
    <cellStyle name="Normalno 2 2 3 3 2 2 5 2" xfId="8972"/>
    <cellStyle name="Normalno 2 2 3 3 2 2 5 2 2" xfId="28324"/>
    <cellStyle name="Normalno 2 2 3 3 2 2 5 2 3" xfId="18648"/>
    <cellStyle name="Normalno 2 2 3 3 2 2 5 3" xfId="23486"/>
    <cellStyle name="Normalno 2 2 3 3 2 2 5 4" xfId="13810"/>
    <cellStyle name="Normalno 2 2 3 3 2 2 6" xfId="5343"/>
    <cellStyle name="Normalno 2 2 3 3 2 2 6 2" xfId="24695"/>
    <cellStyle name="Normalno 2 2 3 3 2 2 6 3" xfId="15019"/>
    <cellStyle name="Normalno 2 2 3 3 2 2 7" xfId="19857"/>
    <cellStyle name="Normalno 2 2 3 3 2 2 8" xfId="10181"/>
    <cellStyle name="Normalno 2 2 3 3 2 3" xfId="807"/>
    <cellStyle name="Normalno 2 2 3 3 2 3 2" xfId="2017"/>
    <cellStyle name="Normalno 2 2 3 3 2 3 2 2" xfId="6855"/>
    <cellStyle name="Normalno 2 2 3 3 2 3 2 2 2" xfId="26207"/>
    <cellStyle name="Normalno 2 2 3 3 2 3 2 2 3" xfId="16531"/>
    <cellStyle name="Normalno 2 2 3 3 2 3 2 3" xfId="21369"/>
    <cellStyle name="Normalno 2 2 3 3 2 3 2 4" xfId="11693"/>
    <cellStyle name="Normalno 2 2 3 3 2 3 3" xfId="3227"/>
    <cellStyle name="Normalno 2 2 3 3 2 3 3 2" xfId="8065"/>
    <cellStyle name="Normalno 2 2 3 3 2 3 3 2 2" xfId="27417"/>
    <cellStyle name="Normalno 2 2 3 3 2 3 3 2 3" xfId="17741"/>
    <cellStyle name="Normalno 2 2 3 3 2 3 3 3" xfId="22579"/>
    <cellStyle name="Normalno 2 2 3 3 2 3 3 4" xfId="12903"/>
    <cellStyle name="Normalno 2 2 3 3 2 3 4" xfId="4436"/>
    <cellStyle name="Normalno 2 2 3 3 2 3 4 2" xfId="9274"/>
    <cellStyle name="Normalno 2 2 3 3 2 3 4 2 2" xfId="28626"/>
    <cellStyle name="Normalno 2 2 3 3 2 3 4 2 3" xfId="18950"/>
    <cellStyle name="Normalno 2 2 3 3 2 3 4 3" xfId="23788"/>
    <cellStyle name="Normalno 2 2 3 3 2 3 4 4" xfId="14112"/>
    <cellStyle name="Normalno 2 2 3 3 2 3 5" xfId="5645"/>
    <cellStyle name="Normalno 2 2 3 3 2 3 5 2" xfId="24997"/>
    <cellStyle name="Normalno 2 2 3 3 2 3 5 3" xfId="15321"/>
    <cellStyle name="Normalno 2 2 3 3 2 3 6" xfId="20159"/>
    <cellStyle name="Normalno 2 2 3 3 2 3 7" xfId="10483"/>
    <cellStyle name="Normalno 2 2 3 3 2 4" xfId="1413"/>
    <cellStyle name="Normalno 2 2 3 3 2 4 2" xfId="6251"/>
    <cellStyle name="Normalno 2 2 3 3 2 4 2 2" xfId="25603"/>
    <cellStyle name="Normalno 2 2 3 3 2 4 2 3" xfId="15927"/>
    <cellStyle name="Normalno 2 2 3 3 2 4 3" xfId="20765"/>
    <cellStyle name="Normalno 2 2 3 3 2 4 4" xfId="11089"/>
    <cellStyle name="Normalno 2 2 3 3 2 5" xfId="2623"/>
    <cellStyle name="Normalno 2 2 3 3 2 5 2" xfId="7461"/>
    <cellStyle name="Normalno 2 2 3 3 2 5 2 2" xfId="26813"/>
    <cellStyle name="Normalno 2 2 3 3 2 5 2 3" xfId="17137"/>
    <cellStyle name="Normalno 2 2 3 3 2 5 3" xfId="21975"/>
    <cellStyle name="Normalno 2 2 3 3 2 5 4" xfId="12299"/>
    <cellStyle name="Normalno 2 2 3 3 2 6" xfId="3833"/>
    <cellStyle name="Normalno 2 2 3 3 2 6 2" xfId="8671"/>
    <cellStyle name="Normalno 2 2 3 3 2 6 2 2" xfId="28023"/>
    <cellStyle name="Normalno 2 2 3 3 2 6 2 3" xfId="18347"/>
    <cellStyle name="Normalno 2 2 3 3 2 6 3" xfId="23185"/>
    <cellStyle name="Normalno 2 2 3 3 2 6 4" xfId="13509"/>
    <cellStyle name="Normalno 2 2 3 3 2 7" xfId="5041"/>
    <cellStyle name="Normalno 2 2 3 3 2 7 2" xfId="24393"/>
    <cellStyle name="Normalno 2 2 3 3 2 7 3" xfId="14717"/>
    <cellStyle name="Normalno 2 2 3 3 2 8" xfId="19555"/>
    <cellStyle name="Normalno 2 2 3 3 2 9" xfId="9879"/>
    <cellStyle name="Normalno 2 2 3 3 3" xfId="405"/>
    <cellStyle name="Normalno 2 2 3 3 3 2" xfId="1009"/>
    <cellStyle name="Normalno 2 2 3 3 3 2 2" xfId="2219"/>
    <cellStyle name="Normalno 2 2 3 3 3 2 2 2" xfId="7057"/>
    <cellStyle name="Normalno 2 2 3 3 3 2 2 2 2" xfId="26409"/>
    <cellStyle name="Normalno 2 2 3 3 3 2 2 2 3" xfId="16733"/>
    <cellStyle name="Normalno 2 2 3 3 3 2 2 3" xfId="21571"/>
    <cellStyle name="Normalno 2 2 3 3 3 2 2 4" xfId="11895"/>
    <cellStyle name="Normalno 2 2 3 3 3 2 3" xfId="3429"/>
    <cellStyle name="Normalno 2 2 3 3 3 2 3 2" xfId="8267"/>
    <cellStyle name="Normalno 2 2 3 3 3 2 3 2 2" xfId="27619"/>
    <cellStyle name="Normalno 2 2 3 3 3 2 3 2 3" xfId="17943"/>
    <cellStyle name="Normalno 2 2 3 3 3 2 3 3" xfId="22781"/>
    <cellStyle name="Normalno 2 2 3 3 3 2 3 4" xfId="13105"/>
    <cellStyle name="Normalno 2 2 3 3 3 2 4" xfId="4638"/>
    <cellStyle name="Normalno 2 2 3 3 3 2 4 2" xfId="9476"/>
    <cellStyle name="Normalno 2 2 3 3 3 2 4 2 2" xfId="28828"/>
    <cellStyle name="Normalno 2 2 3 3 3 2 4 2 3" xfId="19152"/>
    <cellStyle name="Normalno 2 2 3 3 3 2 4 3" xfId="23990"/>
    <cellStyle name="Normalno 2 2 3 3 3 2 4 4" xfId="14314"/>
    <cellStyle name="Normalno 2 2 3 3 3 2 5" xfId="5847"/>
    <cellStyle name="Normalno 2 2 3 3 3 2 5 2" xfId="25199"/>
    <cellStyle name="Normalno 2 2 3 3 3 2 5 3" xfId="15523"/>
    <cellStyle name="Normalno 2 2 3 3 3 2 6" xfId="20361"/>
    <cellStyle name="Normalno 2 2 3 3 3 2 7" xfId="10685"/>
    <cellStyle name="Normalno 2 2 3 3 3 3" xfId="1615"/>
    <cellStyle name="Normalno 2 2 3 3 3 3 2" xfId="6453"/>
    <cellStyle name="Normalno 2 2 3 3 3 3 2 2" xfId="25805"/>
    <cellStyle name="Normalno 2 2 3 3 3 3 2 3" xfId="16129"/>
    <cellStyle name="Normalno 2 2 3 3 3 3 3" xfId="20967"/>
    <cellStyle name="Normalno 2 2 3 3 3 3 4" xfId="11291"/>
    <cellStyle name="Normalno 2 2 3 3 3 4" xfId="2825"/>
    <cellStyle name="Normalno 2 2 3 3 3 4 2" xfId="7663"/>
    <cellStyle name="Normalno 2 2 3 3 3 4 2 2" xfId="27015"/>
    <cellStyle name="Normalno 2 2 3 3 3 4 2 3" xfId="17339"/>
    <cellStyle name="Normalno 2 2 3 3 3 4 3" xfId="22177"/>
    <cellStyle name="Normalno 2 2 3 3 3 4 4" xfId="12501"/>
    <cellStyle name="Normalno 2 2 3 3 3 5" xfId="4034"/>
    <cellStyle name="Normalno 2 2 3 3 3 5 2" xfId="8872"/>
    <cellStyle name="Normalno 2 2 3 3 3 5 2 2" xfId="28224"/>
    <cellStyle name="Normalno 2 2 3 3 3 5 2 3" xfId="18548"/>
    <cellStyle name="Normalno 2 2 3 3 3 5 3" xfId="23386"/>
    <cellStyle name="Normalno 2 2 3 3 3 5 4" xfId="13710"/>
    <cellStyle name="Normalno 2 2 3 3 3 6" xfId="5243"/>
    <cellStyle name="Normalno 2 2 3 3 3 6 2" xfId="24595"/>
    <cellStyle name="Normalno 2 2 3 3 3 6 3" xfId="14919"/>
    <cellStyle name="Normalno 2 2 3 3 3 7" xfId="19757"/>
    <cellStyle name="Normalno 2 2 3 3 3 8" xfId="10081"/>
    <cellStyle name="Normalno 2 2 3 3 4" xfId="707"/>
    <cellStyle name="Normalno 2 2 3 3 4 2" xfId="1917"/>
    <cellStyle name="Normalno 2 2 3 3 4 2 2" xfId="6755"/>
    <cellStyle name="Normalno 2 2 3 3 4 2 2 2" xfId="26107"/>
    <cellStyle name="Normalno 2 2 3 3 4 2 2 3" xfId="16431"/>
    <cellStyle name="Normalno 2 2 3 3 4 2 3" xfId="21269"/>
    <cellStyle name="Normalno 2 2 3 3 4 2 4" xfId="11593"/>
    <cellStyle name="Normalno 2 2 3 3 4 3" xfId="3127"/>
    <cellStyle name="Normalno 2 2 3 3 4 3 2" xfId="7965"/>
    <cellStyle name="Normalno 2 2 3 3 4 3 2 2" xfId="27317"/>
    <cellStyle name="Normalno 2 2 3 3 4 3 2 3" xfId="17641"/>
    <cellStyle name="Normalno 2 2 3 3 4 3 3" xfId="22479"/>
    <cellStyle name="Normalno 2 2 3 3 4 3 4" xfId="12803"/>
    <cellStyle name="Normalno 2 2 3 3 4 4" xfId="4336"/>
    <cellStyle name="Normalno 2 2 3 3 4 4 2" xfId="9174"/>
    <cellStyle name="Normalno 2 2 3 3 4 4 2 2" xfId="28526"/>
    <cellStyle name="Normalno 2 2 3 3 4 4 2 3" xfId="18850"/>
    <cellStyle name="Normalno 2 2 3 3 4 4 3" xfId="23688"/>
    <cellStyle name="Normalno 2 2 3 3 4 4 4" xfId="14012"/>
    <cellStyle name="Normalno 2 2 3 3 4 5" xfId="5545"/>
    <cellStyle name="Normalno 2 2 3 3 4 5 2" xfId="24897"/>
    <cellStyle name="Normalno 2 2 3 3 4 5 3" xfId="15221"/>
    <cellStyle name="Normalno 2 2 3 3 4 6" xfId="20059"/>
    <cellStyle name="Normalno 2 2 3 3 4 7" xfId="10383"/>
    <cellStyle name="Normalno 2 2 3 3 5" xfId="1313"/>
    <cellStyle name="Normalno 2 2 3 3 5 2" xfId="6151"/>
    <cellStyle name="Normalno 2 2 3 3 5 2 2" xfId="25503"/>
    <cellStyle name="Normalno 2 2 3 3 5 2 3" xfId="15827"/>
    <cellStyle name="Normalno 2 2 3 3 5 3" xfId="20665"/>
    <cellStyle name="Normalno 2 2 3 3 5 4" xfId="10989"/>
    <cellStyle name="Normalno 2 2 3 3 6" xfId="2523"/>
    <cellStyle name="Normalno 2 2 3 3 6 2" xfId="7361"/>
    <cellStyle name="Normalno 2 2 3 3 6 2 2" xfId="26713"/>
    <cellStyle name="Normalno 2 2 3 3 6 2 3" xfId="17037"/>
    <cellStyle name="Normalno 2 2 3 3 6 3" xfId="21875"/>
    <cellStyle name="Normalno 2 2 3 3 6 4" xfId="12199"/>
    <cellStyle name="Normalno 2 2 3 3 7" xfId="3733"/>
    <cellStyle name="Normalno 2 2 3 3 7 2" xfId="8571"/>
    <cellStyle name="Normalno 2 2 3 3 7 2 2" xfId="27923"/>
    <cellStyle name="Normalno 2 2 3 3 7 2 3" xfId="18247"/>
    <cellStyle name="Normalno 2 2 3 3 7 3" xfId="23085"/>
    <cellStyle name="Normalno 2 2 3 3 7 4" xfId="13409"/>
    <cellStyle name="Normalno 2 2 3 3 8" xfId="4941"/>
    <cellStyle name="Normalno 2 2 3 3 8 2" xfId="24293"/>
    <cellStyle name="Normalno 2 2 3 3 8 3" xfId="14617"/>
    <cellStyle name="Normalno 2 2 3 3 9" xfId="19455"/>
    <cellStyle name="Normalno 2 2 3 4" xfId="134"/>
    <cellStyle name="Normalno 2 2 3 4 2" xfId="455"/>
    <cellStyle name="Normalno 2 2 3 4 2 2" xfId="1059"/>
    <cellStyle name="Normalno 2 2 3 4 2 2 2" xfId="2269"/>
    <cellStyle name="Normalno 2 2 3 4 2 2 2 2" xfId="7107"/>
    <cellStyle name="Normalno 2 2 3 4 2 2 2 2 2" xfId="26459"/>
    <cellStyle name="Normalno 2 2 3 4 2 2 2 2 3" xfId="16783"/>
    <cellStyle name="Normalno 2 2 3 4 2 2 2 3" xfId="21621"/>
    <cellStyle name="Normalno 2 2 3 4 2 2 2 4" xfId="11945"/>
    <cellStyle name="Normalno 2 2 3 4 2 2 3" xfId="3479"/>
    <cellStyle name="Normalno 2 2 3 4 2 2 3 2" xfId="8317"/>
    <cellStyle name="Normalno 2 2 3 4 2 2 3 2 2" xfId="27669"/>
    <cellStyle name="Normalno 2 2 3 4 2 2 3 2 3" xfId="17993"/>
    <cellStyle name="Normalno 2 2 3 4 2 2 3 3" xfId="22831"/>
    <cellStyle name="Normalno 2 2 3 4 2 2 3 4" xfId="13155"/>
    <cellStyle name="Normalno 2 2 3 4 2 2 4" xfId="4688"/>
    <cellStyle name="Normalno 2 2 3 4 2 2 4 2" xfId="9526"/>
    <cellStyle name="Normalno 2 2 3 4 2 2 4 2 2" xfId="28878"/>
    <cellStyle name="Normalno 2 2 3 4 2 2 4 2 3" xfId="19202"/>
    <cellStyle name="Normalno 2 2 3 4 2 2 4 3" xfId="24040"/>
    <cellStyle name="Normalno 2 2 3 4 2 2 4 4" xfId="14364"/>
    <cellStyle name="Normalno 2 2 3 4 2 2 5" xfId="5897"/>
    <cellStyle name="Normalno 2 2 3 4 2 2 5 2" xfId="25249"/>
    <cellStyle name="Normalno 2 2 3 4 2 2 5 3" xfId="15573"/>
    <cellStyle name="Normalno 2 2 3 4 2 2 6" xfId="20411"/>
    <cellStyle name="Normalno 2 2 3 4 2 2 7" xfId="10735"/>
    <cellStyle name="Normalno 2 2 3 4 2 3" xfId="1665"/>
    <cellStyle name="Normalno 2 2 3 4 2 3 2" xfId="6503"/>
    <cellStyle name="Normalno 2 2 3 4 2 3 2 2" xfId="25855"/>
    <cellStyle name="Normalno 2 2 3 4 2 3 2 3" xfId="16179"/>
    <cellStyle name="Normalno 2 2 3 4 2 3 3" xfId="21017"/>
    <cellStyle name="Normalno 2 2 3 4 2 3 4" xfId="11341"/>
    <cellStyle name="Normalno 2 2 3 4 2 4" xfId="2875"/>
    <cellStyle name="Normalno 2 2 3 4 2 4 2" xfId="7713"/>
    <cellStyle name="Normalno 2 2 3 4 2 4 2 2" xfId="27065"/>
    <cellStyle name="Normalno 2 2 3 4 2 4 2 3" xfId="17389"/>
    <cellStyle name="Normalno 2 2 3 4 2 4 3" xfId="22227"/>
    <cellStyle name="Normalno 2 2 3 4 2 4 4" xfId="12551"/>
    <cellStyle name="Normalno 2 2 3 4 2 5" xfId="4084"/>
    <cellStyle name="Normalno 2 2 3 4 2 5 2" xfId="8922"/>
    <cellStyle name="Normalno 2 2 3 4 2 5 2 2" xfId="28274"/>
    <cellStyle name="Normalno 2 2 3 4 2 5 2 3" xfId="18598"/>
    <cellStyle name="Normalno 2 2 3 4 2 5 3" xfId="23436"/>
    <cellStyle name="Normalno 2 2 3 4 2 5 4" xfId="13760"/>
    <cellStyle name="Normalno 2 2 3 4 2 6" xfId="5293"/>
    <cellStyle name="Normalno 2 2 3 4 2 6 2" xfId="24645"/>
    <cellStyle name="Normalno 2 2 3 4 2 6 3" xfId="14969"/>
    <cellStyle name="Normalno 2 2 3 4 2 7" xfId="19807"/>
    <cellStyle name="Normalno 2 2 3 4 2 8" xfId="10131"/>
    <cellStyle name="Normalno 2 2 3 4 3" xfId="757"/>
    <cellStyle name="Normalno 2 2 3 4 3 2" xfId="1967"/>
    <cellStyle name="Normalno 2 2 3 4 3 2 2" xfId="6805"/>
    <cellStyle name="Normalno 2 2 3 4 3 2 2 2" xfId="26157"/>
    <cellStyle name="Normalno 2 2 3 4 3 2 2 3" xfId="16481"/>
    <cellStyle name="Normalno 2 2 3 4 3 2 3" xfId="21319"/>
    <cellStyle name="Normalno 2 2 3 4 3 2 4" xfId="11643"/>
    <cellStyle name="Normalno 2 2 3 4 3 3" xfId="3177"/>
    <cellStyle name="Normalno 2 2 3 4 3 3 2" xfId="8015"/>
    <cellStyle name="Normalno 2 2 3 4 3 3 2 2" xfId="27367"/>
    <cellStyle name="Normalno 2 2 3 4 3 3 2 3" xfId="17691"/>
    <cellStyle name="Normalno 2 2 3 4 3 3 3" xfId="22529"/>
    <cellStyle name="Normalno 2 2 3 4 3 3 4" xfId="12853"/>
    <cellStyle name="Normalno 2 2 3 4 3 4" xfId="4386"/>
    <cellStyle name="Normalno 2 2 3 4 3 4 2" xfId="9224"/>
    <cellStyle name="Normalno 2 2 3 4 3 4 2 2" xfId="28576"/>
    <cellStyle name="Normalno 2 2 3 4 3 4 2 3" xfId="18900"/>
    <cellStyle name="Normalno 2 2 3 4 3 4 3" xfId="23738"/>
    <cellStyle name="Normalno 2 2 3 4 3 4 4" xfId="14062"/>
    <cellStyle name="Normalno 2 2 3 4 3 5" xfId="5595"/>
    <cellStyle name="Normalno 2 2 3 4 3 5 2" xfId="24947"/>
    <cellStyle name="Normalno 2 2 3 4 3 5 3" xfId="15271"/>
    <cellStyle name="Normalno 2 2 3 4 3 6" xfId="20109"/>
    <cellStyle name="Normalno 2 2 3 4 3 7" xfId="10433"/>
    <cellStyle name="Normalno 2 2 3 4 4" xfId="1363"/>
    <cellStyle name="Normalno 2 2 3 4 4 2" xfId="6201"/>
    <cellStyle name="Normalno 2 2 3 4 4 2 2" xfId="25553"/>
    <cellStyle name="Normalno 2 2 3 4 4 2 3" xfId="15877"/>
    <cellStyle name="Normalno 2 2 3 4 4 3" xfId="20715"/>
    <cellStyle name="Normalno 2 2 3 4 4 4" xfId="11039"/>
    <cellStyle name="Normalno 2 2 3 4 5" xfId="2573"/>
    <cellStyle name="Normalno 2 2 3 4 5 2" xfId="7411"/>
    <cellStyle name="Normalno 2 2 3 4 5 2 2" xfId="26763"/>
    <cellStyle name="Normalno 2 2 3 4 5 2 3" xfId="17087"/>
    <cellStyle name="Normalno 2 2 3 4 5 3" xfId="21925"/>
    <cellStyle name="Normalno 2 2 3 4 5 4" xfId="12249"/>
    <cellStyle name="Normalno 2 2 3 4 6" xfId="3783"/>
    <cellStyle name="Normalno 2 2 3 4 6 2" xfId="8621"/>
    <cellStyle name="Normalno 2 2 3 4 6 2 2" xfId="27973"/>
    <cellStyle name="Normalno 2 2 3 4 6 2 3" xfId="18297"/>
    <cellStyle name="Normalno 2 2 3 4 6 3" xfId="23135"/>
    <cellStyle name="Normalno 2 2 3 4 6 4" xfId="13459"/>
    <cellStyle name="Normalno 2 2 3 4 7" xfId="4991"/>
    <cellStyle name="Normalno 2 2 3 4 7 2" xfId="24343"/>
    <cellStyle name="Normalno 2 2 3 4 7 3" xfId="14667"/>
    <cellStyle name="Normalno 2 2 3 4 8" xfId="19505"/>
    <cellStyle name="Normalno 2 2 3 4 9" xfId="9829"/>
    <cellStyle name="Normalno 2 2 3 5" xfId="251"/>
    <cellStyle name="Normalno 2 2 3 5 2" xfId="555"/>
    <cellStyle name="Normalno 2 2 3 5 2 2" xfId="1159"/>
    <cellStyle name="Normalno 2 2 3 5 2 2 2" xfId="2369"/>
    <cellStyle name="Normalno 2 2 3 5 2 2 2 2" xfId="7207"/>
    <cellStyle name="Normalno 2 2 3 5 2 2 2 2 2" xfId="26559"/>
    <cellStyle name="Normalno 2 2 3 5 2 2 2 2 3" xfId="16883"/>
    <cellStyle name="Normalno 2 2 3 5 2 2 2 3" xfId="21721"/>
    <cellStyle name="Normalno 2 2 3 5 2 2 2 4" xfId="12045"/>
    <cellStyle name="Normalno 2 2 3 5 2 2 3" xfId="3579"/>
    <cellStyle name="Normalno 2 2 3 5 2 2 3 2" xfId="8417"/>
    <cellStyle name="Normalno 2 2 3 5 2 2 3 2 2" xfId="27769"/>
    <cellStyle name="Normalno 2 2 3 5 2 2 3 2 3" xfId="18093"/>
    <cellStyle name="Normalno 2 2 3 5 2 2 3 3" xfId="22931"/>
    <cellStyle name="Normalno 2 2 3 5 2 2 3 4" xfId="13255"/>
    <cellStyle name="Normalno 2 2 3 5 2 2 4" xfId="4788"/>
    <cellStyle name="Normalno 2 2 3 5 2 2 4 2" xfId="9626"/>
    <cellStyle name="Normalno 2 2 3 5 2 2 4 2 2" xfId="28978"/>
    <cellStyle name="Normalno 2 2 3 5 2 2 4 2 3" xfId="19302"/>
    <cellStyle name="Normalno 2 2 3 5 2 2 4 3" xfId="24140"/>
    <cellStyle name="Normalno 2 2 3 5 2 2 4 4" xfId="14464"/>
    <cellStyle name="Normalno 2 2 3 5 2 2 5" xfId="5997"/>
    <cellStyle name="Normalno 2 2 3 5 2 2 5 2" xfId="25349"/>
    <cellStyle name="Normalno 2 2 3 5 2 2 5 3" xfId="15673"/>
    <cellStyle name="Normalno 2 2 3 5 2 2 6" xfId="20511"/>
    <cellStyle name="Normalno 2 2 3 5 2 2 7" xfId="10835"/>
    <cellStyle name="Normalno 2 2 3 5 2 3" xfId="1765"/>
    <cellStyle name="Normalno 2 2 3 5 2 3 2" xfId="6603"/>
    <cellStyle name="Normalno 2 2 3 5 2 3 2 2" xfId="25955"/>
    <cellStyle name="Normalno 2 2 3 5 2 3 2 3" xfId="16279"/>
    <cellStyle name="Normalno 2 2 3 5 2 3 3" xfId="21117"/>
    <cellStyle name="Normalno 2 2 3 5 2 3 4" xfId="11441"/>
    <cellStyle name="Normalno 2 2 3 5 2 4" xfId="2975"/>
    <cellStyle name="Normalno 2 2 3 5 2 4 2" xfId="7813"/>
    <cellStyle name="Normalno 2 2 3 5 2 4 2 2" xfId="27165"/>
    <cellStyle name="Normalno 2 2 3 5 2 4 2 3" xfId="17489"/>
    <cellStyle name="Normalno 2 2 3 5 2 4 3" xfId="22327"/>
    <cellStyle name="Normalno 2 2 3 5 2 4 4" xfId="12651"/>
    <cellStyle name="Normalno 2 2 3 5 2 5" xfId="4184"/>
    <cellStyle name="Normalno 2 2 3 5 2 5 2" xfId="9022"/>
    <cellStyle name="Normalno 2 2 3 5 2 5 2 2" xfId="28374"/>
    <cellStyle name="Normalno 2 2 3 5 2 5 2 3" xfId="18698"/>
    <cellStyle name="Normalno 2 2 3 5 2 5 3" xfId="23536"/>
    <cellStyle name="Normalno 2 2 3 5 2 5 4" xfId="13860"/>
    <cellStyle name="Normalno 2 2 3 5 2 6" xfId="5393"/>
    <cellStyle name="Normalno 2 2 3 5 2 6 2" xfId="24745"/>
    <cellStyle name="Normalno 2 2 3 5 2 6 3" xfId="15069"/>
    <cellStyle name="Normalno 2 2 3 5 2 7" xfId="19907"/>
    <cellStyle name="Normalno 2 2 3 5 2 8" xfId="10231"/>
    <cellStyle name="Normalno 2 2 3 5 3" xfId="857"/>
    <cellStyle name="Normalno 2 2 3 5 3 2" xfId="2067"/>
    <cellStyle name="Normalno 2 2 3 5 3 2 2" xfId="6905"/>
    <cellStyle name="Normalno 2 2 3 5 3 2 2 2" xfId="26257"/>
    <cellStyle name="Normalno 2 2 3 5 3 2 2 3" xfId="16581"/>
    <cellStyle name="Normalno 2 2 3 5 3 2 3" xfId="21419"/>
    <cellStyle name="Normalno 2 2 3 5 3 2 4" xfId="11743"/>
    <cellStyle name="Normalno 2 2 3 5 3 3" xfId="3277"/>
    <cellStyle name="Normalno 2 2 3 5 3 3 2" xfId="8115"/>
    <cellStyle name="Normalno 2 2 3 5 3 3 2 2" xfId="27467"/>
    <cellStyle name="Normalno 2 2 3 5 3 3 2 3" xfId="17791"/>
    <cellStyle name="Normalno 2 2 3 5 3 3 3" xfId="22629"/>
    <cellStyle name="Normalno 2 2 3 5 3 3 4" xfId="12953"/>
    <cellStyle name="Normalno 2 2 3 5 3 4" xfId="4486"/>
    <cellStyle name="Normalno 2 2 3 5 3 4 2" xfId="9324"/>
    <cellStyle name="Normalno 2 2 3 5 3 4 2 2" xfId="28676"/>
    <cellStyle name="Normalno 2 2 3 5 3 4 2 3" xfId="19000"/>
    <cellStyle name="Normalno 2 2 3 5 3 4 3" xfId="23838"/>
    <cellStyle name="Normalno 2 2 3 5 3 4 4" xfId="14162"/>
    <cellStyle name="Normalno 2 2 3 5 3 5" xfId="5695"/>
    <cellStyle name="Normalno 2 2 3 5 3 5 2" xfId="25047"/>
    <cellStyle name="Normalno 2 2 3 5 3 5 3" xfId="15371"/>
    <cellStyle name="Normalno 2 2 3 5 3 6" xfId="20209"/>
    <cellStyle name="Normalno 2 2 3 5 3 7" xfId="10533"/>
    <cellStyle name="Normalno 2 2 3 5 4" xfId="1463"/>
    <cellStyle name="Normalno 2 2 3 5 4 2" xfId="6301"/>
    <cellStyle name="Normalno 2 2 3 5 4 2 2" xfId="25653"/>
    <cellStyle name="Normalno 2 2 3 5 4 2 3" xfId="15977"/>
    <cellStyle name="Normalno 2 2 3 5 4 3" xfId="20815"/>
    <cellStyle name="Normalno 2 2 3 5 4 4" xfId="11139"/>
    <cellStyle name="Normalno 2 2 3 5 5" xfId="2673"/>
    <cellStyle name="Normalno 2 2 3 5 5 2" xfId="7511"/>
    <cellStyle name="Normalno 2 2 3 5 5 2 2" xfId="26863"/>
    <cellStyle name="Normalno 2 2 3 5 5 2 3" xfId="17187"/>
    <cellStyle name="Normalno 2 2 3 5 5 3" xfId="22025"/>
    <cellStyle name="Normalno 2 2 3 5 5 4" xfId="12349"/>
    <cellStyle name="Normalno 2 2 3 5 6" xfId="3883"/>
    <cellStyle name="Normalno 2 2 3 5 6 2" xfId="8721"/>
    <cellStyle name="Normalno 2 2 3 5 6 2 2" xfId="28073"/>
    <cellStyle name="Normalno 2 2 3 5 6 2 3" xfId="18397"/>
    <cellStyle name="Normalno 2 2 3 5 6 3" xfId="23235"/>
    <cellStyle name="Normalno 2 2 3 5 6 4" xfId="13559"/>
    <cellStyle name="Normalno 2 2 3 5 7" xfId="5091"/>
    <cellStyle name="Normalno 2 2 3 5 7 2" xfId="24443"/>
    <cellStyle name="Normalno 2 2 3 5 7 3" xfId="14767"/>
    <cellStyle name="Normalno 2 2 3 5 8" xfId="19605"/>
    <cellStyle name="Normalno 2 2 3 5 9" xfId="9929"/>
    <cellStyle name="Normalno 2 2 3 6" xfId="304"/>
    <cellStyle name="Normalno 2 2 3 6 2" xfId="607"/>
    <cellStyle name="Normalno 2 2 3 6 2 2" xfId="1211"/>
    <cellStyle name="Normalno 2 2 3 6 2 2 2" xfId="2421"/>
    <cellStyle name="Normalno 2 2 3 6 2 2 2 2" xfId="7259"/>
    <cellStyle name="Normalno 2 2 3 6 2 2 2 2 2" xfId="26611"/>
    <cellStyle name="Normalno 2 2 3 6 2 2 2 2 3" xfId="16935"/>
    <cellStyle name="Normalno 2 2 3 6 2 2 2 3" xfId="21773"/>
    <cellStyle name="Normalno 2 2 3 6 2 2 2 4" xfId="12097"/>
    <cellStyle name="Normalno 2 2 3 6 2 2 3" xfId="3631"/>
    <cellStyle name="Normalno 2 2 3 6 2 2 3 2" xfId="8469"/>
    <cellStyle name="Normalno 2 2 3 6 2 2 3 2 2" xfId="27821"/>
    <cellStyle name="Normalno 2 2 3 6 2 2 3 2 3" xfId="18145"/>
    <cellStyle name="Normalno 2 2 3 6 2 2 3 3" xfId="22983"/>
    <cellStyle name="Normalno 2 2 3 6 2 2 3 4" xfId="13307"/>
    <cellStyle name="Normalno 2 2 3 6 2 2 4" xfId="4840"/>
    <cellStyle name="Normalno 2 2 3 6 2 2 4 2" xfId="9678"/>
    <cellStyle name="Normalno 2 2 3 6 2 2 4 2 2" xfId="29030"/>
    <cellStyle name="Normalno 2 2 3 6 2 2 4 2 3" xfId="19354"/>
    <cellStyle name="Normalno 2 2 3 6 2 2 4 3" xfId="24192"/>
    <cellStyle name="Normalno 2 2 3 6 2 2 4 4" xfId="14516"/>
    <cellStyle name="Normalno 2 2 3 6 2 2 5" xfId="6049"/>
    <cellStyle name="Normalno 2 2 3 6 2 2 5 2" xfId="25401"/>
    <cellStyle name="Normalno 2 2 3 6 2 2 5 3" xfId="15725"/>
    <cellStyle name="Normalno 2 2 3 6 2 2 6" xfId="20563"/>
    <cellStyle name="Normalno 2 2 3 6 2 2 7" xfId="10887"/>
    <cellStyle name="Normalno 2 2 3 6 2 3" xfId="1817"/>
    <cellStyle name="Normalno 2 2 3 6 2 3 2" xfId="6655"/>
    <cellStyle name="Normalno 2 2 3 6 2 3 2 2" xfId="26007"/>
    <cellStyle name="Normalno 2 2 3 6 2 3 2 3" xfId="16331"/>
    <cellStyle name="Normalno 2 2 3 6 2 3 3" xfId="21169"/>
    <cellStyle name="Normalno 2 2 3 6 2 3 4" xfId="11493"/>
    <cellStyle name="Normalno 2 2 3 6 2 4" xfId="3027"/>
    <cellStyle name="Normalno 2 2 3 6 2 4 2" xfId="7865"/>
    <cellStyle name="Normalno 2 2 3 6 2 4 2 2" xfId="27217"/>
    <cellStyle name="Normalno 2 2 3 6 2 4 2 3" xfId="17541"/>
    <cellStyle name="Normalno 2 2 3 6 2 4 3" xfId="22379"/>
    <cellStyle name="Normalno 2 2 3 6 2 4 4" xfId="12703"/>
    <cellStyle name="Normalno 2 2 3 6 2 5" xfId="4236"/>
    <cellStyle name="Normalno 2 2 3 6 2 5 2" xfId="9074"/>
    <cellStyle name="Normalno 2 2 3 6 2 5 2 2" xfId="28426"/>
    <cellStyle name="Normalno 2 2 3 6 2 5 2 3" xfId="18750"/>
    <cellStyle name="Normalno 2 2 3 6 2 5 3" xfId="23588"/>
    <cellStyle name="Normalno 2 2 3 6 2 5 4" xfId="13912"/>
    <cellStyle name="Normalno 2 2 3 6 2 6" xfId="5445"/>
    <cellStyle name="Normalno 2 2 3 6 2 6 2" xfId="24797"/>
    <cellStyle name="Normalno 2 2 3 6 2 6 3" xfId="15121"/>
    <cellStyle name="Normalno 2 2 3 6 2 7" xfId="19959"/>
    <cellStyle name="Normalno 2 2 3 6 2 8" xfId="10283"/>
    <cellStyle name="Normalno 2 2 3 6 3" xfId="909"/>
    <cellStyle name="Normalno 2 2 3 6 3 2" xfId="2119"/>
    <cellStyle name="Normalno 2 2 3 6 3 2 2" xfId="6957"/>
    <cellStyle name="Normalno 2 2 3 6 3 2 2 2" xfId="26309"/>
    <cellStyle name="Normalno 2 2 3 6 3 2 2 3" xfId="16633"/>
    <cellStyle name="Normalno 2 2 3 6 3 2 3" xfId="21471"/>
    <cellStyle name="Normalno 2 2 3 6 3 2 4" xfId="11795"/>
    <cellStyle name="Normalno 2 2 3 6 3 3" xfId="3329"/>
    <cellStyle name="Normalno 2 2 3 6 3 3 2" xfId="8167"/>
    <cellStyle name="Normalno 2 2 3 6 3 3 2 2" xfId="27519"/>
    <cellStyle name="Normalno 2 2 3 6 3 3 2 3" xfId="17843"/>
    <cellStyle name="Normalno 2 2 3 6 3 3 3" xfId="22681"/>
    <cellStyle name="Normalno 2 2 3 6 3 3 4" xfId="13005"/>
    <cellStyle name="Normalno 2 2 3 6 3 4" xfId="4538"/>
    <cellStyle name="Normalno 2 2 3 6 3 4 2" xfId="9376"/>
    <cellStyle name="Normalno 2 2 3 6 3 4 2 2" xfId="28728"/>
    <cellStyle name="Normalno 2 2 3 6 3 4 2 3" xfId="19052"/>
    <cellStyle name="Normalno 2 2 3 6 3 4 3" xfId="23890"/>
    <cellStyle name="Normalno 2 2 3 6 3 4 4" xfId="14214"/>
    <cellStyle name="Normalno 2 2 3 6 3 5" xfId="5747"/>
    <cellStyle name="Normalno 2 2 3 6 3 5 2" xfId="25099"/>
    <cellStyle name="Normalno 2 2 3 6 3 5 3" xfId="15423"/>
    <cellStyle name="Normalno 2 2 3 6 3 6" xfId="20261"/>
    <cellStyle name="Normalno 2 2 3 6 3 7" xfId="10585"/>
    <cellStyle name="Normalno 2 2 3 6 4" xfId="1515"/>
    <cellStyle name="Normalno 2 2 3 6 4 2" xfId="6353"/>
    <cellStyle name="Normalno 2 2 3 6 4 2 2" xfId="25705"/>
    <cellStyle name="Normalno 2 2 3 6 4 2 3" xfId="16029"/>
    <cellStyle name="Normalno 2 2 3 6 4 3" xfId="20867"/>
    <cellStyle name="Normalno 2 2 3 6 4 4" xfId="11191"/>
    <cellStyle name="Normalno 2 2 3 6 5" xfId="2725"/>
    <cellStyle name="Normalno 2 2 3 6 5 2" xfId="7563"/>
    <cellStyle name="Normalno 2 2 3 6 5 2 2" xfId="26915"/>
    <cellStyle name="Normalno 2 2 3 6 5 2 3" xfId="17239"/>
    <cellStyle name="Normalno 2 2 3 6 5 3" xfId="22077"/>
    <cellStyle name="Normalno 2 2 3 6 5 4" xfId="12401"/>
    <cellStyle name="Normalno 2 2 3 6 6" xfId="3934"/>
    <cellStyle name="Normalno 2 2 3 6 6 2" xfId="8772"/>
    <cellStyle name="Normalno 2 2 3 6 6 2 2" xfId="28124"/>
    <cellStyle name="Normalno 2 2 3 6 6 2 3" xfId="18448"/>
    <cellStyle name="Normalno 2 2 3 6 6 3" xfId="23286"/>
    <cellStyle name="Normalno 2 2 3 6 6 4" xfId="13610"/>
    <cellStyle name="Normalno 2 2 3 6 7" xfId="5143"/>
    <cellStyle name="Normalno 2 2 3 6 7 2" xfId="24495"/>
    <cellStyle name="Normalno 2 2 3 6 7 3" xfId="14819"/>
    <cellStyle name="Normalno 2 2 3 6 8" xfId="19657"/>
    <cellStyle name="Normalno 2 2 3 6 9" xfId="9981"/>
    <cellStyle name="Normalno 2 2 3 7" xfId="355"/>
    <cellStyle name="Normalno 2 2 3 7 2" xfId="959"/>
    <cellStyle name="Normalno 2 2 3 7 2 2" xfId="2169"/>
    <cellStyle name="Normalno 2 2 3 7 2 2 2" xfId="7007"/>
    <cellStyle name="Normalno 2 2 3 7 2 2 2 2" xfId="26359"/>
    <cellStyle name="Normalno 2 2 3 7 2 2 2 3" xfId="16683"/>
    <cellStyle name="Normalno 2 2 3 7 2 2 3" xfId="21521"/>
    <cellStyle name="Normalno 2 2 3 7 2 2 4" xfId="11845"/>
    <cellStyle name="Normalno 2 2 3 7 2 3" xfId="3379"/>
    <cellStyle name="Normalno 2 2 3 7 2 3 2" xfId="8217"/>
    <cellStyle name="Normalno 2 2 3 7 2 3 2 2" xfId="27569"/>
    <cellStyle name="Normalno 2 2 3 7 2 3 2 3" xfId="17893"/>
    <cellStyle name="Normalno 2 2 3 7 2 3 3" xfId="22731"/>
    <cellStyle name="Normalno 2 2 3 7 2 3 4" xfId="13055"/>
    <cellStyle name="Normalno 2 2 3 7 2 4" xfId="4588"/>
    <cellStyle name="Normalno 2 2 3 7 2 4 2" xfId="9426"/>
    <cellStyle name="Normalno 2 2 3 7 2 4 2 2" xfId="28778"/>
    <cellStyle name="Normalno 2 2 3 7 2 4 2 3" xfId="19102"/>
    <cellStyle name="Normalno 2 2 3 7 2 4 3" xfId="23940"/>
    <cellStyle name="Normalno 2 2 3 7 2 4 4" xfId="14264"/>
    <cellStyle name="Normalno 2 2 3 7 2 5" xfId="5797"/>
    <cellStyle name="Normalno 2 2 3 7 2 5 2" xfId="25149"/>
    <cellStyle name="Normalno 2 2 3 7 2 5 3" xfId="15473"/>
    <cellStyle name="Normalno 2 2 3 7 2 6" xfId="20311"/>
    <cellStyle name="Normalno 2 2 3 7 2 7" xfId="10635"/>
    <cellStyle name="Normalno 2 2 3 7 3" xfId="1565"/>
    <cellStyle name="Normalno 2 2 3 7 3 2" xfId="6403"/>
    <cellStyle name="Normalno 2 2 3 7 3 2 2" xfId="25755"/>
    <cellStyle name="Normalno 2 2 3 7 3 2 3" xfId="16079"/>
    <cellStyle name="Normalno 2 2 3 7 3 3" xfId="20917"/>
    <cellStyle name="Normalno 2 2 3 7 3 4" xfId="11241"/>
    <cellStyle name="Normalno 2 2 3 7 4" xfId="2775"/>
    <cellStyle name="Normalno 2 2 3 7 4 2" xfId="7613"/>
    <cellStyle name="Normalno 2 2 3 7 4 2 2" xfId="26965"/>
    <cellStyle name="Normalno 2 2 3 7 4 2 3" xfId="17289"/>
    <cellStyle name="Normalno 2 2 3 7 4 3" xfId="22127"/>
    <cellStyle name="Normalno 2 2 3 7 4 4" xfId="12451"/>
    <cellStyle name="Normalno 2 2 3 7 5" xfId="3984"/>
    <cellStyle name="Normalno 2 2 3 7 5 2" xfId="8822"/>
    <cellStyle name="Normalno 2 2 3 7 5 2 2" xfId="28174"/>
    <cellStyle name="Normalno 2 2 3 7 5 2 3" xfId="18498"/>
    <cellStyle name="Normalno 2 2 3 7 5 3" xfId="23336"/>
    <cellStyle name="Normalno 2 2 3 7 5 4" xfId="13660"/>
    <cellStyle name="Normalno 2 2 3 7 6" xfId="5193"/>
    <cellStyle name="Normalno 2 2 3 7 6 2" xfId="24545"/>
    <cellStyle name="Normalno 2 2 3 7 6 3" xfId="14869"/>
    <cellStyle name="Normalno 2 2 3 7 7" xfId="19707"/>
    <cellStyle name="Normalno 2 2 3 7 8" xfId="10031"/>
    <cellStyle name="Normalno 2 2 3 8" xfId="657"/>
    <cellStyle name="Normalno 2 2 3 8 2" xfId="1867"/>
    <cellStyle name="Normalno 2 2 3 8 2 2" xfId="6705"/>
    <cellStyle name="Normalno 2 2 3 8 2 2 2" xfId="26057"/>
    <cellStyle name="Normalno 2 2 3 8 2 2 3" xfId="16381"/>
    <cellStyle name="Normalno 2 2 3 8 2 3" xfId="21219"/>
    <cellStyle name="Normalno 2 2 3 8 2 4" xfId="11543"/>
    <cellStyle name="Normalno 2 2 3 8 3" xfId="3077"/>
    <cellStyle name="Normalno 2 2 3 8 3 2" xfId="7915"/>
    <cellStyle name="Normalno 2 2 3 8 3 2 2" xfId="27267"/>
    <cellStyle name="Normalno 2 2 3 8 3 2 3" xfId="17591"/>
    <cellStyle name="Normalno 2 2 3 8 3 3" xfId="22429"/>
    <cellStyle name="Normalno 2 2 3 8 3 4" xfId="12753"/>
    <cellStyle name="Normalno 2 2 3 8 4" xfId="4286"/>
    <cellStyle name="Normalno 2 2 3 8 4 2" xfId="9124"/>
    <cellStyle name="Normalno 2 2 3 8 4 2 2" xfId="28476"/>
    <cellStyle name="Normalno 2 2 3 8 4 2 3" xfId="18800"/>
    <cellStyle name="Normalno 2 2 3 8 4 3" xfId="23638"/>
    <cellStyle name="Normalno 2 2 3 8 4 4" xfId="13962"/>
    <cellStyle name="Normalno 2 2 3 8 5" xfId="5495"/>
    <cellStyle name="Normalno 2 2 3 8 5 2" xfId="24847"/>
    <cellStyle name="Normalno 2 2 3 8 5 3" xfId="15171"/>
    <cellStyle name="Normalno 2 2 3 8 6" xfId="20009"/>
    <cellStyle name="Normalno 2 2 3 8 7" xfId="10333"/>
    <cellStyle name="Normalno 2 2 3 9" xfId="1263"/>
    <cellStyle name="Normalno 2 2 3 9 2" xfId="6101"/>
    <cellStyle name="Normalno 2 2 3 9 2 2" xfId="25453"/>
    <cellStyle name="Normalno 2 2 3 9 2 3" xfId="15777"/>
    <cellStyle name="Normalno 2 2 3 9 3" xfId="20615"/>
    <cellStyle name="Normalno 2 2 3 9 4" xfId="10939"/>
    <cellStyle name="Normalno 2 2 4" xfId="30"/>
    <cellStyle name="Normalno 2 2 4 10" xfId="3695"/>
    <cellStyle name="Normalno 2 2 4 10 2" xfId="8533"/>
    <cellStyle name="Normalno 2 2 4 10 2 2" xfId="27885"/>
    <cellStyle name="Normalno 2 2 4 10 2 3" xfId="18209"/>
    <cellStyle name="Normalno 2 2 4 10 3" xfId="23047"/>
    <cellStyle name="Normalno 2 2 4 10 4" xfId="13371"/>
    <cellStyle name="Normalno 2 2 4 11" xfId="4901"/>
    <cellStyle name="Normalno 2 2 4 11 2" xfId="24253"/>
    <cellStyle name="Normalno 2 2 4 11 3" xfId="14577"/>
    <cellStyle name="Normalno 2 2 4 12" xfId="19415"/>
    <cellStyle name="Normalno 2 2 4 13" xfId="9739"/>
    <cellStyle name="Normalno 2 2 4 2" xfId="84"/>
    <cellStyle name="Normalno 2 2 4 2 10" xfId="9789"/>
    <cellStyle name="Normalno 2 2 4 2 2" xfId="195"/>
    <cellStyle name="Normalno 2 2 4 2 2 2" xfId="515"/>
    <cellStyle name="Normalno 2 2 4 2 2 2 2" xfId="1119"/>
    <cellStyle name="Normalno 2 2 4 2 2 2 2 2" xfId="2329"/>
    <cellStyle name="Normalno 2 2 4 2 2 2 2 2 2" xfId="7167"/>
    <cellStyle name="Normalno 2 2 4 2 2 2 2 2 2 2" xfId="26519"/>
    <cellStyle name="Normalno 2 2 4 2 2 2 2 2 2 3" xfId="16843"/>
    <cellStyle name="Normalno 2 2 4 2 2 2 2 2 3" xfId="21681"/>
    <cellStyle name="Normalno 2 2 4 2 2 2 2 2 4" xfId="12005"/>
    <cellStyle name="Normalno 2 2 4 2 2 2 2 3" xfId="3539"/>
    <cellStyle name="Normalno 2 2 4 2 2 2 2 3 2" xfId="8377"/>
    <cellStyle name="Normalno 2 2 4 2 2 2 2 3 2 2" xfId="27729"/>
    <cellStyle name="Normalno 2 2 4 2 2 2 2 3 2 3" xfId="18053"/>
    <cellStyle name="Normalno 2 2 4 2 2 2 2 3 3" xfId="22891"/>
    <cellStyle name="Normalno 2 2 4 2 2 2 2 3 4" xfId="13215"/>
    <cellStyle name="Normalno 2 2 4 2 2 2 2 4" xfId="4748"/>
    <cellStyle name="Normalno 2 2 4 2 2 2 2 4 2" xfId="9586"/>
    <cellStyle name="Normalno 2 2 4 2 2 2 2 4 2 2" xfId="28938"/>
    <cellStyle name="Normalno 2 2 4 2 2 2 2 4 2 3" xfId="19262"/>
    <cellStyle name="Normalno 2 2 4 2 2 2 2 4 3" xfId="24100"/>
    <cellStyle name="Normalno 2 2 4 2 2 2 2 4 4" xfId="14424"/>
    <cellStyle name="Normalno 2 2 4 2 2 2 2 5" xfId="5957"/>
    <cellStyle name="Normalno 2 2 4 2 2 2 2 5 2" xfId="25309"/>
    <cellStyle name="Normalno 2 2 4 2 2 2 2 5 3" xfId="15633"/>
    <cellStyle name="Normalno 2 2 4 2 2 2 2 6" xfId="20471"/>
    <cellStyle name="Normalno 2 2 4 2 2 2 2 7" xfId="10795"/>
    <cellStyle name="Normalno 2 2 4 2 2 2 3" xfId="1725"/>
    <cellStyle name="Normalno 2 2 4 2 2 2 3 2" xfId="6563"/>
    <cellStyle name="Normalno 2 2 4 2 2 2 3 2 2" xfId="25915"/>
    <cellStyle name="Normalno 2 2 4 2 2 2 3 2 3" xfId="16239"/>
    <cellStyle name="Normalno 2 2 4 2 2 2 3 3" xfId="21077"/>
    <cellStyle name="Normalno 2 2 4 2 2 2 3 4" xfId="11401"/>
    <cellStyle name="Normalno 2 2 4 2 2 2 4" xfId="2935"/>
    <cellStyle name="Normalno 2 2 4 2 2 2 4 2" xfId="7773"/>
    <cellStyle name="Normalno 2 2 4 2 2 2 4 2 2" xfId="27125"/>
    <cellStyle name="Normalno 2 2 4 2 2 2 4 2 3" xfId="17449"/>
    <cellStyle name="Normalno 2 2 4 2 2 2 4 3" xfId="22287"/>
    <cellStyle name="Normalno 2 2 4 2 2 2 4 4" xfId="12611"/>
    <cellStyle name="Normalno 2 2 4 2 2 2 5" xfId="4144"/>
    <cellStyle name="Normalno 2 2 4 2 2 2 5 2" xfId="8982"/>
    <cellStyle name="Normalno 2 2 4 2 2 2 5 2 2" xfId="28334"/>
    <cellStyle name="Normalno 2 2 4 2 2 2 5 2 3" xfId="18658"/>
    <cellStyle name="Normalno 2 2 4 2 2 2 5 3" xfId="23496"/>
    <cellStyle name="Normalno 2 2 4 2 2 2 5 4" xfId="13820"/>
    <cellStyle name="Normalno 2 2 4 2 2 2 6" xfId="5353"/>
    <cellStyle name="Normalno 2 2 4 2 2 2 6 2" xfId="24705"/>
    <cellStyle name="Normalno 2 2 4 2 2 2 6 3" xfId="15029"/>
    <cellStyle name="Normalno 2 2 4 2 2 2 7" xfId="19867"/>
    <cellStyle name="Normalno 2 2 4 2 2 2 8" xfId="10191"/>
    <cellStyle name="Normalno 2 2 4 2 2 3" xfId="817"/>
    <cellStyle name="Normalno 2 2 4 2 2 3 2" xfId="2027"/>
    <cellStyle name="Normalno 2 2 4 2 2 3 2 2" xfId="6865"/>
    <cellStyle name="Normalno 2 2 4 2 2 3 2 2 2" xfId="26217"/>
    <cellStyle name="Normalno 2 2 4 2 2 3 2 2 3" xfId="16541"/>
    <cellStyle name="Normalno 2 2 4 2 2 3 2 3" xfId="21379"/>
    <cellStyle name="Normalno 2 2 4 2 2 3 2 4" xfId="11703"/>
    <cellStyle name="Normalno 2 2 4 2 2 3 3" xfId="3237"/>
    <cellStyle name="Normalno 2 2 4 2 2 3 3 2" xfId="8075"/>
    <cellStyle name="Normalno 2 2 4 2 2 3 3 2 2" xfId="27427"/>
    <cellStyle name="Normalno 2 2 4 2 2 3 3 2 3" xfId="17751"/>
    <cellStyle name="Normalno 2 2 4 2 2 3 3 3" xfId="22589"/>
    <cellStyle name="Normalno 2 2 4 2 2 3 3 4" xfId="12913"/>
    <cellStyle name="Normalno 2 2 4 2 2 3 4" xfId="4446"/>
    <cellStyle name="Normalno 2 2 4 2 2 3 4 2" xfId="9284"/>
    <cellStyle name="Normalno 2 2 4 2 2 3 4 2 2" xfId="28636"/>
    <cellStyle name="Normalno 2 2 4 2 2 3 4 2 3" xfId="18960"/>
    <cellStyle name="Normalno 2 2 4 2 2 3 4 3" xfId="23798"/>
    <cellStyle name="Normalno 2 2 4 2 2 3 4 4" xfId="14122"/>
    <cellStyle name="Normalno 2 2 4 2 2 3 5" xfId="5655"/>
    <cellStyle name="Normalno 2 2 4 2 2 3 5 2" xfId="25007"/>
    <cellStyle name="Normalno 2 2 4 2 2 3 5 3" xfId="15331"/>
    <cellStyle name="Normalno 2 2 4 2 2 3 6" xfId="20169"/>
    <cellStyle name="Normalno 2 2 4 2 2 3 7" xfId="10493"/>
    <cellStyle name="Normalno 2 2 4 2 2 4" xfId="1423"/>
    <cellStyle name="Normalno 2 2 4 2 2 4 2" xfId="6261"/>
    <cellStyle name="Normalno 2 2 4 2 2 4 2 2" xfId="25613"/>
    <cellStyle name="Normalno 2 2 4 2 2 4 2 3" xfId="15937"/>
    <cellStyle name="Normalno 2 2 4 2 2 4 3" xfId="20775"/>
    <cellStyle name="Normalno 2 2 4 2 2 4 4" xfId="11099"/>
    <cellStyle name="Normalno 2 2 4 2 2 5" xfId="2633"/>
    <cellStyle name="Normalno 2 2 4 2 2 5 2" xfId="7471"/>
    <cellStyle name="Normalno 2 2 4 2 2 5 2 2" xfId="26823"/>
    <cellStyle name="Normalno 2 2 4 2 2 5 2 3" xfId="17147"/>
    <cellStyle name="Normalno 2 2 4 2 2 5 3" xfId="21985"/>
    <cellStyle name="Normalno 2 2 4 2 2 5 4" xfId="12309"/>
    <cellStyle name="Normalno 2 2 4 2 2 6" xfId="3843"/>
    <cellStyle name="Normalno 2 2 4 2 2 6 2" xfId="8681"/>
    <cellStyle name="Normalno 2 2 4 2 2 6 2 2" xfId="28033"/>
    <cellStyle name="Normalno 2 2 4 2 2 6 2 3" xfId="18357"/>
    <cellStyle name="Normalno 2 2 4 2 2 6 3" xfId="23195"/>
    <cellStyle name="Normalno 2 2 4 2 2 6 4" xfId="13519"/>
    <cellStyle name="Normalno 2 2 4 2 2 7" xfId="5051"/>
    <cellStyle name="Normalno 2 2 4 2 2 7 2" xfId="24403"/>
    <cellStyle name="Normalno 2 2 4 2 2 7 3" xfId="14727"/>
    <cellStyle name="Normalno 2 2 4 2 2 8" xfId="19565"/>
    <cellStyle name="Normalno 2 2 4 2 2 9" xfId="9889"/>
    <cellStyle name="Normalno 2 2 4 2 3" xfId="415"/>
    <cellStyle name="Normalno 2 2 4 2 3 2" xfId="1019"/>
    <cellStyle name="Normalno 2 2 4 2 3 2 2" xfId="2229"/>
    <cellStyle name="Normalno 2 2 4 2 3 2 2 2" xfId="7067"/>
    <cellStyle name="Normalno 2 2 4 2 3 2 2 2 2" xfId="26419"/>
    <cellStyle name="Normalno 2 2 4 2 3 2 2 2 3" xfId="16743"/>
    <cellStyle name="Normalno 2 2 4 2 3 2 2 3" xfId="21581"/>
    <cellStyle name="Normalno 2 2 4 2 3 2 2 4" xfId="11905"/>
    <cellStyle name="Normalno 2 2 4 2 3 2 3" xfId="3439"/>
    <cellStyle name="Normalno 2 2 4 2 3 2 3 2" xfId="8277"/>
    <cellStyle name="Normalno 2 2 4 2 3 2 3 2 2" xfId="27629"/>
    <cellStyle name="Normalno 2 2 4 2 3 2 3 2 3" xfId="17953"/>
    <cellStyle name="Normalno 2 2 4 2 3 2 3 3" xfId="22791"/>
    <cellStyle name="Normalno 2 2 4 2 3 2 3 4" xfId="13115"/>
    <cellStyle name="Normalno 2 2 4 2 3 2 4" xfId="4648"/>
    <cellStyle name="Normalno 2 2 4 2 3 2 4 2" xfId="9486"/>
    <cellStyle name="Normalno 2 2 4 2 3 2 4 2 2" xfId="28838"/>
    <cellStyle name="Normalno 2 2 4 2 3 2 4 2 3" xfId="19162"/>
    <cellStyle name="Normalno 2 2 4 2 3 2 4 3" xfId="24000"/>
    <cellStyle name="Normalno 2 2 4 2 3 2 4 4" xfId="14324"/>
    <cellStyle name="Normalno 2 2 4 2 3 2 5" xfId="5857"/>
    <cellStyle name="Normalno 2 2 4 2 3 2 5 2" xfId="25209"/>
    <cellStyle name="Normalno 2 2 4 2 3 2 5 3" xfId="15533"/>
    <cellStyle name="Normalno 2 2 4 2 3 2 6" xfId="20371"/>
    <cellStyle name="Normalno 2 2 4 2 3 2 7" xfId="10695"/>
    <cellStyle name="Normalno 2 2 4 2 3 3" xfId="1625"/>
    <cellStyle name="Normalno 2 2 4 2 3 3 2" xfId="6463"/>
    <cellStyle name="Normalno 2 2 4 2 3 3 2 2" xfId="25815"/>
    <cellStyle name="Normalno 2 2 4 2 3 3 2 3" xfId="16139"/>
    <cellStyle name="Normalno 2 2 4 2 3 3 3" xfId="20977"/>
    <cellStyle name="Normalno 2 2 4 2 3 3 4" xfId="11301"/>
    <cellStyle name="Normalno 2 2 4 2 3 4" xfId="2835"/>
    <cellStyle name="Normalno 2 2 4 2 3 4 2" xfId="7673"/>
    <cellStyle name="Normalno 2 2 4 2 3 4 2 2" xfId="27025"/>
    <cellStyle name="Normalno 2 2 4 2 3 4 2 3" xfId="17349"/>
    <cellStyle name="Normalno 2 2 4 2 3 4 3" xfId="22187"/>
    <cellStyle name="Normalno 2 2 4 2 3 4 4" xfId="12511"/>
    <cellStyle name="Normalno 2 2 4 2 3 5" xfId="4044"/>
    <cellStyle name="Normalno 2 2 4 2 3 5 2" xfId="8882"/>
    <cellStyle name="Normalno 2 2 4 2 3 5 2 2" xfId="28234"/>
    <cellStyle name="Normalno 2 2 4 2 3 5 2 3" xfId="18558"/>
    <cellStyle name="Normalno 2 2 4 2 3 5 3" xfId="23396"/>
    <cellStyle name="Normalno 2 2 4 2 3 5 4" xfId="13720"/>
    <cellStyle name="Normalno 2 2 4 2 3 6" xfId="5253"/>
    <cellStyle name="Normalno 2 2 4 2 3 6 2" xfId="24605"/>
    <cellStyle name="Normalno 2 2 4 2 3 6 3" xfId="14929"/>
    <cellStyle name="Normalno 2 2 4 2 3 7" xfId="19767"/>
    <cellStyle name="Normalno 2 2 4 2 3 8" xfId="10091"/>
    <cellStyle name="Normalno 2 2 4 2 4" xfId="717"/>
    <cellStyle name="Normalno 2 2 4 2 4 2" xfId="1927"/>
    <cellStyle name="Normalno 2 2 4 2 4 2 2" xfId="6765"/>
    <cellStyle name="Normalno 2 2 4 2 4 2 2 2" xfId="26117"/>
    <cellStyle name="Normalno 2 2 4 2 4 2 2 3" xfId="16441"/>
    <cellStyle name="Normalno 2 2 4 2 4 2 3" xfId="21279"/>
    <cellStyle name="Normalno 2 2 4 2 4 2 4" xfId="11603"/>
    <cellStyle name="Normalno 2 2 4 2 4 3" xfId="3137"/>
    <cellStyle name="Normalno 2 2 4 2 4 3 2" xfId="7975"/>
    <cellStyle name="Normalno 2 2 4 2 4 3 2 2" xfId="27327"/>
    <cellStyle name="Normalno 2 2 4 2 4 3 2 3" xfId="17651"/>
    <cellStyle name="Normalno 2 2 4 2 4 3 3" xfId="22489"/>
    <cellStyle name="Normalno 2 2 4 2 4 3 4" xfId="12813"/>
    <cellStyle name="Normalno 2 2 4 2 4 4" xfId="4346"/>
    <cellStyle name="Normalno 2 2 4 2 4 4 2" xfId="9184"/>
    <cellStyle name="Normalno 2 2 4 2 4 4 2 2" xfId="28536"/>
    <cellStyle name="Normalno 2 2 4 2 4 4 2 3" xfId="18860"/>
    <cellStyle name="Normalno 2 2 4 2 4 4 3" xfId="23698"/>
    <cellStyle name="Normalno 2 2 4 2 4 4 4" xfId="14022"/>
    <cellStyle name="Normalno 2 2 4 2 4 5" xfId="5555"/>
    <cellStyle name="Normalno 2 2 4 2 4 5 2" xfId="24907"/>
    <cellStyle name="Normalno 2 2 4 2 4 5 3" xfId="15231"/>
    <cellStyle name="Normalno 2 2 4 2 4 6" xfId="20069"/>
    <cellStyle name="Normalno 2 2 4 2 4 7" xfId="10393"/>
    <cellStyle name="Normalno 2 2 4 2 5" xfId="1323"/>
    <cellStyle name="Normalno 2 2 4 2 5 2" xfId="6161"/>
    <cellStyle name="Normalno 2 2 4 2 5 2 2" xfId="25513"/>
    <cellStyle name="Normalno 2 2 4 2 5 2 3" xfId="15837"/>
    <cellStyle name="Normalno 2 2 4 2 5 3" xfId="20675"/>
    <cellStyle name="Normalno 2 2 4 2 5 4" xfId="10999"/>
    <cellStyle name="Normalno 2 2 4 2 6" xfId="2533"/>
    <cellStyle name="Normalno 2 2 4 2 6 2" xfId="7371"/>
    <cellStyle name="Normalno 2 2 4 2 6 2 2" xfId="26723"/>
    <cellStyle name="Normalno 2 2 4 2 6 2 3" xfId="17047"/>
    <cellStyle name="Normalno 2 2 4 2 6 3" xfId="21885"/>
    <cellStyle name="Normalno 2 2 4 2 6 4" xfId="12209"/>
    <cellStyle name="Normalno 2 2 4 2 7" xfId="3743"/>
    <cellStyle name="Normalno 2 2 4 2 7 2" xfId="8581"/>
    <cellStyle name="Normalno 2 2 4 2 7 2 2" xfId="27933"/>
    <cellStyle name="Normalno 2 2 4 2 7 2 3" xfId="18257"/>
    <cellStyle name="Normalno 2 2 4 2 7 3" xfId="23095"/>
    <cellStyle name="Normalno 2 2 4 2 7 4" xfId="13419"/>
    <cellStyle name="Normalno 2 2 4 2 8" xfId="4951"/>
    <cellStyle name="Normalno 2 2 4 2 8 2" xfId="24303"/>
    <cellStyle name="Normalno 2 2 4 2 8 3" xfId="14627"/>
    <cellStyle name="Normalno 2 2 4 2 9" xfId="19465"/>
    <cellStyle name="Normalno 2 2 4 3" xfId="145"/>
    <cellStyle name="Normalno 2 2 4 3 2" xfId="465"/>
    <cellStyle name="Normalno 2 2 4 3 2 2" xfId="1069"/>
    <cellStyle name="Normalno 2 2 4 3 2 2 2" xfId="2279"/>
    <cellStyle name="Normalno 2 2 4 3 2 2 2 2" xfId="7117"/>
    <cellStyle name="Normalno 2 2 4 3 2 2 2 2 2" xfId="26469"/>
    <cellStyle name="Normalno 2 2 4 3 2 2 2 2 3" xfId="16793"/>
    <cellStyle name="Normalno 2 2 4 3 2 2 2 3" xfId="21631"/>
    <cellStyle name="Normalno 2 2 4 3 2 2 2 4" xfId="11955"/>
    <cellStyle name="Normalno 2 2 4 3 2 2 3" xfId="3489"/>
    <cellStyle name="Normalno 2 2 4 3 2 2 3 2" xfId="8327"/>
    <cellStyle name="Normalno 2 2 4 3 2 2 3 2 2" xfId="27679"/>
    <cellStyle name="Normalno 2 2 4 3 2 2 3 2 3" xfId="18003"/>
    <cellStyle name="Normalno 2 2 4 3 2 2 3 3" xfId="22841"/>
    <cellStyle name="Normalno 2 2 4 3 2 2 3 4" xfId="13165"/>
    <cellStyle name="Normalno 2 2 4 3 2 2 4" xfId="4698"/>
    <cellStyle name="Normalno 2 2 4 3 2 2 4 2" xfId="9536"/>
    <cellStyle name="Normalno 2 2 4 3 2 2 4 2 2" xfId="28888"/>
    <cellStyle name="Normalno 2 2 4 3 2 2 4 2 3" xfId="19212"/>
    <cellStyle name="Normalno 2 2 4 3 2 2 4 3" xfId="24050"/>
    <cellStyle name="Normalno 2 2 4 3 2 2 4 4" xfId="14374"/>
    <cellStyle name="Normalno 2 2 4 3 2 2 5" xfId="5907"/>
    <cellStyle name="Normalno 2 2 4 3 2 2 5 2" xfId="25259"/>
    <cellStyle name="Normalno 2 2 4 3 2 2 5 3" xfId="15583"/>
    <cellStyle name="Normalno 2 2 4 3 2 2 6" xfId="20421"/>
    <cellStyle name="Normalno 2 2 4 3 2 2 7" xfId="10745"/>
    <cellStyle name="Normalno 2 2 4 3 2 3" xfId="1675"/>
    <cellStyle name="Normalno 2 2 4 3 2 3 2" xfId="6513"/>
    <cellStyle name="Normalno 2 2 4 3 2 3 2 2" xfId="25865"/>
    <cellStyle name="Normalno 2 2 4 3 2 3 2 3" xfId="16189"/>
    <cellStyle name="Normalno 2 2 4 3 2 3 3" xfId="21027"/>
    <cellStyle name="Normalno 2 2 4 3 2 3 4" xfId="11351"/>
    <cellStyle name="Normalno 2 2 4 3 2 4" xfId="2885"/>
    <cellStyle name="Normalno 2 2 4 3 2 4 2" xfId="7723"/>
    <cellStyle name="Normalno 2 2 4 3 2 4 2 2" xfId="27075"/>
    <cellStyle name="Normalno 2 2 4 3 2 4 2 3" xfId="17399"/>
    <cellStyle name="Normalno 2 2 4 3 2 4 3" xfId="22237"/>
    <cellStyle name="Normalno 2 2 4 3 2 4 4" xfId="12561"/>
    <cellStyle name="Normalno 2 2 4 3 2 5" xfId="4094"/>
    <cellStyle name="Normalno 2 2 4 3 2 5 2" xfId="8932"/>
    <cellStyle name="Normalno 2 2 4 3 2 5 2 2" xfId="28284"/>
    <cellStyle name="Normalno 2 2 4 3 2 5 2 3" xfId="18608"/>
    <cellStyle name="Normalno 2 2 4 3 2 5 3" xfId="23446"/>
    <cellStyle name="Normalno 2 2 4 3 2 5 4" xfId="13770"/>
    <cellStyle name="Normalno 2 2 4 3 2 6" xfId="5303"/>
    <cellStyle name="Normalno 2 2 4 3 2 6 2" xfId="24655"/>
    <cellStyle name="Normalno 2 2 4 3 2 6 3" xfId="14979"/>
    <cellStyle name="Normalno 2 2 4 3 2 7" xfId="19817"/>
    <cellStyle name="Normalno 2 2 4 3 2 8" xfId="10141"/>
    <cellStyle name="Normalno 2 2 4 3 3" xfId="767"/>
    <cellStyle name="Normalno 2 2 4 3 3 2" xfId="1977"/>
    <cellStyle name="Normalno 2 2 4 3 3 2 2" xfId="6815"/>
    <cellStyle name="Normalno 2 2 4 3 3 2 2 2" xfId="26167"/>
    <cellStyle name="Normalno 2 2 4 3 3 2 2 3" xfId="16491"/>
    <cellStyle name="Normalno 2 2 4 3 3 2 3" xfId="21329"/>
    <cellStyle name="Normalno 2 2 4 3 3 2 4" xfId="11653"/>
    <cellStyle name="Normalno 2 2 4 3 3 3" xfId="3187"/>
    <cellStyle name="Normalno 2 2 4 3 3 3 2" xfId="8025"/>
    <cellStyle name="Normalno 2 2 4 3 3 3 2 2" xfId="27377"/>
    <cellStyle name="Normalno 2 2 4 3 3 3 2 3" xfId="17701"/>
    <cellStyle name="Normalno 2 2 4 3 3 3 3" xfId="22539"/>
    <cellStyle name="Normalno 2 2 4 3 3 3 4" xfId="12863"/>
    <cellStyle name="Normalno 2 2 4 3 3 4" xfId="4396"/>
    <cellStyle name="Normalno 2 2 4 3 3 4 2" xfId="9234"/>
    <cellStyle name="Normalno 2 2 4 3 3 4 2 2" xfId="28586"/>
    <cellStyle name="Normalno 2 2 4 3 3 4 2 3" xfId="18910"/>
    <cellStyle name="Normalno 2 2 4 3 3 4 3" xfId="23748"/>
    <cellStyle name="Normalno 2 2 4 3 3 4 4" xfId="14072"/>
    <cellStyle name="Normalno 2 2 4 3 3 5" xfId="5605"/>
    <cellStyle name="Normalno 2 2 4 3 3 5 2" xfId="24957"/>
    <cellStyle name="Normalno 2 2 4 3 3 5 3" xfId="15281"/>
    <cellStyle name="Normalno 2 2 4 3 3 6" xfId="20119"/>
    <cellStyle name="Normalno 2 2 4 3 3 7" xfId="10443"/>
    <cellStyle name="Normalno 2 2 4 3 4" xfId="1373"/>
    <cellStyle name="Normalno 2 2 4 3 4 2" xfId="6211"/>
    <cellStyle name="Normalno 2 2 4 3 4 2 2" xfId="25563"/>
    <cellStyle name="Normalno 2 2 4 3 4 2 3" xfId="15887"/>
    <cellStyle name="Normalno 2 2 4 3 4 3" xfId="20725"/>
    <cellStyle name="Normalno 2 2 4 3 4 4" xfId="11049"/>
    <cellStyle name="Normalno 2 2 4 3 5" xfId="2583"/>
    <cellStyle name="Normalno 2 2 4 3 5 2" xfId="7421"/>
    <cellStyle name="Normalno 2 2 4 3 5 2 2" xfId="26773"/>
    <cellStyle name="Normalno 2 2 4 3 5 2 3" xfId="17097"/>
    <cellStyle name="Normalno 2 2 4 3 5 3" xfId="21935"/>
    <cellStyle name="Normalno 2 2 4 3 5 4" xfId="12259"/>
    <cellStyle name="Normalno 2 2 4 3 6" xfId="3793"/>
    <cellStyle name="Normalno 2 2 4 3 6 2" xfId="8631"/>
    <cellStyle name="Normalno 2 2 4 3 6 2 2" xfId="27983"/>
    <cellStyle name="Normalno 2 2 4 3 6 2 3" xfId="18307"/>
    <cellStyle name="Normalno 2 2 4 3 6 3" xfId="23145"/>
    <cellStyle name="Normalno 2 2 4 3 6 4" xfId="13469"/>
    <cellStyle name="Normalno 2 2 4 3 7" xfId="5001"/>
    <cellStyle name="Normalno 2 2 4 3 7 2" xfId="24353"/>
    <cellStyle name="Normalno 2 2 4 3 7 3" xfId="14677"/>
    <cellStyle name="Normalno 2 2 4 3 8" xfId="19515"/>
    <cellStyle name="Normalno 2 2 4 3 9" xfId="9839"/>
    <cellStyle name="Normalno 2 2 4 4" xfId="261"/>
    <cellStyle name="Normalno 2 2 4 4 2" xfId="565"/>
    <cellStyle name="Normalno 2 2 4 4 2 2" xfId="1169"/>
    <cellStyle name="Normalno 2 2 4 4 2 2 2" xfId="2379"/>
    <cellStyle name="Normalno 2 2 4 4 2 2 2 2" xfId="7217"/>
    <cellStyle name="Normalno 2 2 4 4 2 2 2 2 2" xfId="26569"/>
    <cellStyle name="Normalno 2 2 4 4 2 2 2 2 3" xfId="16893"/>
    <cellStyle name="Normalno 2 2 4 4 2 2 2 3" xfId="21731"/>
    <cellStyle name="Normalno 2 2 4 4 2 2 2 4" xfId="12055"/>
    <cellStyle name="Normalno 2 2 4 4 2 2 3" xfId="3589"/>
    <cellStyle name="Normalno 2 2 4 4 2 2 3 2" xfId="8427"/>
    <cellStyle name="Normalno 2 2 4 4 2 2 3 2 2" xfId="27779"/>
    <cellStyle name="Normalno 2 2 4 4 2 2 3 2 3" xfId="18103"/>
    <cellStyle name="Normalno 2 2 4 4 2 2 3 3" xfId="22941"/>
    <cellStyle name="Normalno 2 2 4 4 2 2 3 4" xfId="13265"/>
    <cellStyle name="Normalno 2 2 4 4 2 2 4" xfId="4798"/>
    <cellStyle name="Normalno 2 2 4 4 2 2 4 2" xfId="9636"/>
    <cellStyle name="Normalno 2 2 4 4 2 2 4 2 2" xfId="28988"/>
    <cellStyle name="Normalno 2 2 4 4 2 2 4 2 3" xfId="19312"/>
    <cellStyle name="Normalno 2 2 4 4 2 2 4 3" xfId="24150"/>
    <cellStyle name="Normalno 2 2 4 4 2 2 4 4" xfId="14474"/>
    <cellStyle name="Normalno 2 2 4 4 2 2 5" xfId="6007"/>
    <cellStyle name="Normalno 2 2 4 4 2 2 5 2" xfId="25359"/>
    <cellStyle name="Normalno 2 2 4 4 2 2 5 3" xfId="15683"/>
    <cellStyle name="Normalno 2 2 4 4 2 2 6" xfId="20521"/>
    <cellStyle name="Normalno 2 2 4 4 2 2 7" xfId="10845"/>
    <cellStyle name="Normalno 2 2 4 4 2 3" xfId="1775"/>
    <cellStyle name="Normalno 2 2 4 4 2 3 2" xfId="6613"/>
    <cellStyle name="Normalno 2 2 4 4 2 3 2 2" xfId="25965"/>
    <cellStyle name="Normalno 2 2 4 4 2 3 2 3" xfId="16289"/>
    <cellStyle name="Normalno 2 2 4 4 2 3 3" xfId="21127"/>
    <cellStyle name="Normalno 2 2 4 4 2 3 4" xfId="11451"/>
    <cellStyle name="Normalno 2 2 4 4 2 4" xfId="2985"/>
    <cellStyle name="Normalno 2 2 4 4 2 4 2" xfId="7823"/>
    <cellStyle name="Normalno 2 2 4 4 2 4 2 2" xfId="27175"/>
    <cellStyle name="Normalno 2 2 4 4 2 4 2 3" xfId="17499"/>
    <cellStyle name="Normalno 2 2 4 4 2 4 3" xfId="22337"/>
    <cellStyle name="Normalno 2 2 4 4 2 4 4" xfId="12661"/>
    <cellStyle name="Normalno 2 2 4 4 2 5" xfId="4194"/>
    <cellStyle name="Normalno 2 2 4 4 2 5 2" xfId="9032"/>
    <cellStyle name="Normalno 2 2 4 4 2 5 2 2" xfId="28384"/>
    <cellStyle name="Normalno 2 2 4 4 2 5 2 3" xfId="18708"/>
    <cellStyle name="Normalno 2 2 4 4 2 5 3" xfId="23546"/>
    <cellStyle name="Normalno 2 2 4 4 2 5 4" xfId="13870"/>
    <cellStyle name="Normalno 2 2 4 4 2 6" xfId="5403"/>
    <cellStyle name="Normalno 2 2 4 4 2 6 2" xfId="24755"/>
    <cellStyle name="Normalno 2 2 4 4 2 6 3" xfId="15079"/>
    <cellStyle name="Normalno 2 2 4 4 2 7" xfId="19917"/>
    <cellStyle name="Normalno 2 2 4 4 2 8" xfId="10241"/>
    <cellStyle name="Normalno 2 2 4 4 3" xfId="867"/>
    <cellStyle name="Normalno 2 2 4 4 3 2" xfId="2077"/>
    <cellStyle name="Normalno 2 2 4 4 3 2 2" xfId="6915"/>
    <cellStyle name="Normalno 2 2 4 4 3 2 2 2" xfId="26267"/>
    <cellStyle name="Normalno 2 2 4 4 3 2 2 3" xfId="16591"/>
    <cellStyle name="Normalno 2 2 4 4 3 2 3" xfId="21429"/>
    <cellStyle name="Normalno 2 2 4 4 3 2 4" xfId="11753"/>
    <cellStyle name="Normalno 2 2 4 4 3 3" xfId="3287"/>
    <cellStyle name="Normalno 2 2 4 4 3 3 2" xfId="8125"/>
    <cellStyle name="Normalno 2 2 4 4 3 3 2 2" xfId="27477"/>
    <cellStyle name="Normalno 2 2 4 4 3 3 2 3" xfId="17801"/>
    <cellStyle name="Normalno 2 2 4 4 3 3 3" xfId="22639"/>
    <cellStyle name="Normalno 2 2 4 4 3 3 4" xfId="12963"/>
    <cellStyle name="Normalno 2 2 4 4 3 4" xfId="4496"/>
    <cellStyle name="Normalno 2 2 4 4 3 4 2" xfId="9334"/>
    <cellStyle name="Normalno 2 2 4 4 3 4 2 2" xfId="28686"/>
    <cellStyle name="Normalno 2 2 4 4 3 4 2 3" xfId="19010"/>
    <cellStyle name="Normalno 2 2 4 4 3 4 3" xfId="23848"/>
    <cellStyle name="Normalno 2 2 4 4 3 4 4" xfId="14172"/>
    <cellStyle name="Normalno 2 2 4 4 3 5" xfId="5705"/>
    <cellStyle name="Normalno 2 2 4 4 3 5 2" xfId="25057"/>
    <cellStyle name="Normalno 2 2 4 4 3 5 3" xfId="15381"/>
    <cellStyle name="Normalno 2 2 4 4 3 6" xfId="20219"/>
    <cellStyle name="Normalno 2 2 4 4 3 7" xfId="10543"/>
    <cellStyle name="Normalno 2 2 4 4 4" xfId="1473"/>
    <cellStyle name="Normalno 2 2 4 4 4 2" xfId="6311"/>
    <cellStyle name="Normalno 2 2 4 4 4 2 2" xfId="25663"/>
    <cellStyle name="Normalno 2 2 4 4 4 2 3" xfId="15987"/>
    <cellStyle name="Normalno 2 2 4 4 4 3" xfId="20825"/>
    <cellStyle name="Normalno 2 2 4 4 4 4" xfId="11149"/>
    <cellStyle name="Normalno 2 2 4 4 5" xfId="2683"/>
    <cellStyle name="Normalno 2 2 4 4 5 2" xfId="7521"/>
    <cellStyle name="Normalno 2 2 4 4 5 2 2" xfId="26873"/>
    <cellStyle name="Normalno 2 2 4 4 5 2 3" xfId="17197"/>
    <cellStyle name="Normalno 2 2 4 4 5 3" xfId="22035"/>
    <cellStyle name="Normalno 2 2 4 4 5 4" xfId="12359"/>
    <cellStyle name="Normalno 2 2 4 4 6" xfId="3893"/>
    <cellStyle name="Normalno 2 2 4 4 6 2" xfId="8731"/>
    <cellStyle name="Normalno 2 2 4 4 6 2 2" xfId="28083"/>
    <cellStyle name="Normalno 2 2 4 4 6 2 3" xfId="18407"/>
    <cellStyle name="Normalno 2 2 4 4 6 3" xfId="23245"/>
    <cellStyle name="Normalno 2 2 4 4 6 4" xfId="13569"/>
    <cellStyle name="Normalno 2 2 4 4 7" xfId="5101"/>
    <cellStyle name="Normalno 2 2 4 4 7 2" xfId="24453"/>
    <cellStyle name="Normalno 2 2 4 4 7 3" xfId="14777"/>
    <cellStyle name="Normalno 2 2 4 4 8" xfId="19615"/>
    <cellStyle name="Normalno 2 2 4 4 9" xfId="9939"/>
    <cellStyle name="Normalno 2 2 4 5" xfId="314"/>
    <cellStyle name="Normalno 2 2 4 5 2" xfId="617"/>
    <cellStyle name="Normalno 2 2 4 5 2 2" xfId="1221"/>
    <cellStyle name="Normalno 2 2 4 5 2 2 2" xfId="2431"/>
    <cellStyle name="Normalno 2 2 4 5 2 2 2 2" xfId="7269"/>
    <cellStyle name="Normalno 2 2 4 5 2 2 2 2 2" xfId="26621"/>
    <cellStyle name="Normalno 2 2 4 5 2 2 2 2 3" xfId="16945"/>
    <cellStyle name="Normalno 2 2 4 5 2 2 2 3" xfId="21783"/>
    <cellStyle name="Normalno 2 2 4 5 2 2 2 4" xfId="12107"/>
    <cellStyle name="Normalno 2 2 4 5 2 2 3" xfId="3641"/>
    <cellStyle name="Normalno 2 2 4 5 2 2 3 2" xfId="8479"/>
    <cellStyle name="Normalno 2 2 4 5 2 2 3 2 2" xfId="27831"/>
    <cellStyle name="Normalno 2 2 4 5 2 2 3 2 3" xfId="18155"/>
    <cellStyle name="Normalno 2 2 4 5 2 2 3 3" xfId="22993"/>
    <cellStyle name="Normalno 2 2 4 5 2 2 3 4" xfId="13317"/>
    <cellStyle name="Normalno 2 2 4 5 2 2 4" xfId="4850"/>
    <cellStyle name="Normalno 2 2 4 5 2 2 4 2" xfId="9688"/>
    <cellStyle name="Normalno 2 2 4 5 2 2 4 2 2" xfId="29040"/>
    <cellStyle name="Normalno 2 2 4 5 2 2 4 2 3" xfId="19364"/>
    <cellStyle name="Normalno 2 2 4 5 2 2 4 3" xfId="24202"/>
    <cellStyle name="Normalno 2 2 4 5 2 2 4 4" xfId="14526"/>
    <cellStyle name="Normalno 2 2 4 5 2 2 5" xfId="6059"/>
    <cellStyle name="Normalno 2 2 4 5 2 2 5 2" xfId="25411"/>
    <cellStyle name="Normalno 2 2 4 5 2 2 5 3" xfId="15735"/>
    <cellStyle name="Normalno 2 2 4 5 2 2 6" xfId="20573"/>
    <cellStyle name="Normalno 2 2 4 5 2 2 7" xfId="10897"/>
    <cellStyle name="Normalno 2 2 4 5 2 3" xfId="1827"/>
    <cellStyle name="Normalno 2 2 4 5 2 3 2" xfId="6665"/>
    <cellStyle name="Normalno 2 2 4 5 2 3 2 2" xfId="26017"/>
    <cellStyle name="Normalno 2 2 4 5 2 3 2 3" xfId="16341"/>
    <cellStyle name="Normalno 2 2 4 5 2 3 3" xfId="21179"/>
    <cellStyle name="Normalno 2 2 4 5 2 3 4" xfId="11503"/>
    <cellStyle name="Normalno 2 2 4 5 2 4" xfId="3037"/>
    <cellStyle name="Normalno 2 2 4 5 2 4 2" xfId="7875"/>
    <cellStyle name="Normalno 2 2 4 5 2 4 2 2" xfId="27227"/>
    <cellStyle name="Normalno 2 2 4 5 2 4 2 3" xfId="17551"/>
    <cellStyle name="Normalno 2 2 4 5 2 4 3" xfId="22389"/>
    <cellStyle name="Normalno 2 2 4 5 2 4 4" xfId="12713"/>
    <cellStyle name="Normalno 2 2 4 5 2 5" xfId="4246"/>
    <cellStyle name="Normalno 2 2 4 5 2 5 2" xfId="9084"/>
    <cellStyle name="Normalno 2 2 4 5 2 5 2 2" xfId="28436"/>
    <cellStyle name="Normalno 2 2 4 5 2 5 2 3" xfId="18760"/>
    <cellStyle name="Normalno 2 2 4 5 2 5 3" xfId="23598"/>
    <cellStyle name="Normalno 2 2 4 5 2 5 4" xfId="13922"/>
    <cellStyle name="Normalno 2 2 4 5 2 6" xfId="5455"/>
    <cellStyle name="Normalno 2 2 4 5 2 6 2" xfId="24807"/>
    <cellStyle name="Normalno 2 2 4 5 2 6 3" xfId="15131"/>
    <cellStyle name="Normalno 2 2 4 5 2 7" xfId="19969"/>
    <cellStyle name="Normalno 2 2 4 5 2 8" xfId="10293"/>
    <cellStyle name="Normalno 2 2 4 5 3" xfId="919"/>
    <cellStyle name="Normalno 2 2 4 5 3 2" xfId="2129"/>
    <cellStyle name="Normalno 2 2 4 5 3 2 2" xfId="6967"/>
    <cellStyle name="Normalno 2 2 4 5 3 2 2 2" xfId="26319"/>
    <cellStyle name="Normalno 2 2 4 5 3 2 2 3" xfId="16643"/>
    <cellStyle name="Normalno 2 2 4 5 3 2 3" xfId="21481"/>
    <cellStyle name="Normalno 2 2 4 5 3 2 4" xfId="11805"/>
    <cellStyle name="Normalno 2 2 4 5 3 3" xfId="3339"/>
    <cellStyle name="Normalno 2 2 4 5 3 3 2" xfId="8177"/>
    <cellStyle name="Normalno 2 2 4 5 3 3 2 2" xfId="27529"/>
    <cellStyle name="Normalno 2 2 4 5 3 3 2 3" xfId="17853"/>
    <cellStyle name="Normalno 2 2 4 5 3 3 3" xfId="22691"/>
    <cellStyle name="Normalno 2 2 4 5 3 3 4" xfId="13015"/>
    <cellStyle name="Normalno 2 2 4 5 3 4" xfId="4548"/>
    <cellStyle name="Normalno 2 2 4 5 3 4 2" xfId="9386"/>
    <cellStyle name="Normalno 2 2 4 5 3 4 2 2" xfId="28738"/>
    <cellStyle name="Normalno 2 2 4 5 3 4 2 3" xfId="19062"/>
    <cellStyle name="Normalno 2 2 4 5 3 4 3" xfId="23900"/>
    <cellStyle name="Normalno 2 2 4 5 3 4 4" xfId="14224"/>
    <cellStyle name="Normalno 2 2 4 5 3 5" xfId="5757"/>
    <cellStyle name="Normalno 2 2 4 5 3 5 2" xfId="25109"/>
    <cellStyle name="Normalno 2 2 4 5 3 5 3" xfId="15433"/>
    <cellStyle name="Normalno 2 2 4 5 3 6" xfId="20271"/>
    <cellStyle name="Normalno 2 2 4 5 3 7" xfId="10595"/>
    <cellStyle name="Normalno 2 2 4 5 4" xfId="1525"/>
    <cellStyle name="Normalno 2 2 4 5 4 2" xfId="6363"/>
    <cellStyle name="Normalno 2 2 4 5 4 2 2" xfId="25715"/>
    <cellStyle name="Normalno 2 2 4 5 4 2 3" xfId="16039"/>
    <cellStyle name="Normalno 2 2 4 5 4 3" xfId="20877"/>
    <cellStyle name="Normalno 2 2 4 5 4 4" xfId="11201"/>
    <cellStyle name="Normalno 2 2 4 5 5" xfId="2735"/>
    <cellStyle name="Normalno 2 2 4 5 5 2" xfId="7573"/>
    <cellStyle name="Normalno 2 2 4 5 5 2 2" xfId="26925"/>
    <cellStyle name="Normalno 2 2 4 5 5 2 3" xfId="17249"/>
    <cellStyle name="Normalno 2 2 4 5 5 3" xfId="22087"/>
    <cellStyle name="Normalno 2 2 4 5 5 4" xfId="12411"/>
    <cellStyle name="Normalno 2 2 4 5 6" xfId="3944"/>
    <cellStyle name="Normalno 2 2 4 5 6 2" xfId="8782"/>
    <cellStyle name="Normalno 2 2 4 5 6 2 2" xfId="28134"/>
    <cellStyle name="Normalno 2 2 4 5 6 2 3" xfId="18458"/>
    <cellStyle name="Normalno 2 2 4 5 6 3" xfId="23296"/>
    <cellStyle name="Normalno 2 2 4 5 6 4" xfId="13620"/>
    <cellStyle name="Normalno 2 2 4 5 7" xfId="5153"/>
    <cellStyle name="Normalno 2 2 4 5 7 2" xfId="24505"/>
    <cellStyle name="Normalno 2 2 4 5 7 3" xfId="14829"/>
    <cellStyle name="Normalno 2 2 4 5 8" xfId="19667"/>
    <cellStyle name="Normalno 2 2 4 5 9" xfId="9991"/>
    <cellStyle name="Normalno 2 2 4 6" xfId="365"/>
    <cellStyle name="Normalno 2 2 4 6 2" xfId="969"/>
    <cellStyle name="Normalno 2 2 4 6 2 2" xfId="2179"/>
    <cellStyle name="Normalno 2 2 4 6 2 2 2" xfId="7017"/>
    <cellStyle name="Normalno 2 2 4 6 2 2 2 2" xfId="26369"/>
    <cellStyle name="Normalno 2 2 4 6 2 2 2 3" xfId="16693"/>
    <cellStyle name="Normalno 2 2 4 6 2 2 3" xfId="21531"/>
    <cellStyle name="Normalno 2 2 4 6 2 2 4" xfId="11855"/>
    <cellStyle name="Normalno 2 2 4 6 2 3" xfId="3389"/>
    <cellStyle name="Normalno 2 2 4 6 2 3 2" xfId="8227"/>
    <cellStyle name="Normalno 2 2 4 6 2 3 2 2" xfId="27579"/>
    <cellStyle name="Normalno 2 2 4 6 2 3 2 3" xfId="17903"/>
    <cellStyle name="Normalno 2 2 4 6 2 3 3" xfId="22741"/>
    <cellStyle name="Normalno 2 2 4 6 2 3 4" xfId="13065"/>
    <cellStyle name="Normalno 2 2 4 6 2 4" xfId="4598"/>
    <cellStyle name="Normalno 2 2 4 6 2 4 2" xfId="9436"/>
    <cellStyle name="Normalno 2 2 4 6 2 4 2 2" xfId="28788"/>
    <cellStyle name="Normalno 2 2 4 6 2 4 2 3" xfId="19112"/>
    <cellStyle name="Normalno 2 2 4 6 2 4 3" xfId="23950"/>
    <cellStyle name="Normalno 2 2 4 6 2 4 4" xfId="14274"/>
    <cellStyle name="Normalno 2 2 4 6 2 5" xfId="5807"/>
    <cellStyle name="Normalno 2 2 4 6 2 5 2" xfId="25159"/>
    <cellStyle name="Normalno 2 2 4 6 2 5 3" xfId="15483"/>
    <cellStyle name="Normalno 2 2 4 6 2 6" xfId="20321"/>
    <cellStyle name="Normalno 2 2 4 6 2 7" xfId="10645"/>
    <cellStyle name="Normalno 2 2 4 6 3" xfId="1575"/>
    <cellStyle name="Normalno 2 2 4 6 3 2" xfId="6413"/>
    <cellStyle name="Normalno 2 2 4 6 3 2 2" xfId="25765"/>
    <cellStyle name="Normalno 2 2 4 6 3 2 3" xfId="16089"/>
    <cellStyle name="Normalno 2 2 4 6 3 3" xfId="20927"/>
    <cellStyle name="Normalno 2 2 4 6 3 4" xfId="11251"/>
    <cellStyle name="Normalno 2 2 4 6 4" xfId="2785"/>
    <cellStyle name="Normalno 2 2 4 6 4 2" xfId="7623"/>
    <cellStyle name="Normalno 2 2 4 6 4 2 2" xfId="26975"/>
    <cellStyle name="Normalno 2 2 4 6 4 2 3" xfId="17299"/>
    <cellStyle name="Normalno 2 2 4 6 4 3" xfId="22137"/>
    <cellStyle name="Normalno 2 2 4 6 4 4" xfId="12461"/>
    <cellStyle name="Normalno 2 2 4 6 5" xfId="3994"/>
    <cellStyle name="Normalno 2 2 4 6 5 2" xfId="8832"/>
    <cellStyle name="Normalno 2 2 4 6 5 2 2" xfId="28184"/>
    <cellStyle name="Normalno 2 2 4 6 5 2 3" xfId="18508"/>
    <cellStyle name="Normalno 2 2 4 6 5 3" xfId="23346"/>
    <cellStyle name="Normalno 2 2 4 6 5 4" xfId="13670"/>
    <cellStyle name="Normalno 2 2 4 6 6" xfId="5203"/>
    <cellStyle name="Normalno 2 2 4 6 6 2" xfId="24555"/>
    <cellStyle name="Normalno 2 2 4 6 6 3" xfId="14879"/>
    <cellStyle name="Normalno 2 2 4 6 7" xfId="19717"/>
    <cellStyle name="Normalno 2 2 4 6 8" xfId="10041"/>
    <cellStyle name="Normalno 2 2 4 7" xfId="667"/>
    <cellStyle name="Normalno 2 2 4 7 2" xfId="1877"/>
    <cellStyle name="Normalno 2 2 4 7 2 2" xfId="6715"/>
    <cellStyle name="Normalno 2 2 4 7 2 2 2" xfId="26067"/>
    <cellStyle name="Normalno 2 2 4 7 2 2 3" xfId="16391"/>
    <cellStyle name="Normalno 2 2 4 7 2 3" xfId="21229"/>
    <cellStyle name="Normalno 2 2 4 7 2 4" xfId="11553"/>
    <cellStyle name="Normalno 2 2 4 7 3" xfId="3087"/>
    <cellStyle name="Normalno 2 2 4 7 3 2" xfId="7925"/>
    <cellStyle name="Normalno 2 2 4 7 3 2 2" xfId="27277"/>
    <cellStyle name="Normalno 2 2 4 7 3 2 3" xfId="17601"/>
    <cellStyle name="Normalno 2 2 4 7 3 3" xfId="22439"/>
    <cellStyle name="Normalno 2 2 4 7 3 4" xfId="12763"/>
    <cellStyle name="Normalno 2 2 4 7 4" xfId="4296"/>
    <cellStyle name="Normalno 2 2 4 7 4 2" xfId="9134"/>
    <cellStyle name="Normalno 2 2 4 7 4 2 2" xfId="28486"/>
    <cellStyle name="Normalno 2 2 4 7 4 2 3" xfId="18810"/>
    <cellStyle name="Normalno 2 2 4 7 4 3" xfId="23648"/>
    <cellStyle name="Normalno 2 2 4 7 4 4" xfId="13972"/>
    <cellStyle name="Normalno 2 2 4 7 5" xfId="5505"/>
    <cellStyle name="Normalno 2 2 4 7 5 2" xfId="24857"/>
    <cellStyle name="Normalno 2 2 4 7 5 3" xfId="15181"/>
    <cellStyle name="Normalno 2 2 4 7 6" xfId="20019"/>
    <cellStyle name="Normalno 2 2 4 7 7" xfId="10343"/>
    <cellStyle name="Normalno 2 2 4 8" xfId="1273"/>
    <cellStyle name="Normalno 2 2 4 8 2" xfId="6111"/>
    <cellStyle name="Normalno 2 2 4 8 2 2" xfId="25463"/>
    <cellStyle name="Normalno 2 2 4 8 2 3" xfId="15787"/>
    <cellStyle name="Normalno 2 2 4 8 3" xfId="20625"/>
    <cellStyle name="Normalno 2 2 4 8 4" xfId="10949"/>
    <cellStyle name="Normalno 2 2 4 9" xfId="2483"/>
    <cellStyle name="Normalno 2 2 4 9 2" xfId="7321"/>
    <cellStyle name="Normalno 2 2 4 9 2 2" xfId="26673"/>
    <cellStyle name="Normalno 2 2 4 9 2 3" xfId="16997"/>
    <cellStyle name="Normalno 2 2 4 9 3" xfId="21835"/>
    <cellStyle name="Normalno 2 2 4 9 4" xfId="12159"/>
    <cellStyle name="Normalno 2 2 5" xfId="61"/>
    <cellStyle name="Normalno 2 2 5 10" xfId="9768"/>
    <cellStyle name="Normalno 2 2 5 2" xfId="174"/>
    <cellStyle name="Normalno 2 2 5 2 2" xfId="494"/>
    <cellStyle name="Normalno 2 2 5 2 2 2" xfId="1098"/>
    <cellStyle name="Normalno 2 2 5 2 2 2 2" xfId="2308"/>
    <cellStyle name="Normalno 2 2 5 2 2 2 2 2" xfId="7146"/>
    <cellStyle name="Normalno 2 2 5 2 2 2 2 2 2" xfId="26498"/>
    <cellStyle name="Normalno 2 2 5 2 2 2 2 2 3" xfId="16822"/>
    <cellStyle name="Normalno 2 2 5 2 2 2 2 3" xfId="21660"/>
    <cellStyle name="Normalno 2 2 5 2 2 2 2 4" xfId="11984"/>
    <cellStyle name="Normalno 2 2 5 2 2 2 3" xfId="3518"/>
    <cellStyle name="Normalno 2 2 5 2 2 2 3 2" xfId="8356"/>
    <cellStyle name="Normalno 2 2 5 2 2 2 3 2 2" xfId="27708"/>
    <cellStyle name="Normalno 2 2 5 2 2 2 3 2 3" xfId="18032"/>
    <cellStyle name="Normalno 2 2 5 2 2 2 3 3" xfId="22870"/>
    <cellStyle name="Normalno 2 2 5 2 2 2 3 4" xfId="13194"/>
    <cellStyle name="Normalno 2 2 5 2 2 2 4" xfId="4727"/>
    <cellStyle name="Normalno 2 2 5 2 2 2 4 2" xfId="9565"/>
    <cellStyle name="Normalno 2 2 5 2 2 2 4 2 2" xfId="28917"/>
    <cellStyle name="Normalno 2 2 5 2 2 2 4 2 3" xfId="19241"/>
    <cellStyle name="Normalno 2 2 5 2 2 2 4 3" xfId="24079"/>
    <cellStyle name="Normalno 2 2 5 2 2 2 4 4" xfId="14403"/>
    <cellStyle name="Normalno 2 2 5 2 2 2 5" xfId="5936"/>
    <cellStyle name="Normalno 2 2 5 2 2 2 5 2" xfId="25288"/>
    <cellStyle name="Normalno 2 2 5 2 2 2 5 3" xfId="15612"/>
    <cellStyle name="Normalno 2 2 5 2 2 2 6" xfId="20450"/>
    <cellStyle name="Normalno 2 2 5 2 2 2 7" xfId="10774"/>
    <cellStyle name="Normalno 2 2 5 2 2 3" xfId="1704"/>
    <cellStyle name="Normalno 2 2 5 2 2 3 2" xfId="6542"/>
    <cellStyle name="Normalno 2 2 5 2 2 3 2 2" xfId="25894"/>
    <cellStyle name="Normalno 2 2 5 2 2 3 2 3" xfId="16218"/>
    <cellStyle name="Normalno 2 2 5 2 2 3 3" xfId="21056"/>
    <cellStyle name="Normalno 2 2 5 2 2 3 4" xfId="11380"/>
    <cellStyle name="Normalno 2 2 5 2 2 4" xfId="2914"/>
    <cellStyle name="Normalno 2 2 5 2 2 4 2" xfId="7752"/>
    <cellStyle name="Normalno 2 2 5 2 2 4 2 2" xfId="27104"/>
    <cellStyle name="Normalno 2 2 5 2 2 4 2 3" xfId="17428"/>
    <cellStyle name="Normalno 2 2 5 2 2 4 3" xfId="22266"/>
    <cellStyle name="Normalno 2 2 5 2 2 4 4" xfId="12590"/>
    <cellStyle name="Normalno 2 2 5 2 2 5" xfId="4123"/>
    <cellStyle name="Normalno 2 2 5 2 2 5 2" xfId="8961"/>
    <cellStyle name="Normalno 2 2 5 2 2 5 2 2" xfId="28313"/>
    <cellStyle name="Normalno 2 2 5 2 2 5 2 3" xfId="18637"/>
    <cellStyle name="Normalno 2 2 5 2 2 5 3" xfId="23475"/>
    <cellStyle name="Normalno 2 2 5 2 2 5 4" xfId="13799"/>
    <cellStyle name="Normalno 2 2 5 2 2 6" xfId="5332"/>
    <cellStyle name="Normalno 2 2 5 2 2 6 2" xfId="24684"/>
    <cellStyle name="Normalno 2 2 5 2 2 6 3" xfId="15008"/>
    <cellStyle name="Normalno 2 2 5 2 2 7" xfId="19846"/>
    <cellStyle name="Normalno 2 2 5 2 2 8" xfId="10170"/>
    <cellStyle name="Normalno 2 2 5 2 3" xfId="796"/>
    <cellStyle name="Normalno 2 2 5 2 3 2" xfId="2006"/>
    <cellStyle name="Normalno 2 2 5 2 3 2 2" xfId="6844"/>
    <cellStyle name="Normalno 2 2 5 2 3 2 2 2" xfId="26196"/>
    <cellStyle name="Normalno 2 2 5 2 3 2 2 3" xfId="16520"/>
    <cellStyle name="Normalno 2 2 5 2 3 2 3" xfId="21358"/>
    <cellStyle name="Normalno 2 2 5 2 3 2 4" xfId="11682"/>
    <cellStyle name="Normalno 2 2 5 2 3 3" xfId="3216"/>
    <cellStyle name="Normalno 2 2 5 2 3 3 2" xfId="8054"/>
    <cellStyle name="Normalno 2 2 5 2 3 3 2 2" xfId="27406"/>
    <cellStyle name="Normalno 2 2 5 2 3 3 2 3" xfId="17730"/>
    <cellStyle name="Normalno 2 2 5 2 3 3 3" xfId="22568"/>
    <cellStyle name="Normalno 2 2 5 2 3 3 4" xfId="12892"/>
    <cellStyle name="Normalno 2 2 5 2 3 4" xfId="4425"/>
    <cellStyle name="Normalno 2 2 5 2 3 4 2" xfId="9263"/>
    <cellStyle name="Normalno 2 2 5 2 3 4 2 2" xfId="28615"/>
    <cellStyle name="Normalno 2 2 5 2 3 4 2 3" xfId="18939"/>
    <cellStyle name="Normalno 2 2 5 2 3 4 3" xfId="23777"/>
    <cellStyle name="Normalno 2 2 5 2 3 4 4" xfId="14101"/>
    <cellStyle name="Normalno 2 2 5 2 3 5" xfId="5634"/>
    <cellStyle name="Normalno 2 2 5 2 3 5 2" xfId="24986"/>
    <cellStyle name="Normalno 2 2 5 2 3 5 3" xfId="15310"/>
    <cellStyle name="Normalno 2 2 5 2 3 6" xfId="20148"/>
    <cellStyle name="Normalno 2 2 5 2 3 7" xfId="10472"/>
    <cellStyle name="Normalno 2 2 5 2 4" xfId="1402"/>
    <cellStyle name="Normalno 2 2 5 2 4 2" xfId="6240"/>
    <cellStyle name="Normalno 2 2 5 2 4 2 2" xfId="25592"/>
    <cellStyle name="Normalno 2 2 5 2 4 2 3" xfId="15916"/>
    <cellStyle name="Normalno 2 2 5 2 4 3" xfId="20754"/>
    <cellStyle name="Normalno 2 2 5 2 4 4" xfId="11078"/>
    <cellStyle name="Normalno 2 2 5 2 5" xfId="2612"/>
    <cellStyle name="Normalno 2 2 5 2 5 2" xfId="7450"/>
    <cellStyle name="Normalno 2 2 5 2 5 2 2" xfId="26802"/>
    <cellStyle name="Normalno 2 2 5 2 5 2 3" xfId="17126"/>
    <cellStyle name="Normalno 2 2 5 2 5 3" xfId="21964"/>
    <cellStyle name="Normalno 2 2 5 2 5 4" xfId="12288"/>
    <cellStyle name="Normalno 2 2 5 2 6" xfId="3822"/>
    <cellStyle name="Normalno 2 2 5 2 6 2" xfId="8660"/>
    <cellStyle name="Normalno 2 2 5 2 6 2 2" xfId="28012"/>
    <cellStyle name="Normalno 2 2 5 2 6 2 3" xfId="18336"/>
    <cellStyle name="Normalno 2 2 5 2 6 3" xfId="23174"/>
    <cellStyle name="Normalno 2 2 5 2 6 4" xfId="13498"/>
    <cellStyle name="Normalno 2 2 5 2 7" xfId="5030"/>
    <cellStyle name="Normalno 2 2 5 2 7 2" xfId="24382"/>
    <cellStyle name="Normalno 2 2 5 2 7 3" xfId="14706"/>
    <cellStyle name="Normalno 2 2 5 2 8" xfId="19544"/>
    <cellStyle name="Normalno 2 2 5 2 9" xfId="9868"/>
    <cellStyle name="Normalno 2 2 5 3" xfId="394"/>
    <cellStyle name="Normalno 2 2 5 3 2" xfId="998"/>
    <cellStyle name="Normalno 2 2 5 3 2 2" xfId="2208"/>
    <cellStyle name="Normalno 2 2 5 3 2 2 2" xfId="7046"/>
    <cellStyle name="Normalno 2 2 5 3 2 2 2 2" xfId="26398"/>
    <cellStyle name="Normalno 2 2 5 3 2 2 2 3" xfId="16722"/>
    <cellStyle name="Normalno 2 2 5 3 2 2 3" xfId="21560"/>
    <cellStyle name="Normalno 2 2 5 3 2 2 4" xfId="11884"/>
    <cellStyle name="Normalno 2 2 5 3 2 3" xfId="3418"/>
    <cellStyle name="Normalno 2 2 5 3 2 3 2" xfId="8256"/>
    <cellStyle name="Normalno 2 2 5 3 2 3 2 2" xfId="27608"/>
    <cellStyle name="Normalno 2 2 5 3 2 3 2 3" xfId="17932"/>
    <cellStyle name="Normalno 2 2 5 3 2 3 3" xfId="22770"/>
    <cellStyle name="Normalno 2 2 5 3 2 3 4" xfId="13094"/>
    <cellStyle name="Normalno 2 2 5 3 2 4" xfId="4627"/>
    <cellStyle name="Normalno 2 2 5 3 2 4 2" xfId="9465"/>
    <cellStyle name="Normalno 2 2 5 3 2 4 2 2" xfId="28817"/>
    <cellStyle name="Normalno 2 2 5 3 2 4 2 3" xfId="19141"/>
    <cellStyle name="Normalno 2 2 5 3 2 4 3" xfId="23979"/>
    <cellStyle name="Normalno 2 2 5 3 2 4 4" xfId="14303"/>
    <cellStyle name="Normalno 2 2 5 3 2 5" xfId="5836"/>
    <cellStyle name="Normalno 2 2 5 3 2 5 2" xfId="25188"/>
    <cellStyle name="Normalno 2 2 5 3 2 5 3" xfId="15512"/>
    <cellStyle name="Normalno 2 2 5 3 2 6" xfId="20350"/>
    <cellStyle name="Normalno 2 2 5 3 2 7" xfId="10674"/>
    <cellStyle name="Normalno 2 2 5 3 3" xfId="1604"/>
    <cellStyle name="Normalno 2 2 5 3 3 2" xfId="6442"/>
    <cellStyle name="Normalno 2 2 5 3 3 2 2" xfId="25794"/>
    <cellStyle name="Normalno 2 2 5 3 3 2 3" xfId="16118"/>
    <cellStyle name="Normalno 2 2 5 3 3 3" xfId="20956"/>
    <cellStyle name="Normalno 2 2 5 3 3 4" xfId="11280"/>
    <cellStyle name="Normalno 2 2 5 3 4" xfId="2814"/>
    <cellStyle name="Normalno 2 2 5 3 4 2" xfId="7652"/>
    <cellStyle name="Normalno 2 2 5 3 4 2 2" xfId="27004"/>
    <cellStyle name="Normalno 2 2 5 3 4 2 3" xfId="17328"/>
    <cellStyle name="Normalno 2 2 5 3 4 3" xfId="22166"/>
    <cellStyle name="Normalno 2 2 5 3 4 4" xfId="12490"/>
    <cellStyle name="Normalno 2 2 5 3 5" xfId="4023"/>
    <cellStyle name="Normalno 2 2 5 3 5 2" xfId="8861"/>
    <cellStyle name="Normalno 2 2 5 3 5 2 2" xfId="28213"/>
    <cellStyle name="Normalno 2 2 5 3 5 2 3" xfId="18537"/>
    <cellStyle name="Normalno 2 2 5 3 5 3" xfId="23375"/>
    <cellStyle name="Normalno 2 2 5 3 5 4" xfId="13699"/>
    <cellStyle name="Normalno 2 2 5 3 6" xfId="5232"/>
    <cellStyle name="Normalno 2 2 5 3 6 2" xfId="24584"/>
    <cellStyle name="Normalno 2 2 5 3 6 3" xfId="14908"/>
    <cellStyle name="Normalno 2 2 5 3 7" xfId="19746"/>
    <cellStyle name="Normalno 2 2 5 3 8" xfId="10070"/>
    <cellStyle name="Normalno 2 2 5 4" xfId="696"/>
    <cellStyle name="Normalno 2 2 5 4 2" xfId="1906"/>
    <cellStyle name="Normalno 2 2 5 4 2 2" xfId="6744"/>
    <cellStyle name="Normalno 2 2 5 4 2 2 2" xfId="26096"/>
    <cellStyle name="Normalno 2 2 5 4 2 2 3" xfId="16420"/>
    <cellStyle name="Normalno 2 2 5 4 2 3" xfId="21258"/>
    <cellStyle name="Normalno 2 2 5 4 2 4" xfId="11582"/>
    <cellStyle name="Normalno 2 2 5 4 3" xfId="3116"/>
    <cellStyle name="Normalno 2 2 5 4 3 2" xfId="7954"/>
    <cellStyle name="Normalno 2 2 5 4 3 2 2" xfId="27306"/>
    <cellStyle name="Normalno 2 2 5 4 3 2 3" xfId="17630"/>
    <cellStyle name="Normalno 2 2 5 4 3 3" xfId="22468"/>
    <cellStyle name="Normalno 2 2 5 4 3 4" xfId="12792"/>
    <cellStyle name="Normalno 2 2 5 4 4" xfId="4325"/>
    <cellStyle name="Normalno 2 2 5 4 4 2" xfId="9163"/>
    <cellStyle name="Normalno 2 2 5 4 4 2 2" xfId="28515"/>
    <cellStyle name="Normalno 2 2 5 4 4 2 3" xfId="18839"/>
    <cellStyle name="Normalno 2 2 5 4 4 3" xfId="23677"/>
    <cellStyle name="Normalno 2 2 5 4 4 4" xfId="14001"/>
    <cellStyle name="Normalno 2 2 5 4 5" xfId="5534"/>
    <cellStyle name="Normalno 2 2 5 4 5 2" xfId="24886"/>
    <cellStyle name="Normalno 2 2 5 4 5 3" xfId="15210"/>
    <cellStyle name="Normalno 2 2 5 4 6" xfId="20048"/>
    <cellStyle name="Normalno 2 2 5 4 7" xfId="10372"/>
    <cellStyle name="Normalno 2 2 5 5" xfId="1302"/>
    <cellStyle name="Normalno 2 2 5 5 2" xfId="6140"/>
    <cellStyle name="Normalno 2 2 5 5 2 2" xfId="25492"/>
    <cellStyle name="Normalno 2 2 5 5 2 3" xfId="15816"/>
    <cellStyle name="Normalno 2 2 5 5 3" xfId="20654"/>
    <cellStyle name="Normalno 2 2 5 5 4" xfId="10978"/>
    <cellStyle name="Normalno 2 2 5 6" xfId="2512"/>
    <cellStyle name="Normalno 2 2 5 6 2" xfId="7350"/>
    <cellStyle name="Normalno 2 2 5 6 2 2" xfId="26702"/>
    <cellStyle name="Normalno 2 2 5 6 2 3" xfId="17026"/>
    <cellStyle name="Normalno 2 2 5 6 3" xfId="21864"/>
    <cellStyle name="Normalno 2 2 5 6 4" xfId="12188"/>
    <cellStyle name="Normalno 2 2 5 7" xfId="3722"/>
    <cellStyle name="Normalno 2 2 5 7 2" xfId="8560"/>
    <cellStyle name="Normalno 2 2 5 7 2 2" xfId="27912"/>
    <cellStyle name="Normalno 2 2 5 7 2 3" xfId="18236"/>
    <cellStyle name="Normalno 2 2 5 7 3" xfId="23074"/>
    <cellStyle name="Normalno 2 2 5 7 4" xfId="13398"/>
    <cellStyle name="Normalno 2 2 5 8" xfId="4930"/>
    <cellStyle name="Normalno 2 2 5 8 2" xfId="24282"/>
    <cellStyle name="Normalno 2 2 5 8 3" xfId="14606"/>
    <cellStyle name="Normalno 2 2 5 9" xfId="19444"/>
    <cellStyle name="Normalno 2 2 6" xfId="123"/>
    <cellStyle name="Normalno 2 2 6 2" xfId="444"/>
    <cellStyle name="Normalno 2 2 6 2 2" xfId="1048"/>
    <cellStyle name="Normalno 2 2 6 2 2 2" xfId="2258"/>
    <cellStyle name="Normalno 2 2 6 2 2 2 2" xfId="7096"/>
    <cellStyle name="Normalno 2 2 6 2 2 2 2 2" xfId="26448"/>
    <cellStyle name="Normalno 2 2 6 2 2 2 2 3" xfId="16772"/>
    <cellStyle name="Normalno 2 2 6 2 2 2 3" xfId="21610"/>
    <cellStyle name="Normalno 2 2 6 2 2 2 4" xfId="11934"/>
    <cellStyle name="Normalno 2 2 6 2 2 3" xfId="3468"/>
    <cellStyle name="Normalno 2 2 6 2 2 3 2" xfId="8306"/>
    <cellStyle name="Normalno 2 2 6 2 2 3 2 2" xfId="27658"/>
    <cellStyle name="Normalno 2 2 6 2 2 3 2 3" xfId="17982"/>
    <cellStyle name="Normalno 2 2 6 2 2 3 3" xfId="22820"/>
    <cellStyle name="Normalno 2 2 6 2 2 3 4" xfId="13144"/>
    <cellStyle name="Normalno 2 2 6 2 2 4" xfId="4677"/>
    <cellStyle name="Normalno 2 2 6 2 2 4 2" xfId="9515"/>
    <cellStyle name="Normalno 2 2 6 2 2 4 2 2" xfId="28867"/>
    <cellStyle name="Normalno 2 2 6 2 2 4 2 3" xfId="19191"/>
    <cellStyle name="Normalno 2 2 6 2 2 4 3" xfId="24029"/>
    <cellStyle name="Normalno 2 2 6 2 2 4 4" xfId="14353"/>
    <cellStyle name="Normalno 2 2 6 2 2 5" xfId="5886"/>
    <cellStyle name="Normalno 2 2 6 2 2 5 2" xfId="25238"/>
    <cellStyle name="Normalno 2 2 6 2 2 5 3" xfId="15562"/>
    <cellStyle name="Normalno 2 2 6 2 2 6" xfId="20400"/>
    <cellStyle name="Normalno 2 2 6 2 2 7" xfId="10724"/>
    <cellStyle name="Normalno 2 2 6 2 3" xfId="1654"/>
    <cellStyle name="Normalno 2 2 6 2 3 2" xfId="6492"/>
    <cellStyle name="Normalno 2 2 6 2 3 2 2" xfId="25844"/>
    <cellStyle name="Normalno 2 2 6 2 3 2 3" xfId="16168"/>
    <cellStyle name="Normalno 2 2 6 2 3 3" xfId="21006"/>
    <cellStyle name="Normalno 2 2 6 2 3 4" xfId="11330"/>
    <cellStyle name="Normalno 2 2 6 2 4" xfId="2864"/>
    <cellStyle name="Normalno 2 2 6 2 4 2" xfId="7702"/>
    <cellStyle name="Normalno 2 2 6 2 4 2 2" xfId="27054"/>
    <cellStyle name="Normalno 2 2 6 2 4 2 3" xfId="17378"/>
    <cellStyle name="Normalno 2 2 6 2 4 3" xfId="22216"/>
    <cellStyle name="Normalno 2 2 6 2 4 4" xfId="12540"/>
    <cellStyle name="Normalno 2 2 6 2 5" xfId="4073"/>
    <cellStyle name="Normalno 2 2 6 2 5 2" xfId="8911"/>
    <cellStyle name="Normalno 2 2 6 2 5 2 2" xfId="28263"/>
    <cellStyle name="Normalno 2 2 6 2 5 2 3" xfId="18587"/>
    <cellStyle name="Normalno 2 2 6 2 5 3" xfId="23425"/>
    <cellStyle name="Normalno 2 2 6 2 5 4" xfId="13749"/>
    <cellStyle name="Normalno 2 2 6 2 6" xfId="5282"/>
    <cellStyle name="Normalno 2 2 6 2 6 2" xfId="24634"/>
    <cellStyle name="Normalno 2 2 6 2 6 3" xfId="14958"/>
    <cellStyle name="Normalno 2 2 6 2 7" xfId="19796"/>
    <cellStyle name="Normalno 2 2 6 2 8" xfId="10120"/>
    <cellStyle name="Normalno 2 2 6 3" xfId="746"/>
    <cellStyle name="Normalno 2 2 6 3 2" xfId="1956"/>
    <cellStyle name="Normalno 2 2 6 3 2 2" xfId="6794"/>
    <cellStyle name="Normalno 2 2 6 3 2 2 2" xfId="26146"/>
    <cellStyle name="Normalno 2 2 6 3 2 2 3" xfId="16470"/>
    <cellStyle name="Normalno 2 2 6 3 2 3" xfId="21308"/>
    <cellStyle name="Normalno 2 2 6 3 2 4" xfId="11632"/>
    <cellStyle name="Normalno 2 2 6 3 3" xfId="3166"/>
    <cellStyle name="Normalno 2 2 6 3 3 2" xfId="8004"/>
    <cellStyle name="Normalno 2 2 6 3 3 2 2" xfId="27356"/>
    <cellStyle name="Normalno 2 2 6 3 3 2 3" xfId="17680"/>
    <cellStyle name="Normalno 2 2 6 3 3 3" xfId="22518"/>
    <cellStyle name="Normalno 2 2 6 3 3 4" xfId="12842"/>
    <cellStyle name="Normalno 2 2 6 3 4" xfId="4375"/>
    <cellStyle name="Normalno 2 2 6 3 4 2" xfId="9213"/>
    <cellStyle name="Normalno 2 2 6 3 4 2 2" xfId="28565"/>
    <cellStyle name="Normalno 2 2 6 3 4 2 3" xfId="18889"/>
    <cellStyle name="Normalno 2 2 6 3 4 3" xfId="23727"/>
    <cellStyle name="Normalno 2 2 6 3 4 4" xfId="14051"/>
    <cellStyle name="Normalno 2 2 6 3 5" xfId="5584"/>
    <cellStyle name="Normalno 2 2 6 3 5 2" xfId="24936"/>
    <cellStyle name="Normalno 2 2 6 3 5 3" xfId="15260"/>
    <cellStyle name="Normalno 2 2 6 3 6" xfId="20098"/>
    <cellStyle name="Normalno 2 2 6 3 7" xfId="10422"/>
    <cellStyle name="Normalno 2 2 6 4" xfId="1352"/>
    <cellStyle name="Normalno 2 2 6 4 2" xfId="6190"/>
    <cellStyle name="Normalno 2 2 6 4 2 2" xfId="25542"/>
    <cellStyle name="Normalno 2 2 6 4 2 3" xfId="15866"/>
    <cellStyle name="Normalno 2 2 6 4 3" xfId="20704"/>
    <cellStyle name="Normalno 2 2 6 4 4" xfId="11028"/>
    <cellStyle name="Normalno 2 2 6 5" xfId="2562"/>
    <cellStyle name="Normalno 2 2 6 5 2" xfId="7400"/>
    <cellStyle name="Normalno 2 2 6 5 2 2" xfId="26752"/>
    <cellStyle name="Normalno 2 2 6 5 2 3" xfId="17076"/>
    <cellStyle name="Normalno 2 2 6 5 3" xfId="21914"/>
    <cellStyle name="Normalno 2 2 6 5 4" xfId="12238"/>
    <cellStyle name="Normalno 2 2 6 6" xfId="3772"/>
    <cellStyle name="Normalno 2 2 6 6 2" xfId="8610"/>
    <cellStyle name="Normalno 2 2 6 6 2 2" xfId="27962"/>
    <cellStyle name="Normalno 2 2 6 6 2 3" xfId="18286"/>
    <cellStyle name="Normalno 2 2 6 6 3" xfId="23124"/>
    <cellStyle name="Normalno 2 2 6 6 4" xfId="13448"/>
    <cellStyle name="Normalno 2 2 6 7" xfId="4980"/>
    <cellStyle name="Normalno 2 2 6 7 2" xfId="24332"/>
    <cellStyle name="Normalno 2 2 6 7 3" xfId="14656"/>
    <cellStyle name="Normalno 2 2 6 8" xfId="19494"/>
    <cellStyle name="Normalno 2 2 6 9" xfId="9818"/>
    <cellStyle name="Normalno 2 2 7" xfId="240"/>
    <cellStyle name="Normalno 2 2 7 2" xfId="544"/>
    <cellStyle name="Normalno 2 2 7 2 2" xfId="1148"/>
    <cellStyle name="Normalno 2 2 7 2 2 2" xfId="2358"/>
    <cellStyle name="Normalno 2 2 7 2 2 2 2" xfId="7196"/>
    <cellStyle name="Normalno 2 2 7 2 2 2 2 2" xfId="26548"/>
    <cellStyle name="Normalno 2 2 7 2 2 2 2 3" xfId="16872"/>
    <cellStyle name="Normalno 2 2 7 2 2 2 3" xfId="21710"/>
    <cellStyle name="Normalno 2 2 7 2 2 2 4" xfId="12034"/>
    <cellStyle name="Normalno 2 2 7 2 2 3" xfId="3568"/>
    <cellStyle name="Normalno 2 2 7 2 2 3 2" xfId="8406"/>
    <cellStyle name="Normalno 2 2 7 2 2 3 2 2" xfId="27758"/>
    <cellStyle name="Normalno 2 2 7 2 2 3 2 3" xfId="18082"/>
    <cellStyle name="Normalno 2 2 7 2 2 3 3" xfId="22920"/>
    <cellStyle name="Normalno 2 2 7 2 2 3 4" xfId="13244"/>
    <cellStyle name="Normalno 2 2 7 2 2 4" xfId="4777"/>
    <cellStyle name="Normalno 2 2 7 2 2 4 2" xfId="9615"/>
    <cellStyle name="Normalno 2 2 7 2 2 4 2 2" xfId="28967"/>
    <cellStyle name="Normalno 2 2 7 2 2 4 2 3" xfId="19291"/>
    <cellStyle name="Normalno 2 2 7 2 2 4 3" xfId="24129"/>
    <cellStyle name="Normalno 2 2 7 2 2 4 4" xfId="14453"/>
    <cellStyle name="Normalno 2 2 7 2 2 5" xfId="5986"/>
    <cellStyle name="Normalno 2 2 7 2 2 5 2" xfId="25338"/>
    <cellStyle name="Normalno 2 2 7 2 2 5 3" xfId="15662"/>
    <cellStyle name="Normalno 2 2 7 2 2 6" xfId="20500"/>
    <cellStyle name="Normalno 2 2 7 2 2 7" xfId="10824"/>
    <cellStyle name="Normalno 2 2 7 2 3" xfId="1754"/>
    <cellStyle name="Normalno 2 2 7 2 3 2" xfId="6592"/>
    <cellStyle name="Normalno 2 2 7 2 3 2 2" xfId="25944"/>
    <cellStyle name="Normalno 2 2 7 2 3 2 3" xfId="16268"/>
    <cellStyle name="Normalno 2 2 7 2 3 3" xfId="21106"/>
    <cellStyle name="Normalno 2 2 7 2 3 4" xfId="11430"/>
    <cellStyle name="Normalno 2 2 7 2 4" xfId="2964"/>
    <cellStyle name="Normalno 2 2 7 2 4 2" xfId="7802"/>
    <cellStyle name="Normalno 2 2 7 2 4 2 2" xfId="27154"/>
    <cellStyle name="Normalno 2 2 7 2 4 2 3" xfId="17478"/>
    <cellStyle name="Normalno 2 2 7 2 4 3" xfId="22316"/>
    <cellStyle name="Normalno 2 2 7 2 4 4" xfId="12640"/>
    <cellStyle name="Normalno 2 2 7 2 5" xfId="4173"/>
    <cellStyle name="Normalno 2 2 7 2 5 2" xfId="9011"/>
    <cellStyle name="Normalno 2 2 7 2 5 2 2" xfId="28363"/>
    <cellStyle name="Normalno 2 2 7 2 5 2 3" xfId="18687"/>
    <cellStyle name="Normalno 2 2 7 2 5 3" xfId="23525"/>
    <cellStyle name="Normalno 2 2 7 2 5 4" xfId="13849"/>
    <cellStyle name="Normalno 2 2 7 2 6" xfId="5382"/>
    <cellStyle name="Normalno 2 2 7 2 6 2" xfId="24734"/>
    <cellStyle name="Normalno 2 2 7 2 6 3" xfId="15058"/>
    <cellStyle name="Normalno 2 2 7 2 7" xfId="19896"/>
    <cellStyle name="Normalno 2 2 7 2 8" xfId="10220"/>
    <cellStyle name="Normalno 2 2 7 3" xfId="846"/>
    <cellStyle name="Normalno 2 2 7 3 2" xfId="2056"/>
    <cellStyle name="Normalno 2 2 7 3 2 2" xfId="6894"/>
    <cellStyle name="Normalno 2 2 7 3 2 2 2" xfId="26246"/>
    <cellStyle name="Normalno 2 2 7 3 2 2 3" xfId="16570"/>
    <cellStyle name="Normalno 2 2 7 3 2 3" xfId="21408"/>
    <cellStyle name="Normalno 2 2 7 3 2 4" xfId="11732"/>
    <cellStyle name="Normalno 2 2 7 3 3" xfId="3266"/>
    <cellStyle name="Normalno 2 2 7 3 3 2" xfId="8104"/>
    <cellStyle name="Normalno 2 2 7 3 3 2 2" xfId="27456"/>
    <cellStyle name="Normalno 2 2 7 3 3 2 3" xfId="17780"/>
    <cellStyle name="Normalno 2 2 7 3 3 3" xfId="22618"/>
    <cellStyle name="Normalno 2 2 7 3 3 4" xfId="12942"/>
    <cellStyle name="Normalno 2 2 7 3 4" xfId="4475"/>
    <cellStyle name="Normalno 2 2 7 3 4 2" xfId="9313"/>
    <cellStyle name="Normalno 2 2 7 3 4 2 2" xfId="28665"/>
    <cellStyle name="Normalno 2 2 7 3 4 2 3" xfId="18989"/>
    <cellStyle name="Normalno 2 2 7 3 4 3" xfId="23827"/>
    <cellStyle name="Normalno 2 2 7 3 4 4" xfId="14151"/>
    <cellStyle name="Normalno 2 2 7 3 5" xfId="5684"/>
    <cellStyle name="Normalno 2 2 7 3 5 2" xfId="25036"/>
    <cellStyle name="Normalno 2 2 7 3 5 3" xfId="15360"/>
    <cellStyle name="Normalno 2 2 7 3 6" xfId="20198"/>
    <cellStyle name="Normalno 2 2 7 3 7" xfId="10522"/>
    <cellStyle name="Normalno 2 2 7 4" xfId="1452"/>
    <cellStyle name="Normalno 2 2 7 4 2" xfId="6290"/>
    <cellStyle name="Normalno 2 2 7 4 2 2" xfId="25642"/>
    <cellStyle name="Normalno 2 2 7 4 2 3" xfId="15966"/>
    <cellStyle name="Normalno 2 2 7 4 3" xfId="20804"/>
    <cellStyle name="Normalno 2 2 7 4 4" xfId="11128"/>
    <cellStyle name="Normalno 2 2 7 5" xfId="2662"/>
    <cellStyle name="Normalno 2 2 7 5 2" xfId="7500"/>
    <cellStyle name="Normalno 2 2 7 5 2 2" xfId="26852"/>
    <cellStyle name="Normalno 2 2 7 5 2 3" xfId="17176"/>
    <cellStyle name="Normalno 2 2 7 5 3" xfId="22014"/>
    <cellStyle name="Normalno 2 2 7 5 4" xfId="12338"/>
    <cellStyle name="Normalno 2 2 7 6" xfId="3872"/>
    <cellStyle name="Normalno 2 2 7 6 2" xfId="8710"/>
    <cellStyle name="Normalno 2 2 7 6 2 2" xfId="28062"/>
    <cellStyle name="Normalno 2 2 7 6 2 3" xfId="18386"/>
    <cellStyle name="Normalno 2 2 7 6 3" xfId="23224"/>
    <cellStyle name="Normalno 2 2 7 6 4" xfId="13548"/>
    <cellStyle name="Normalno 2 2 7 7" xfId="5080"/>
    <cellStyle name="Normalno 2 2 7 7 2" xfId="24432"/>
    <cellStyle name="Normalno 2 2 7 7 3" xfId="14756"/>
    <cellStyle name="Normalno 2 2 7 8" xfId="19594"/>
    <cellStyle name="Normalno 2 2 7 9" xfId="9918"/>
    <cellStyle name="Normalno 2 2 8" xfId="293"/>
    <cellStyle name="Normalno 2 2 8 2" xfId="596"/>
    <cellStyle name="Normalno 2 2 8 2 2" xfId="1200"/>
    <cellStyle name="Normalno 2 2 8 2 2 2" xfId="2410"/>
    <cellStyle name="Normalno 2 2 8 2 2 2 2" xfId="7248"/>
    <cellStyle name="Normalno 2 2 8 2 2 2 2 2" xfId="26600"/>
    <cellStyle name="Normalno 2 2 8 2 2 2 2 3" xfId="16924"/>
    <cellStyle name="Normalno 2 2 8 2 2 2 3" xfId="21762"/>
    <cellStyle name="Normalno 2 2 8 2 2 2 4" xfId="12086"/>
    <cellStyle name="Normalno 2 2 8 2 2 3" xfId="3620"/>
    <cellStyle name="Normalno 2 2 8 2 2 3 2" xfId="8458"/>
    <cellStyle name="Normalno 2 2 8 2 2 3 2 2" xfId="27810"/>
    <cellStyle name="Normalno 2 2 8 2 2 3 2 3" xfId="18134"/>
    <cellStyle name="Normalno 2 2 8 2 2 3 3" xfId="22972"/>
    <cellStyle name="Normalno 2 2 8 2 2 3 4" xfId="13296"/>
    <cellStyle name="Normalno 2 2 8 2 2 4" xfId="4829"/>
    <cellStyle name="Normalno 2 2 8 2 2 4 2" xfId="9667"/>
    <cellStyle name="Normalno 2 2 8 2 2 4 2 2" xfId="29019"/>
    <cellStyle name="Normalno 2 2 8 2 2 4 2 3" xfId="19343"/>
    <cellStyle name="Normalno 2 2 8 2 2 4 3" xfId="24181"/>
    <cellStyle name="Normalno 2 2 8 2 2 4 4" xfId="14505"/>
    <cellStyle name="Normalno 2 2 8 2 2 5" xfId="6038"/>
    <cellStyle name="Normalno 2 2 8 2 2 5 2" xfId="25390"/>
    <cellStyle name="Normalno 2 2 8 2 2 5 3" xfId="15714"/>
    <cellStyle name="Normalno 2 2 8 2 2 6" xfId="20552"/>
    <cellStyle name="Normalno 2 2 8 2 2 7" xfId="10876"/>
    <cellStyle name="Normalno 2 2 8 2 3" xfId="1806"/>
    <cellStyle name="Normalno 2 2 8 2 3 2" xfId="6644"/>
    <cellStyle name="Normalno 2 2 8 2 3 2 2" xfId="25996"/>
    <cellStyle name="Normalno 2 2 8 2 3 2 3" xfId="16320"/>
    <cellStyle name="Normalno 2 2 8 2 3 3" xfId="21158"/>
    <cellStyle name="Normalno 2 2 8 2 3 4" xfId="11482"/>
    <cellStyle name="Normalno 2 2 8 2 4" xfId="3016"/>
    <cellStyle name="Normalno 2 2 8 2 4 2" xfId="7854"/>
    <cellStyle name="Normalno 2 2 8 2 4 2 2" xfId="27206"/>
    <cellStyle name="Normalno 2 2 8 2 4 2 3" xfId="17530"/>
    <cellStyle name="Normalno 2 2 8 2 4 3" xfId="22368"/>
    <cellStyle name="Normalno 2 2 8 2 4 4" xfId="12692"/>
    <cellStyle name="Normalno 2 2 8 2 5" xfId="4225"/>
    <cellStyle name="Normalno 2 2 8 2 5 2" xfId="9063"/>
    <cellStyle name="Normalno 2 2 8 2 5 2 2" xfId="28415"/>
    <cellStyle name="Normalno 2 2 8 2 5 2 3" xfId="18739"/>
    <cellStyle name="Normalno 2 2 8 2 5 3" xfId="23577"/>
    <cellStyle name="Normalno 2 2 8 2 5 4" xfId="13901"/>
    <cellStyle name="Normalno 2 2 8 2 6" xfId="5434"/>
    <cellStyle name="Normalno 2 2 8 2 6 2" xfId="24786"/>
    <cellStyle name="Normalno 2 2 8 2 6 3" xfId="15110"/>
    <cellStyle name="Normalno 2 2 8 2 7" xfId="19948"/>
    <cellStyle name="Normalno 2 2 8 2 8" xfId="10272"/>
    <cellStyle name="Normalno 2 2 8 3" xfId="898"/>
    <cellStyle name="Normalno 2 2 8 3 2" xfId="2108"/>
    <cellStyle name="Normalno 2 2 8 3 2 2" xfId="6946"/>
    <cellStyle name="Normalno 2 2 8 3 2 2 2" xfId="26298"/>
    <cellStyle name="Normalno 2 2 8 3 2 2 3" xfId="16622"/>
    <cellStyle name="Normalno 2 2 8 3 2 3" xfId="21460"/>
    <cellStyle name="Normalno 2 2 8 3 2 4" xfId="11784"/>
    <cellStyle name="Normalno 2 2 8 3 3" xfId="3318"/>
    <cellStyle name="Normalno 2 2 8 3 3 2" xfId="8156"/>
    <cellStyle name="Normalno 2 2 8 3 3 2 2" xfId="27508"/>
    <cellStyle name="Normalno 2 2 8 3 3 2 3" xfId="17832"/>
    <cellStyle name="Normalno 2 2 8 3 3 3" xfId="22670"/>
    <cellStyle name="Normalno 2 2 8 3 3 4" xfId="12994"/>
    <cellStyle name="Normalno 2 2 8 3 4" xfId="4527"/>
    <cellStyle name="Normalno 2 2 8 3 4 2" xfId="9365"/>
    <cellStyle name="Normalno 2 2 8 3 4 2 2" xfId="28717"/>
    <cellStyle name="Normalno 2 2 8 3 4 2 3" xfId="19041"/>
    <cellStyle name="Normalno 2 2 8 3 4 3" xfId="23879"/>
    <cellStyle name="Normalno 2 2 8 3 4 4" xfId="14203"/>
    <cellStyle name="Normalno 2 2 8 3 5" xfId="5736"/>
    <cellStyle name="Normalno 2 2 8 3 5 2" xfId="25088"/>
    <cellStyle name="Normalno 2 2 8 3 5 3" xfId="15412"/>
    <cellStyle name="Normalno 2 2 8 3 6" xfId="20250"/>
    <cellStyle name="Normalno 2 2 8 3 7" xfId="10574"/>
    <cellStyle name="Normalno 2 2 8 4" xfId="1504"/>
    <cellStyle name="Normalno 2 2 8 4 2" xfId="6342"/>
    <cellStyle name="Normalno 2 2 8 4 2 2" xfId="25694"/>
    <cellStyle name="Normalno 2 2 8 4 2 3" xfId="16018"/>
    <cellStyle name="Normalno 2 2 8 4 3" xfId="20856"/>
    <cellStyle name="Normalno 2 2 8 4 4" xfId="11180"/>
    <cellStyle name="Normalno 2 2 8 5" xfId="2714"/>
    <cellStyle name="Normalno 2 2 8 5 2" xfId="7552"/>
    <cellStyle name="Normalno 2 2 8 5 2 2" xfId="26904"/>
    <cellStyle name="Normalno 2 2 8 5 2 3" xfId="17228"/>
    <cellStyle name="Normalno 2 2 8 5 3" xfId="22066"/>
    <cellStyle name="Normalno 2 2 8 5 4" xfId="12390"/>
    <cellStyle name="Normalno 2 2 8 6" xfId="3923"/>
    <cellStyle name="Normalno 2 2 8 6 2" xfId="8761"/>
    <cellStyle name="Normalno 2 2 8 6 2 2" xfId="28113"/>
    <cellStyle name="Normalno 2 2 8 6 2 3" xfId="18437"/>
    <cellStyle name="Normalno 2 2 8 6 3" xfId="23275"/>
    <cellStyle name="Normalno 2 2 8 6 4" xfId="13599"/>
    <cellStyle name="Normalno 2 2 8 7" xfId="5132"/>
    <cellStyle name="Normalno 2 2 8 7 2" xfId="24484"/>
    <cellStyle name="Normalno 2 2 8 7 3" xfId="14808"/>
    <cellStyle name="Normalno 2 2 8 8" xfId="19646"/>
    <cellStyle name="Normalno 2 2 8 9" xfId="9970"/>
    <cellStyle name="Normalno 2 2 9" xfId="344"/>
    <cellStyle name="Normalno 2 2 9 2" xfId="948"/>
    <cellStyle name="Normalno 2 2 9 2 2" xfId="2158"/>
    <cellStyle name="Normalno 2 2 9 2 2 2" xfId="6996"/>
    <cellStyle name="Normalno 2 2 9 2 2 2 2" xfId="26348"/>
    <cellStyle name="Normalno 2 2 9 2 2 2 3" xfId="16672"/>
    <cellStyle name="Normalno 2 2 9 2 2 3" xfId="21510"/>
    <cellStyle name="Normalno 2 2 9 2 2 4" xfId="11834"/>
    <cellStyle name="Normalno 2 2 9 2 3" xfId="3368"/>
    <cellStyle name="Normalno 2 2 9 2 3 2" xfId="8206"/>
    <cellStyle name="Normalno 2 2 9 2 3 2 2" xfId="27558"/>
    <cellStyle name="Normalno 2 2 9 2 3 2 3" xfId="17882"/>
    <cellStyle name="Normalno 2 2 9 2 3 3" xfId="22720"/>
    <cellStyle name="Normalno 2 2 9 2 3 4" xfId="13044"/>
    <cellStyle name="Normalno 2 2 9 2 4" xfId="4577"/>
    <cellStyle name="Normalno 2 2 9 2 4 2" xfId="9415"/>
    <cellStyle name="Normalno 2 2 9 2 4 2 2" xfId="28767"/>
    <cellStyle name="Normalno 2 2 9 2 4 2 3" xfId="19091"/>
    <cellStyle name="Normalno 2 2 9 2 4 3" xfId="23929"/>
    <cellStyle name="Normalno 2 2 9 2 4 4" xfId="14253"/>
    <cellStyle name="Normalno 2 2 9 2 5" xfId="5786"/>
    <cellStyle name="Normalno 2 2 9 2 5 2" xfId="25138"/>
    <cellStyle name="Normalno 2 2 9 2 5 3" xfId="15462"/>
    <cellStyle name="Normalno 2 2 9 2 6" xfId="20300"/>
    <cellStyle name="Normalno 2 2 9 2 7" xfId="10624"/>
    <cellStyle name="Normalno 2 2 9 3" xfId="1554"/>
    <cellStyle name="Normalno 2 2 9 3 2" xfId="6392"/>
    <cellStyle name="Normalno 2 2 9 3 2 2" xfId="25744"/>
    <cellStyle name="Normalno 2 2 9 3 2 3" xfId="16068"/>
    <cellStyle name="Normalno 2 2 9 3 3" xfId="20906"/>
    <cellStyle name="Normalno 2 2 9 3 4" xfId="11230"/>
    <cellStyle name="Normalno 2 2 9 4" xfId="2764"/>
    <cellStyle name="Normalno 2 2 9 4 2" xfId="7602"/>
    <cellStyle name="Normalno 2 2 9 4 2 2" xfId="26954"/>
    <cellStyle name="Normalno 2 2 9 4 2 3" xfId="17278"/>
    <cellStyle name="Normalno 2 2 9 4 3" xfId="22116"/>
    <cellStyle name="Normalno 2 2 9 4 4" xfId="12440"/>
    <cellStyle name="Normalno 2 2 9 5" xfId="3973"/>
    <cellStyle name="Normalno 2 2 9 5 2" xfId="8811"/>
    <cellStyle name="Normalno 2 2 9 5 2 2" xfId="28163"/>
    <cellStyle name="Normalno 2 2 9 5 2 3" xfId="18487"/>
    <cellStyle name="Normalno 2 2 9 5 3" xfId="23325"/>
    <cellStyle name="Normalno 2 2 9 5 4" xfId="13649"/>
    <cellStyle name="Normalno 2 2 9 6" xfId="5182"/>
    <cellStyle name="Normalno 2 2 9 6 2" xfId="24534"/>
    <cellStyle name="Normalno 2 2 9 6 3" xfId="14858"/>
    <cellStyle name="Normalno 2 2 9 7" xfId="19696"/>
    <cellStyle name="Normalno 2 2 9 8" xfId="10020"/>
    <cellStyle name="Normalno 2 3" xfId="8"/>
    <cellStyle name="Normalno 2 3 10" xfId="1254"/>
    <cellStyle name="Normalno 2 3 10 2" xfId="6092"/>
    <cellStyle name="Normalno 2 3 10 2 2" xfId="25444"/>
    <cellStyle name="Normalno 2 3 10 2 3" xfId="15768"/>
    <cellStyle name="Normalno 2 3 10 3" xfId="20606"/>
    <cellStyle name="Normalno 2 3 10 4" xfId="10930"/>
    <cellStyle name="Normalno 2 3 11" xfId="2464"/>
    <cellStyle name="Normalno 2 3 11 2" xfId="7302"/>
    <cellStyle name="Normalno 2 3 11 2 2" xfId="26654"/>
    <cellStyle name="Normalno 2 3 11 2 3" xfId="16978"/>
    <cellStyle name="Normalno 2 3 11 3" xfId="21816"/>
    <cellStyle name="Normalno 2 3 11 4" xfId="12140"/>
    <cellStyle name="Normalno 2 3 12" xfId="3676"/>
    <cellStyle name="Normalno 2 3 12 2" xfId="8514"/>
    <cellStyle name="Normalno 2 3 12 2 2" xfId="27866"/>
    <cellStyle name="Normalno 2 3 12 2 3" xfId="18190"/>
    <cellStyle name="Normalno 2 3 12 3" xfId="23028"/>
    <cellStyle name="Normalno 2 3 12 4" xfId="13352"/>
    <cellStyle name="Normalno 2 3 13" xfId="4882"/>
    <cellStyle name="Normalno 2 3 13 2" xfId="24234"/>
    <cellStyle name="Normalno 2 3 13 3" xfId="14558"/>
    <cellStyle name="Normalno 2 3 14" xfId="19396"/>
    <cellStyle name="Normalno 2 3 15" xfId="9720"/>
    <cellStyle name="Normalno 2 3 2" xfId="19"/>
    <cellStyle name="Normalno 2 3 2 10" xfId="2475"/>
    <cellStyle name="Normalno 2 3 2 10 2" xfId="7313"/>
    <cellStyle name="Normalno 2 3 2 10 2 2" xfId="26665"/>
    <cellStyle name="Normalno 2 3 2 10 2 3" xfId="16989"/>
    <cellStyle name="Normalno 2 3 2 10 3" xfId="21827"/>
    <cellStyle name="Normalno 2 3 2 10 4" xfId="12151"/>
    <cellStyle name="Normalno 2 3 2 11" xfId="3687"/>
    <cellStyle name="Normalno 2 3 2 11 2" xfId="8525"/>
    <cellStyle name="Normalno 2 3 2 11 2 2" xfId="27877"/>
    <cellStyle name="Normalno 2 3 2 11 2 3" xfId="18201"/>
    <cellStyle name="Normalno 2 3 2 11 3" xfId="23039"/>
    <cellStyle name="Normalno 2 3 2 11 4" xfId="13363"/>
    <cellStyle name="Normalno 2 3 2 12" xfId="4893"/>
    <cellStyle name="Normalno 2 3 2 12 2" xfId="24245"/>
    <cellStyle name="Normalno 2 3 2 12 3" xfId="14569"/>
    <cellStyle name="Normalno 2 3 2 13" xfId="19407"/>
    <cellStyle name="Normalno 2 3 2 14" xfId="9731"/>
    <cellStyle name="Normalno 2 3 2 2" xfId="43"/>
    <cellStyle name="Normalno 2 3 2 2 10" xfId="3708"/>
    <cellStyle name="Normalno 2 3 2 2 10 2" xfId="8546"/>
    <cellStyle name="Normalno 2 3 2 2 10 2 2" xfId="27898"/>
    <cellStyle name="Normalno 2 3 2 2 10 2 3" xfId="18222"/>
    <cellStyle name="Normalno 2 3 2 2 10 3" xfId="23060"/>
    <cellStyle name="Normalno 2 3 2 2 10 4" xfId="13384"/>
    <cellStyle name="Normalno 2 3 2 2 11" xfId="4914"/>
    <cellStyle name="Normalno 2 3 2 2 11 2" xfId="24266"/>
    <cellStyle name="Normalno 2 3 2 2 11 3" xfId="14590"/>
    <cellStyle name="Normalno 2 3 2 2 12" xfId="19428"/>
    <cellStyle name="Normalno 2 3 2 2 13" xfId="9752"/>
    <cellStyle name="Normalno 2 3 2 2 2" xfId="97"/>
    <cellStyle name="Normalno 2 3 2 2 2 10" xfId="9802"/>
    <cellStyle name="Normalno 2 3 2 2 2 2" xfId="208"/>
    <cellStyle name="Normalno 2 3 2 2 2 2 2" xfId="528"/>
    <cellStyle name="Normalno 2 3 2 2 2 2 2 2" xfId="1132"/>
    <cellStyle name="Normalno 2 3 2 2 2 2 2 2 2" xfId="2342"/>
    <cellStyle name="Normalno 2 3 2 2 2 2 2 2 2 2" xfId="7180"/>
    <cellStyle name="Normalno 2 3 2 2 2 2 2 2 2 2 2" xfId="26532"/>
    <cellStyle name="Normalno 2 3 2 2 2 2 2 2 2 2 3" xfId="16856"/>
    <cellStyle name="Normalno 2 3 2 2 2 2 2 2 2 3" xfId="21694"/>
    <cellStyle name="Normalno 2 3 2 2 2 2 2 2 2 4" xfId="12018"/>
    <cellStyle name="Normalno 2 3 2 2 2 2 2 2 3" xfId="3552"/>
    <cellStyle name="Normalno 2 3 2 2 2 2 2 2 3 2" xfId="8390"/>
    <cellStyle name="Normalno 2 3 2 2 2 2 2 2 3 2 2" xfId="27742"/>
    <cellStyle name="Normalno 2 3 2 2 2 2 2 2 3 2 3" xfId="18066"/>
    <cellStyle name="Normalno 2 3 2 2 2 2 2 2 3 3" xfId="22904"/>
    <cellStyle name="Normalno 2 3 2 2 2 2 2 2 3 4" xfId="13228"/>
    <cellStyle name="Normalno 2 3 2 2 2 2 2 2 4" xfId="4761"/>
    <cellStyle name="Normalno 2 3 2 2 2 2 2 2 4 2" xfId="9599"/>
    <cellStyle name="Normalno 2 3 2 2 2 2 2 2 4 2 2" xfId="28951"/>
    <cellStyle name="Normalno 2 3 2 2 2 2 2 2 4 2 3" xfId="19275"/>
    <cellStyle name="Normalno 2 3 2 2 2 2 2 2 4 3" xfId="24113"/>
    <cellStyle name="Normalno 2 3 2 2 2 2 2 2 4 4" xfId="14437"/>
    <cellStyle name="Normalno 2 3 2 2 2 2 2 2 5" xfId="5970"/>
    <cellStyle name="Normalno 2 3 2 2 2 2 2 2 5 2" xfId="25322"/>
    <cellStyle name="Normalno 2 3 2 2 2 2 2 2 5 3" xfId="15646"/>
    <cellStyle name="Normalno 2 3 2 2 2 2 2 2 6" xfId="20484"/>
    <cellStyle name="Normalno 2 3 2 2 2 2 2 2 7" xfId="10808"/>
    <cellStyle name="Normalno 2 3 2 2 2 2 2 3" xfId="1738"/>
    <cellStyle name="Normalno 2 3 2 2 2 2 2 3 2" xfId="6576"/>
    <cellStyle name="Normalno 2 3 2 2 2 2 2 3 2 2" xfId="25928"/>
    <cellStyle name="Normalno 2 3 2 2 2 2 2 3 2 3" xfId="16252"/>
    <cellStyle name="Normalno 2 3 2 2 2 2 2 3 3" xfId="21090"/>
    <cellStyle name="Normalno 2 3 2 2 2 2 2 3 4" xfId="11414"/>
    <cellStyle name="Normalno 2 3 2 2 2 2 2 4" xfId="2948"/>
    <cellStyle name="Normalno 2 3 2 2 2 2 2 4 2" xfId="7786"/>
    <cellStyle name="Normalno 2 3 2 2 2 2 2 4 2 2" xfId="27138"/>
    <cellStyle name="Normalno 2 3 2 2 2 2 2 4 2 3" xfId="17462"/>
    <cellStyle name="Normalno 2 3 2 2 2 2 2 4 3" xfId="22300"/>
    <cellStyle name="Normalno 2 3 2 2 2 2 2 4 4" xfId="12624"/>
    <cellStyle name="Normalno 2 3 2 2 2 2 2 5" xfId="4157"/>
    <cellStyle name="Normalno 2 3 2 2 2 2 2 5 2" xfId="8995"/>
    <cellStyle name="Normalno 2 3 2 2 2 2 2 5 2 2" xfId="28347"/>
    <cellStyle name="Normalno 2 3 2 2 2 2 2 5 2 3" xfId="18671"/>
    <cellStyle name="Normalno 2 3 2 2 2 2 2 5 3" xfId="23509"/>
    <cellStyle name="Normalno 2 3 2 2 2 2 2 5 4" xfId="13833"/>
    <cellStyle name="Normalno 2 3 2 2 2 2 2 6" xfId="5366"/>
    <cellStyle name="Normalno 2 3 2 2 2 2 2 6 2" xfId="24718"/>
    <cellStyle name="Normalno 2 3 2 2 2 2 2 6 3" xfId="15042"/>
    <cellStyle name="Normalno 2 3 2 2 2 2 2 7" xfId="19880"/>
    <cellStyle name="Normalno 2 3 2 2 2 2 2 8" xfId="10204"/>
    <cellStyle name="Normalno 2 3 2 2 2 2 3" xfId="830"/>
    <cellStyle name="Normalno 2 3 2 2 2 2 3 2" xfId="2040"/>
    <cellStyle name="Normalno 2 3 2 2 2 2 3 2 2" xfId="6878"/>
    <cellStyle name="Normalno 2 3 2 2 2 2 3 2 2 2" xfId="26230"/>
    <cellStyle name="Normalno 2 3 2 2 2 2 3 2 2 3" xfId="16554"/>
    <cellStyle name="Normalno 2 3 2 2 2 2 3 2 3" xfId="21392"/>
    <cellStyle name="Normalno 2 3 2 2 2 2 3 2 4" xfId="11716"/>
    <cellStyle name="Normalno 2 3 2 2 2 2 3 3" xfId="3250"/>
    <cellStyle name="Normalno 2 3 2 2 2 2 3 3 2" xfId="8088"/>
    <cellStyle name="Normalno 2 3 2 2 2 2 3 3 2 2" xfId="27440"/>
    <cellStyle name="Normalno 2 3 2 2 2 2 3 3 2 3" xfId="17764"/>
    <cellStyle name="Normalno 2 3 2 2 2 2 3 3 3" xfId="22602"/>
    <cellStyle name="Normalno 2 3 2 2 2 2 3 3 4" xfId="12926"/>
    <cellStyle name="Normalno 2 3 2 2 2 2 3 4" xfId="4459"/>
    <cellStyle name="Normalno 2 3 2 2 2 2 3 4 2" xfId="9297"/>
    <cellStyle name="Normalno 2 3 2 2 2 2 3 4 2 2" xfId="28649"/>
    <cellStyle name="Normalno 2 3 2 2 2 2 3 4 2 3" xfId="18973"/>
    <cellStyle name="Normalno 2 3 2 2 2 2 3 4 3" xfId="23811"/>
    <cellStyle name="Normalno 2 3 2 2 2 2 3 4 4" xfId="14135"/>
    <cellStyle name="Normalno 2 3 2 2 2 2 3 5" xfId="5668"/>
    <cellStyle name="Normalno 2 3 2 2 2 2 3 5 2" xfId="25020"/>
    <cellStyle name="Normalno 2 3 2 2 2 2 3 5 3" xfId="15344"/>
    <cellStyle name="Normalno 2 3 2 2 2 2 3 6" xfId="20182"/>
    <cellStyle name="Normalno 2 3 2 2 2 2 3 7" xfId="10506"/>
    <cellStyle name="Normalno 2 3 2 2 2 2 4" xfId="1436"/>
    <cellStyle name="Normalno 2 3 2 2 2 2 4 2" xfId="6274"/>
    <cellStyle name="Normalno 2 3 2 2 2 2 4 2 2" xfId="25626"/>
    <cellStyle name="Normalno 2 3 2 2 2 2 4 2 3" xfId="15950"/>
    <cellStyle name="Normalno 2 3 2 2 2 2 4 3" xfId="20788"/>
    <cellStyle name="Normalno 2 3 2 2 2 2 4 4" xfId="11112"/>
    <cellStyle name="Normalno 2 3 2 2 2 2 5" xfId="2646"/>
    <cellStyle name="Normalno 2 3 2 2 2 2 5 2" xfId="7484"/>
    <cellStyle name="Normalno 2 3 2 2 2 2 5 2 2" xfId="26836"/>
    <cellStyle name="Normalno 2 3 2 2 2 2 5 2 3" xfId="17160"/>
    <cellStyle name="Normalno 2 3 2 2 2 2 5 3" xfId="21998"/>
    <cellStyle name="Normalno 2 3 2 2 2 2 5 4" xfId="12322"/>
    <cellStyle name="Normalno 2 3 2 2 2 2 6" xfId="3856"/>
    <cellStyle name="Normalno 2 3 2 2 2 2 6 2" xfId="8694"/>
    <cellStyle name="Normalno 2 3 2 2 2 2 6 2 2" xfId="28046"/>
    <cellStyle name="Normalno 2 3 2 2 2 2 6 2 3" xfId="18370"/>
    <cellStyle name="Normalno 2 3 2 2 2 2 6 3" xfId="23208"/>
    <cellStyle name="Normalno 2 3 2 2 2 2 6 4" xfId="13532"/>
    <cellStyle name="Normalno 2 3 2 2 2 2 7" xfId="5064"/>
    <cellStyle name="Normalno 2 3 2 2 2 2 7 2" xfId="24416"/>
    <cellStyle name="Normalno 2 3 2 2 2 2 7 3" xfId="14740"/>
    <cellStyle name="Normalno 2 3 2 2 2 2 8" xfId="19578"/>
    <cellStyle name="Normalno 2 3 2 2 2 2 9" xfId="9902"/>
    <cellStyle name="Normalno 2 3 2 2 2 3" xfId="428"/>
    <cellStyle name="Normalno 2 3 2 2 2 3 2" xfId="1032"/>
    <cellStyle name="Normalno 2 3 2 2 2 3 2 2" xfId="2242"/>
    <cellStyle name="Normalno 2 3 2 2 2 3 2 2 2" xfId="7080"/>
    <cellStyle name="Normalno 2 3 2 2 2 3 2 2 2 2" xfId="26432"/>
    <cellStyle name="Normalno 2 3 2 2 2 3 2 2 2 3" xfId="16756"/>
    <cellStyle name="Normalno 2 3 2 2 2 3 2 2 3" xfId="21594"/>
    <cellStyle name="Normalno 2 3 2 2 2 3 2 2 4" xfId="11918"/>
    <cellStyle name="Normalno 2 3 2 2 2 3 2 3" xfId="3452"/>
    <cellStyle name="Normalno 2 3 2 2 2 3 2 3 2" xfId="8290"/>
    <cellStyle name="Normalno 2 3 2 2 2 3 2 3 2 2" xfId="27642"/>
    <cellStyle name="Normalno 2 3 2 2 2 3 2 3 2 3" xfId="17966"/>
    <cellStyle name="Normalno 2 3 2 2 2 3 2 3 3" xfId="22804"/>
    <cellStyle name="Normalno 2 3 2 2 2 3 2 3 4" xfId="13128"/>
    <cellStyle name="Normalno 2 3 2 2 2 3 2 4" xfId="4661"/>
    <cellStyle name="Normalno 2 3 2 2 2 3 2 4 2" xfId="9499"/>
    <cellStyle name="Normalno 2 3 2 2 2 3 2 4 2 2" xfId="28851"/>
    <cellStyle name="Normalno 2 3 2 2 2 3 2 4 2 3" xfId="19175"/>
    <cellStyle name="Normalno 2 3 2 2 2 3 2 4 3" xfId="24013"/>
    <cellStyle name="Normalno 2 3 2 2 2 3 2 4 4" xfId="14337"/>
    <cellStyle name="Normalno 2 3 2 2 2 3 2 5" xfId="5870"/>
    <cellStyle name="Normalno 2 3 2 2 2 3 2 5 2" xfId="25222"/>
    <cellStyle name="Normalno 2 3 2 2 2 3 2 5 3" xfId="15546"/>
    <cellStyle name="Normalno 2 3 2 2 2 3 2 6" xfId="20384"/>
    <cellStyle name="Normalno 2 3 2 2 2 3 2 7" xfId="10708"/>
    <cellStyle name="Normalno 2 3 2 2 2 3 3" xfId="1638"/>
    <cellStyle name="Normalno 2 3 2 2 2 3 3 2" xfId="6476"/>
    <cellStyle name="Normalno 2 3 2 2 2 3 3 2 2" xfId="25828"/>
    <cellStyle name="Normalno 2 3 2 2 2 3 3 2 3" xfId="16152"/>
    <cellStyle name="Normalno 2 3 2 2 2 3 3 3" xfId="20990"/>
    <cellStyle name="Normalno 2 3 2 2 2 3 3 4" xfId="11314"/>
    <cellStyle name="Normalno 2 3 2 2 2 3 4" xfId="2848"/>
    <cellStyle name="Normalno 2 3 2 2 2 3 4 2" xfId="7686"/>
    <cellStyle name="Normalno 2 3 2 2 2 3 4 2 2" xfId="27038"/>
    <cellStyle name="Normalno 2 3 2 2 2 3 4 2 3" xfId="17362"/>
    <cellStyle name="Normalno 2 3 2 2 2 3 4 3" xfId="22200"/>
    <cellStyle name="Normalno 2 3 2 2 2 3 4 4" xfId="12524"/>
    <cellStyle name="Normalno 2 3 2 2 2 3 5" xfId="4057"/>
    <cellStyle name="Normalno 2 3 2 2 2 3 5 2" xfId="8895"/>
    <cellStyle name="Normalno 2 3 2 2 2 3 5 2 2" xfId="28247"/>
    <cellStyle name="Normalno 2 3 2 2 2 3 5 2 3" xfId="18571"/>
    <cellStyle name="Normalno 2 3 2 2 2 3 5 3" xfId="23409"/>
    <cellStyle name="Normalno 2 3 2 2 2 3 5 4" xfId="13733"/>
    <cellStyle name="Normalno 2 3 2 2 2 3 6" xfId="5266"/>
    <cellStyle name="Normalno 2 3 2 2 2 3 6 2" xfId="24618"/>
    <cellStyle name="Normalno 2 3 2 2 2 3 6 3" xfId="14942"/>
    <cellStyle name="Normalno 2 3 2 2 2 3 7" xfId="19780"/>
    <cellStyle name="Normalno 2 3 2 2 2 3 8" xfId="10104"/>
    <cellStyle name="Normalno 2 3 2 2 2 4" xfId="730"/>
    <cellStyle name="Normalno 2 3 2 2 2 4 2" xfId="1940"/>
    <cellStyle name="Normalno 2 3 2 2 2 4 2 2" xfId="6778"/>
    <cellStyle name="Normalno 2 3 2 2 2 4 2 2 2" xfId="26130"/>
    <cellStyle name="Normalno 2 3 2 2 2 4 2 2 3" xfId="16454"/>
    <cellStyle name="Normalno 2 3 2 2 2 4 2 3" xfId="21292"/>
    <cellStyle name="Normalno 2 3 2 2 2 4 2 4" xfId="11616"/>
    <cellStyle name="Normalno 2 3 2 2 2 4 3" xfId="3150"/>
    <cellStyle name="Normalno 2 3 2 2 2 4 3 2" xfId="7988"/>
    <cellStyle name="Normalno 2 3 2 2 2 4 3 2 2" xfId="27340"/>
    <cellStyle name="Normalno 2 3 2 2 2 4 3 2 3" xfId="17664"/>
    <cellStyle name="Normalno 2 3 2 2 2 4 3 3" xfId="22502"/>
    <cellStyle name="Normalno 2 3 2 2 2 4 3 4" xfId="12826"/>
    <cellStyle name="Normalno 2 3 2 2 2 4 4" xfId="4359"/>
    <cellStyle name="Normalno 2 3 2 2 2 4 4 2" xfId="9197"/>
    <cellStyle name="Normalno 2 3 2 2 2 4 4 2 2" xfId="28549"/>
    <cellStyle name="Normalno 2 3 2 2 2 4 4 2 3" xfId="18873"/>
    <cellStyle name="Normalno 2 3 2 2 2 4 4 3" xfId="23711"/>
    <cellStyle name="Normalno 2 3 2 2 2 4 4 4" xfId="14035"/>
    <cellStyle name="Normalno 2 3 2 2 2 4 5" xfId="5568"/>
    <cellStyle name="Normalno 2 3 2 2 2 4 5 2" xfId="24920"/>
    <cellStyle name="Normalno 2 3 2 2 2 4 5 3" xfId="15244"/>
    <cellStyle name="Normalno 2 3 2 2 2 4 6" xfId="20082"/>
    <cellStyle name="Normalno 2 3 2 2 2 4 7" xfId="10406"/>
    <cellStyle name="Normalno 2 3 2 2 2 5" xfId="1336"/>
    <cellStyle name="Normalno 2 3 2 2 2 5 2" xfId="6174"/>
    <cellStyle name="Normalno 2 3 2 2 2 5 2 2" xfId="25526"/>
    <cellStyle name="Normalno 2 3 2 2 2 5 2 3" xfId="15850"/>
    <cellStyle name="Normalno 2 3 2 2 2 5 3" xfId="20688"/>
    <cellStyle name="Normalno 2 3 2 2 2 5 4" xfId="11012"/>
    <cellStyle name="Normalno 2 3 2 2 2 6" xfId="2546"/>
    <cellStyle name="Normalno 2 3 2 2 2 6 2" xfId="7384"/>
    <cellStyle name="Normalno 2 3 2 2 2 6 2 2" xfId="26736"/>
    <cellStyle name="Normalno 2 3 2 2 2 6 2 3" xfId="17060"/>
    <cellStyle name="Normalno 2 3 2 2 2 6 3" xfId="21898"/>
    <cellStyle name="Normalno 2 3 2 2 2 6 4" xfId="12222"/>
    <cellStyle name="Normalno 2 3 2 2 2 7" xfId="3756"/>
    <cellStyle name="Normalno 2 3 2 2 2 7 2" xfId="8594"/>
    <cellStyle name="Normalno 2 3 2 2 2 7 2 2" xfId="27946"/>
    <cellStyle name="Normalno 2 3 2 2 2 7 2 3" xfId="18270"/>
    <cellStyle name="Normalno 2 3 2 2 2 7 3" xfId="23108"/>
    <cellStyle name="Normalno 2 3 2 2 2 7 4" xfId="13432"/>
    <cellStyle name="Normalno 2 3 2 2 2 8" xfId="4964"/>
    <cellStyle name="Normalno 2 3 2 2 2 8 2" xfId="24316"/>
    <cellStyle name="Normalno 2 3 2 2 2 8 3" xfId="14640"/>
    <cellStyle name="Normalno 2 3 2 2 2 9" xfId="19478"/>
    <cellStyle name="Normalno 2 3 2 2 3" xfId="158"/>
    <cellStyle name="Normalno 2 3 2 2 3 2" xfId="478"/>
    <cellStyle name="Normalno 2 3 2 2 3 2 2" xfId="1082"/>
    <cellStyle name="Normalno 2 3 2 2 3 2 2 2" xfId="2292"/>
    <cellStyle name="Normalno 2 3 2 2 3 2 2 2 2" xfId="7130"/>
    <cellStyle name="Normalno 2 3 2 2 3 2 2 2 2 2" xfId="26482"/>
    <cellStyle name="Normalno 2 3 2 2 3 2 2 2 2 3" xfId="16806"/>
    <cellStyle name="Normalno 2 3 2 2 3 2 2 2 3" xfId="21644"/>
    <cellStyle name="Normalno 2 3 2 2 3 2 2 2 4" xfId="11968"/>
    <cellStyle name="Normalno 2 3 2 2 3 2 2 3" xfId="3502"/>
    <cellStyle name="Normalno 2 3 2 2 3 2 2 3 2" xfId="8340"/>
    <cellStyle name="Normalno 2 3 2 2 3 2 2 3 2 2" xfId="27692"/>
    <cellStyle name="Normalno 2 3 2 2 3 2 2 3 2 3" xfId="18016"/>
    <cellStyle name="Normalno 2 3 2 2 3 2 2 3 3" xfId="22854"/>
    <cellStyle name="Normalno 2 3 2 2 3 2 2 3 4" xfId="13178"/>
    <cellStyle name="Normalno 2 3 2 2 3 2 2 4" xfId="4711"/>
    <cellStyle name="Normalno 2 3 2 2 3 2 2 4 2" xfId="9549"/>
    <cellStyle name="Normalno 2 3 2 2 3 2 2 4 2 2" xfId="28901"/>
    <cellStyle name="Normalno 2 3 2 2 3 2 2 4 2 3" xfId="19225"/>
    <cellStyle name="Normalno 2 3 2 2 3 2 2 4 3" xfId="24063"/>
    <cellStyle name="Normalno 2 3 2 2 3 2 2 4 4" xfId="14387"/>
    <cellStyle name="Normalno 2 3 2 2 3 2 2 5" xfId="5920"/>
    <cellStyle name="Normalno 2 3 2 2 3 2 2 5 2" xfId="25272"/>
    <cellStyle name="Normalno 2 3 2 2 3 2 2 5 3" xfId="15596"/>
    <cellStyle name="Normalno 2 3 2 2 3 2 2 6" xfId="20434"/>
    <cellStyle name="Normalno 2 3 2 2 3 2 2 7" xfId="10758"/>
    <cellStyle name="Normalno 2 3 2 2 3 2 3" xfId="1688"/>
    <cellStyle name="Normalno 2 3 2 2 3 2 3 2" xfId="6526"/>
    <cellStyle name="Normalno 2 3 2 2 3 2 3 2 2" xfId="25878"/>
    <cellStyle name="Normalno 2 3 2 2 3 2 3 2 3" xfId="16202"/>
    <cellStyle name="Normalno 2 3 2 2 3 2 3 3" xfId="21040"/>
    <cellStyle name="Normalno 2 3 2 2 3 2 3 4" xfId="11364"/>
    <cellStyle name="Normalno 2 3 2 2 3 2 4" xfId="2898"/>
    <cellStyle name="Normalno 2 3 2 2 3 2 4 2" xfId="7736"/>
    <cellStyle name="Normalno 2 3 2 2 3 2 4 2 2" xfId="27088"/>
    <cellStyle name="Normalno 2 3 2 2 3 2 4 2 3" xfId="17412"/>
    <cellStyle name="Normalno 2 3 2 2 3 2 4 3" xfId="22250"/>
    <cellStyle name="Normalno 2 3 2 2 3 2 4 4" xfId="12574"/>
    <cellStyle name="Normalno 2 3 2 2 3 2 5" xfId="4107"/>
    <cellStyle name="Normalno 2 3 2 2 3 2 5 2" xfId="8945"/>
    <cellStyle name="Normalno 2 3 2 2 3 2 5 2 2" xfId="28297"/>
    <cellStyle name="Normalno 2 3 2 2 3 2 5 2 3" xfId="18621"/>
    <cellStyle name="Normalno 2 3 2 2 3 2 5 3" xfId="23459"/>
    <cellStyle name="Normalno 2 3 2 2 3 2 5 4" xfId="13783"/>
    <cellStyle name="Normalno 2 3 2 2 3 2 6" xfId="5316"/>
    <cellStyle name="Normalno 2 3 2 2 3 2 6 2" xfId="24668"/>
    <cellStyle name="Normalno 2 3 2 2 3 2 6 3" xfId="14992"/>
    <cellStyle name="Normalno 2 3 2 2 3 2 7" xfId="19830"/>
    <cellStyle name="Normalno 2 3 2 2 3 2 8" xfId="10154"/>
    <cellStyle name="Normalno 2 3 2 2 3 3" xfId="780"/>
    <cellStyle name="Normalno 2 3 2 2 3 3 2" xfId="1990"/>
    <cellStyle name="Normalno 2 3 2 2 3 3 2 2" xfId="6828"/>
    <cellStyle name="Normalno 2 3 2 2 3 3 2 2 2" xfId="26180"/>
    <cellStyle name="Normalno 2 3 2 2 3 3 2 2 3" xfId="16504"/>
    <cellStyle name="Normalno 2 3 2 2 3 3 2 3" xfId="21342"/>
    <cellStyle name="Normalno 2 3 2 2 3 3 2 4" xfId="11666"/>
    <cellStyle name="Normalno 2 3 2 2 3 3 3" xfId="3200"/>
    <cellStyle name="Normalno 2 3 2 2 3 3 3 2" xfId="8038"/>
    <cellStyle name="Normalno 2 3 2 2 3 3 3 2 2" xfId="27390"/>
    <cellStyle name="Normalno 2 3 2 2 3 3 3 2 3" xfId="17714"/>
    <cellStyle name="Normalno 2 3 2 2 3 3 3 3" xfId="22552"/>
    <cellStyle name="Normalno 2 3 2 2 3 3 3 4" xfId="12876"/>
    <cellStyle name="Normalno 2 3 2 2 3 3 4" xfId="4409"/>
    <cellStyle name="Normalno 2 3 2 2 3 3 4 2" xfId="9247"/>
    <cellStyle name="Normalno 2 3 2 2 3 3 4 2 2" xfId="28599"/>
    <cellStyle name="Normalno 2 3 2 2 3 3 4 2 3" xfId="18923"/>
    <cellStyle name="Normalno 2 3 2 2 3 3 4 3" xfId="23761"/>
    <cellStyle name="Normalno 2 3 2 2 3 3 4 4" xfId="14085"/>
    <cellStyle name="Normalno 2 3 2 2 3 3 5" xfId="5618"/>
    <cellStyle name="Normalno 2 3 2 2 3 3 5 2" xfId="24970"/>
    <cellStyle name="Normalno 2 3 2 2 3 3 5 3" xfId="15294"/>
    <cellStyle name="Normalno 2 3 2 2 3 3 6" xfId="20132"/>
    <cellStyle name="Normalno 2 3 2 2 3 3 7" xfId="10456"/>
    <cellStyle name="Normalno 2 3 2 2 3 4" xfId="1386"/>
    <cellStyle name="Normalno 2 3 2 2 3 4 2" xfId="6224"/>
    <cellStyle name="Normalno 2 3 2 2 3 4 2 2" xfId="25576"/>
    <cellStyle name="Normalno 2 3 2 2 3 4 2 3" xfId="15900"/>
    <cellStyle name="Normalno 2 3 2 2 3 4 3" xfId="20738"/>
    <cellStyle name="Normalno 2 3 2 2 3 4 4" xfId="11062"/>
    <cellStyle name="Normalno 2 3 2 2 3 5" xfId="2596"/>
    <cellStyle name="Normalno 2 3 2 2 3 5 2" xfId="7434"/>
    <cellStyle name="Normalno 2 3 2 2 3 5 2 2" xfId="26786"/>
    <cellStyle name="Normalno 2 3 2 2 3 5 2 3" xfId="17110"/>
    <cellStyle name="Normalno 2 3 2 2 3 5 3" xfId="21948"/>
    <cellStyle name="Normalno 2 3 2 2 3 5 4" xfId="12272"/>
    <cellStyle name="Normalno 2 3 2 2 3 6" xfId="3806"/>
    <cellStyle name="Normalno 2 3 2 2 3 6 2" xfId="8644"/>
    <cellStyle name="Normalno 2 3 2 2 3 6 2 2" xfId="27996"/>
    <cellStyle name="Normalno 2 3 2 2 3 6 2 3" xfId="18320"/>
    <cellStyle name="Normalno 2 3 2 2 3 6 3" xfId="23158"/>
    <cellStyle name="Normalno 2 3 2 2 3 6 4" xfId="13482"/>
    <cellStyle name="Normalno 2 3 2 2 3 7" xfId="5014"/>
    <cellStyle name="Normalno 2 3 2 2 3 7 2" xfId="24366"/>
    <cellStyle name="Normalno 2 3 2 2 3 7 3" xfId="14690"/>
    <cellStyle name="Normalno 2 3 2 2 3 8" xfId="19528"/>
    <cellStyle name="Normalno 2 3 2 2 3 9" xfId="9852"/>
    <cellStyle name="Normalno 2 3 2 2 4" xfId="274"/>
    <cellStyle name="Normalno 2 3 2 2 4 2" xfId="578"/>
    <cellStyle name="Normalno 2 3 2 2 4 2 2" xfId="1182"/>
    <cellStyle name="Normalno 2 3 2 2 4 2 2 2" xfId="2392"/>
    <cellStyle name="Normalno 2 3 2 2 4 2 2 2 2" xfId="7230"/>
    <cellStyle name="Normalno 2 3 2 2 4 2 2 2 2 2" xfId="26582"/>
    <cellStyle name="Normalno 2 3 2 2 4 2 2 2 2 3" xfId="16906"/>
    <cellStyle name="Normalno 2 3 2 2 4 2 2 2 3" xfId="21744"/>
    <cellStyle name="Normalno 2 3 2 2 4 2 2 2 4" xfId="12068"/>
    <cellStyle name="Normalno 2 3 2 2 4 2 2 3" xfId="3602"/>
    <cellStyle name="Normalno 2 3 2 2 4 2 2 3 2" xfId="8440"/>
    <cellStyle name="Normalno 2 3 2 2 4 2 2 3 2 2" xfId="27792"/>
    <cellStyle name="Normalno 2 3 2 2 4 2 2 3 2 3" xfId="18116"/>
    <cellStyle name="Normalno 2 3 2 2 4 2 2 3 3" xfId="22954"/>
    <cellStyle name="Normalno 2 3 2 2 4 2 2 3 4" xfId="13278"/>
    <cellStyle name="Normalno 2 3 2 2 4 2 2 4" xfId="4811"/>
    <cellStyle name="Normalno 2 3 2 2 4 2 2 4 2" xfId="9649"/>
    <cellStyle name="Normalno 2 3 2 2 4 2 2 4 2 2" xfId="29001"/>
    <cellStyle name="Normalno 2 3 2 2 4 2 2 4 2 3" xfId="19325"/>
    <cellStyle name="Normalno 2 3 2 2 4 2 2 4 3" xfId="24163"/>
    <cellStyle name="Normalno 2 3 2 2 4 2 2 4 4" xfId="14487"/>
    <cellStyle name="Normalno 2 3 2 2 4 2 2 5" xfId="6020"/>
    <cellStyle name="Normalno 2 3 2 2 4 2 2 5 2" xfId="25372"/>
    <cellStyle name="Normalno 2 3 2 2 4 2 2 5 3" xfId="15696"/>
    <cellStyle name="Normalno 2 3 2 2 4 2 2 6" xfId="20534"/>
    <cellStyle name="Normalno 2 3 2 2 4 2 2 7" xfId="10858"/>
    <cellStyle name="Normalno 2 3 2 2 4 2 3" xfId="1788"/>
    <cellStyle name="Normalno 2 3 2 2 4 2 3 2" xfId="6626"/>
    <cellStyle name="Normalno 2 3 2 2 4 2 3 2 2" xfId="25978"/>
    <cellStyle name="Normalno 2 3 2 2 4 2 3 2 3" xfId="16302"/>
    <cellStyle name="Normalno 2 3 2 2 4 2 3 3" xfId="21140"/>
    <cellStyle name="Normalno 2 3 2 2 4 2 3 4" xfId="11464"/>
    <cellStyle name="Normalno 2 3 2 2 4 2 4" xfId="2998"/>
    <cellStyle name="Normalno 2 3 2 2 4 2 4 2" xfId="7836"/>
    <cellStyle name="Normalno 2 3 2 2 4 2 4 2 2" xfId="27188"/>
    <cellStyle name="Normalno 2 3 2 2 4 2 4 2 3" xfId="17512"/>
    <cellStyle name="Normalno 2 3 2 2 4 2 4 3" xfId="22350"/>
    <cellStyle name="Normalno 2 3 2 2 4 2 4 4" xfId="12674"/>
    <cellStyle name="Normalno 2 3 2 2 4 2 5" xfId="4207"/>
    <cellStyle name="Normalno 2 3 2 2 4 2 5 2" xfId="9045"/>
    <cellStyle name="Normalno 2 3 2 2 4 2 5 2 2" xfId="28397"/>
    <cellStyle name="Normalno 2 3 2 2 4 2 5 2 3" xfId="18721"/>
    <cellStyle name="Normalno 2 3 2 2 4 2 5 3" xfId="23559"/>
    <cellStyle name="Normalno 2 3 2 2 4 2 5 4" xfId="13883"/>
    <cellStyle name="Normalno 2 3 2 2 4 2 6" xfId="5416"/>
    <cellStyle name="Normalno 2 3 2 2 4 2 6 2" xfId="24768"/>
    <cellStyle name="Normalno 2 3 2 2 4 2 6 3" xfId="15092"/>
    <cellStyle name="Normalno 2 3 2 2 4 2 7" xfId="19930"/>
    <cellStyle name="Normalno 2 3 2 2 4 2 8" xfId="10254"/>
    <cellStyle name="Normalno 2 3 2 2 4 3" xfId="880"/>
    <cellStyle name="Normalno 2 3 2 2 4 3 2" xfId="2090"/>
    <cellStyle name="Normalno 2 3 2 2 4 3 2 2" xfId="6928"/>
    <cellStyle name="Normalno 2 3 2 2 4 3 2 2 2" xfId="26280"/>
    <cellStyle name="Normalno 2 3 2 2 4 3 2 2 3" xfId="16604"/>
    <cellStyle name="Normalno 2 3 2 2 4 3 2 3" xfId="21442"/>
    <cellStyle name="Normalno 2 3 2 2 4 3 2 4" xfId="11766"/>
    <cellStyle name="Normalno 2 3 2 2 4 3 3" xfId="3300"/>
    <cellStyle name="Normalno 2 3 2 2 4 3 3 2" xfId="8138"/>
    <cellStyle name="Normalno 2 3 2 2 4 3 3 2 2" xfId="27490"/>
    <cellStyle name="Normalno 2 3 2 2 4 3 3 2 3" xfId="17814"/>
    <cellStyle name="Normalno 2 3 2 2 4 3 3 3" xfId="22652"/>
    <cellStyle name="Normalno 2 3 2 2 4 3 3 4" xfId="12976"/>
    <cellStyle name="Normalno 2 3 2 2 4 3 4" xfId="4509"/>
    <cellStyle name="Normalno 2 3 2 2 4 3 4 2" xfId="9347"/>
    <cellStyle name="Normalno 2 3 2 2 4 3 4 2 2" xfId="28699"/>
    <cellStyle name="Normalno 2 3 2 2 4 3 4 2 3" xfId="19023"/>
    <cellStyle name="Normalno 2 3 2 2 4 3 4 3" xfId="23861"/>
    <cellStyle name="Normalno 2 3 2 2 4 3 4 4" xfId="14185"/>
    <cellStyle name="Normalno 2 3 2 2 4 3 5" xfId="5718"/>
    <cellStyle name="Normalno 2 3 2 2 4 3 5 2" xfId="25070"/>
    <cellStyle name="Normalno 2 3 2 2 4 3 5 3" xfId="15394"/>
    <cellStyle name="Normalno 2 3 2 2 4 3 6" xfId="20232"/>
    <cellStyle name="Normalno 2 3 2 2 4 3 7" xfId="10556"/>
    <cellStyle name="Normalno 2 3 2 2 4 4" xfId="1486"/>
    <cellStyle name="Normalno 2 3 2 2 4 4 2" xfId="6324"/>
    <cellStyle name="Normalno 2 3 2 2 4 4 2 2" xfId="25676"/>
    <cellStyle name="Normalno 2 3 2 2 4 4 2 3" xfId="16000"/>
    <cellStyle name="Normalno 2 3 2 2 4 4 3" xfId="20838"/>
    <cellStyle name="Normalno 2 3 2 2 4 4 4" xfId="11162"/>
    <cellStyle name="Normalno 2 3 2 2 4 5" xfId="2696"/>
    <cellStyle name="Normalno 2 3 2 2 4 5 2" xfId="7534"/>
    <cellStyle name="Normalno 2 3 2 2 4 5 2 2" xfId="26886"/>
    <cellStyle name="Normalno 2 3 2 2 4 5 2 3" xfId="17210"/>
    <cellStyle name="Normalno 2 3 2 2 4 5 3" xfId="22048"/>
    <cellStyle name="Normalno 2 3 2 2 4 5 4" xfId="12372"/>
    <cellStyle name="Normalno 2 3 2 2 4 6" xfId="3906"/>
    <cellStyle name="Normalno 2 3 2 2 4 6 2" xfId="8744"/>
    <cellStyle name="Normalno 2 3 2 2 4 6 2 2" xfId="28096"/>
    <cellStyle name="Normalno 2 3 2 2 4 6 2 3" xfId="18420"/>
    <cellStyle name="Normalno 2 3 2 2 4 6 3" xfId="23258"/>
    <cellStyle name="Normalno 2 3 2 2 4 6 4" xfId="13582"/>
    <cellStyle name="Normalno 2 3 2 2 4 7" xfId="5114"/>
    <cellStyle name="Normalno 2 3 2 2 4 7 2" xfId="24466"/>
    <cellStyle name="Normalno 2 3 2 2 4 7 3" xfId="14790"/>
    <cellStyle name="Normalno 2 3 2 2 4 8" xfId="19628"/>
    <cellStyle name="Normalno 2 3 2 2 4 9" xfId="9952"/>
    <cellStyle name="Normalno 2 3 2 2 5" xfId="327"/>
    <cellStyle name="Normalno 2 3 2 2 5 2" xfId="630"/>
    <cellStyle name="Normalno 2 3 2 2 5 2 2" xfId="1234"/>
    <cellStyle name="Normalno 2 3 2 2 5 2 2 2" xfId="2444"/>
    <cellStyle name="Normalno 2 3 2 2 5 2 2 2 2" xfId="7282"/>
    <cellStyle name="Normalno 2 3 2 2 5 2 2 2 2 2" xfId="26634"/>
    <cellStyle name="Normalno 2 3 2 2 5 2 2 2 2 3" xfId="16958"/>
    <cellStyle name="Normalno 2 3 2 2 5 2 2 2 3" xfId="21796"/>
    <cellStyle name="Normalno 2 3 2 2 5 2 2 2 4" xfId="12120"/>
    <cellStyle name="Normalno 2 3 2 2 5 2 2 3" xfId="3654"/>
    <cellStyle name="Normalno 2 3 2 2 5 2 2 3 2" xfId="8492"/>
    <cellStyle name="Normalno 2 3 2 2 5 2 2 3 2 2" xfId="27844"/>
    <cellStyle name="Normalno 2 3 2 2 5 2 2 3 2 3" xfId="18168"/>
    <cellStyle name="Normalno 2 3 2 2 5 2 2 3 3" xfId="23006"/>
    <cellStyle name="Normalno 2 3 2 2 5 2 2 3 4" xfId="13330"/>
    <cellStyle name="Normalno 2 3 2 2 5 2 2 4" xfId="4863"/>
    <cellStyle name="Normalno 2 3 2 2 5 2 2 4 2" xfId="9701"/>
    <cellStyle name="Normalno 2 3 2 2 5 2 2 4 2 2" xfId="29053"/>
    <cellStyle name="Normalno 2 3 2 2 5 2 2 4 2 3" xfId="19377"/>
    <cellStyle name="Normalno 2 3 2 2 5 2 2 4 3" xfId="24215"/>
    <cellStyle name="Normalno 2 3 2 2 5 2 2 4 4" xfId="14539"/>
    <cellStyle name="Normalno 2 3 2 2 5 2 2 5" xfId="6072"/>
    <cellStyle name="Normalno 2 3 2 2 5 2 2 5 2" xfId="25424"/>
    <cellStyle name="Normalno 2 3 2 2 5 2 2 5 3" xfId="15748"/>
    <cellStyle name="Normalno 2 3 2 2 5 2 2 6" xfId="20586"/>
    <cellStyle name="Normalno 2 3 2 2 5 2 2 7" xfId="10910"/>
    <cellStyle name="Normalno 2 3 2 2 5 2 3" xfId="1840"/>
    <cellStyle name="Normalno 2 3 2 2 5 2 3 2" xfId="6678"/>
    <cellStyle name="Normalno 2 3 2 2 5 2 3 2 2" xfId="26030"/>
    <cellStyle name="Normalno 2 3 2 2 5 2 3 2 3" xfId="16354"/>
    <cellStyle name="Normalno 2 3 2 2 5 2 3 3" xfId="21192"/>
    <cellStyle name="Normalno 2 3 2 2 5 2 3 4" xfId="11516"/>
    <cellStyle name="Normalno 2 3 2 2 5 2 4" xfId="3050"/>
    <cellStyle name="Normalno 2 3 2 2 5 2 4 2" xfId="7888"/>
    <cellStyle name="Normalno 2 3 2 2 5 2 4 2 2" xfId="27240"/>
    <cellStyle name="Normalno 2 3 2 2 5 2 4 2 3" xfId="17564"/>
    <cellStyle name="Normalno 2 3 2 2 5 2 4 3" xfId="22402"/>
    <cellStyle name="Normalno 2 3 2 2 5 2 4 4" xfId="12726"/>
    <cellStyle name="Normalno 2 3 2 2 5 2 5" xfId="4259"/>
    <cellStyle name="Normalno 2 3 2 2 5 2 5 2" xfId="9097"/>
    <cellStyle name="Normalno 2 3 2 2 5 2 5 2 2" xfId="28449"/>
    <cellStyle name="Normalno 2 3 2 2 5 2 5 2 3" xfId="18773"/>
    <cellStyle name="Normalno 2 3 2 2 5 2 5 3" xfId="23611"/>
    <cellStyle name="Normalno 2 3 2 2 5 2 5 4" xfId="13935"/>
    <cellStyle name="Normalno 2 3 2 2 5 2 6" xfId="5468"/>
    <cellStyle name="Normalno 2 3 2 2 5 2 6 2" xfId="24820"/>
    <cellStyle name="Normalno 2 3 2 2 5 2 6 3" xfId="15144"/>
    <cellStyle name="Normalno 2 3 2 2 5 2 7" xfId="19982"/>
    <cellStyle name="Normalno 2 3 2 2 5 2 8" xfId="10306"/>
    <cellStyle name="Normalno 2 3 2 2 5 3" xfId="932"/>
    <cellStyle name="Normalno 2 3 2 2 5 3 2" xfId="2142"/>
    <cellStyle name="Normalno 2 3 2 2 5 3 2 2" xfId="6980"/>
    <cellStyle name="Normalno 2 3 2 2 5 3 2 2 2" xfId="26332"/>
    <cellStyle name="Normalno 2 3 2 2 5 3 2 2 3" xfId="16656"/>
    <cellStyle name="Normalno 2 3 2 2 5 3 2 3" xfId="21494"/>
    <cellStyle name="Normalno 2 3 2 2 5 3 2 4" xfId="11818"/>
    <cellStyle name="Normalno 2 3 2 2 5 3 3" xfId="3352"/>
    <cellStyle name="Normalno 2 3 2 2 5 3 3 2" xfId="8190"/>
    <cellStyle name="Normalno 2 3 2 2 5 3 3 2 2" xfId="27542"/>
    <cellStyle name="Normalno 2 3 2 2 5 3 3 2 3" xfId="17866"/>
    <cellStyle name="Normalno 2 3 2 2 5 3 3 3" xfId="22704"/>
    <cellStyle name="Normalno 2 3 2 2 5 3 3 4" xfId="13028"/>
    <cellStyle name="Normalno 2 3 2 2 5 3 4" xfId="4561"/>
    <cellStyle name="Normalno 2 3 2 2 5 3 4 2" xfId="9399"/>
    <cellStyle name="Normalno 2 3 2 2 5 3 4 2 2" xfId="28751"/>
    <cellStyle name="Normalno 2 3 2 2 5 3 4 2 3" xfId="19075"/>
    <cellStyle name="Normalno 2 3 2 2 5 3 4 3" xfId="23913"/>
    <cellStyle name="Normalno 2 3 2 2 5 3 4 4" xfId="14237"/>
    <cellStyle name="Normalno 2 3 2 2 5 3 5" xfId="5770"/>
    <cellStyle name="Normalno 2 3 2 2 5 3 5 2" xfId="25122"/>
    <cellStyle name="Normalno 2 3 2 2 5 3 5 3" xfId="15446"/>
    <cellStyle name="Normalno 2 3 2 2 5 3 6" xfId="20284"/>
    <cellStyle name="Normalno 2 3 2 2 5 3 7" xfId="10608"/>
    <cellStyle name="Normalno 2 3 2 2 5 4" xfId="1538"/>
    <cellStyle name="Normalno 2 3 2 2 5 4 2" xfId="6376"/>
    <cellStyle name="Normalno 2 3 2 2 5 4 2 2" xfId="25728"/>
    <cellStyle name="Normalno 2 3 2 2 5 4 2 3" xfId="16052"/>
    <cellStyle name="Normalno 2 3 2 2 5 4 3" xfId="20890"/>
    <cellStyle name="Normalno 2 3 2 2 5 4 4" xfId="11214"/>
    <cellStyle name="Normalno 2 3 2 2 5 5" xfId="2748"/>
    <cellStyle name="Normalno 2 3 2 2 5 5 2" xfId="7586"/>
    <cellStyle name="Normalno 2 3 2 2 5 5 2 2" xfId="26938"/>
    <cellStyle name="Normalno 2 3 2 2 5 5 2 3" xfId="17262"/>
    <cellStyle name="Normalno 2 3 2 2 5 5 3" xfId="22100"/>
    <cellStyle name="Normalno 2 3 2 2 5 5 4" xfId="12424"/>
    <cellStyle name="Normalno 2 3 2 2 5 6" xfId="3957"/>
    <cellStyle name="Normalno 2 3 2 2 5 6 2" xfId="8795"/>
    <cellStyle name="Normalno 2 3 2 2 5 6 2 2" xfId="28147"/>
    <cellStyle name="Normalno 2 3 2 2 5 6 2 3" xfId="18471"/>
    <cellStyle name="Normalno 2 3 2 2 5 6 3" xfId="23309"/>
    <cellStyle name="Normalno 2 3 2 2 5 6 4" xfId="13633"/>
    <cellStyle name="Normalno 2 3 2 2 5 7" xfId="5166"/>
    <cellStyle name="Normalno 2 3 2 2 5 7 2" xfId="24518"/>
    <cellStyle name="Normalno 2 3 2 2 5 7 3" xfId="14842"/>
    <cellStyle name="Normalno 2 3 2 2 5 8" xfId="19680"/>
    <cellStyle name="Normalno 2 3 2 2 5 9" xfId="10004"/>
    <cellStyle name="Normalno 2 3 2 2 6" xfId="378"/>
    <cellStyle name="Normalno 2 3 2 2 6 2" xfId="982"/>
    <cellStyle name="Normalno 2 3 2 2 6 2 2" xfId="2192"/>
    <cellStyle name="Normalno 2 3 2 2 6 2 2 2" xfId="7030"/>
    <cellStyle name="Normalno 2 3 2 2 6 2 2 2 2" xfId="26382"/>
    <cellStyle name="Normalno 2 3 2 2 6 2 2 2 3" xfId="16706"/>
    <cellStyle name="Normalno 2 3 2 2 6 2 2 3" xfId="21544"/>
    <cellStyle name="Normalno 2 3 2 2 6 2 2 4" xfId="11868"/>
    <cellStyle name="Normalno 2 3 2 2 6 2 3" xfId="3402"/>
    <cellStyle name="Normalno 2 3 2 2 6 2 3 2" xfId="8240"/>
    <cellStyle name="Normalno 2 3 2 2 6 2 3 2 2" xfId="27592"/>
    <cellStyle name="Normalno 2 3 2 2 6 2 3 2 3" xfId="17916"/>
    <cellStyle name="Normalno 2 3 2 2 6 2 3 3" xfId="22754"/>
    <cellStyle name="Normalno 2 3 2 2 6 2 3 4" xfId="13078"/>
    <cellStyle name="Normalno 2 3 2 2 6 2 4" xfId="4611"/>
    <cellStyle name="Normalno 2 3 2 2 6 2 4 2" xfId="9449"/>
    <cellStyle name="Normalno 2 3 2 2 6 2 4 2 2" xfId="28801"/>
    <cellStyle name="Normalno 2 3 2 2 6 2 4 2 3" xfId="19125"/>
    <cellStyle name="Normalno 2 3 2 2 6 2 4 3" xfId="23963"/>
    <cellStyle name="Normalno 2 3 2 2 6 2 4 4" xfId="14287"/>
    <cellStyle name="Normalno 2 3 2 2 6 2 5" xfId="5820"/>
    <cellStyle name="Normalno 2 3 2 2 6 2 5 2" xfId="25172"/>
    <cellStyle name="Normalno 2 3 2 2 6 2 5 3" xfId="15496"/>
    <cellStyle name="Normalno 2 3 2 2 6 2 6" xfId="20334"/>
    <cellStyle name="Normalno 2 3 2 2 6 2 7" xfId="10658"/>
    <cellStyle name="Normalno 2 3 2 2 6 3" xfId="1588"/>
    <cellStyle name="Normalno 2 3 2 2 6 3 2" xfId="6426"/>
    <cellStyle name="Normalno 2 3 2 2 6 3 2 2" xfId="25778"/>
    <cellStyle name="Normalno 2 3 2 2 6 3 2 3" xfId="16102"/>
    <cellStyle name="Normalno 2 3 2 2 6 3 3" xfId="20940"/>
    <cellStyle name="Normalno 2 3 2 2 6 3 4" xfId="11264"/>
    <cellStyle name="Normalno 2 3 2 2 6 4" xfId="2798"/>
    <cellStyle name="Normalno 2 3 2 2 6 4 2" xfId="7636"/>
    <cellStyle name="Normalno 2 3 2 2 6 4 2 2" xfId="26988"/>
    <cellStyle name="Normalno 2 3 2 2 6 4 2 3" xfId="17312"/>
    <cellStyle name="Normalno 2 3 2 2 6 4 3" xfId="22150"/>
    <cellStyle name="Normalno 2 3 2 2 6 4 4" xfId="12474"/>
    <cellStyle name="Normalno 2 3 2 2 6 5" xfId="4007"/>
    <cellStyle name="Normalno 2 3 2 2 6 5 2" xfId="8845"/>
    <cellStyle name="Normalno 2 3 2 2 6 5 2 2" xfId="28197"/>
    <cellStyle name="Normalno 2 3 2 2 6 5 2 3" xfId="18521"/>
    <cellStyle name="Normalno 2 3 2 2 6 5 3" xfId="23359"/>
    <cellStyle name="Normalno 2 3 2 2 6 5 4" xfId="13683"/>
    <cellStyle name="Normalno 2 3 2 2 6 6" xfId="5216"/>
    <cellStyle name="Normalno 2 3 2 2 6 6 2" xfId="24568"/>
    <cellStyle name="Normalno 2 3 2 2 6 6 3" xfId="14892"/>
    <cellStyle name="Normalno 2 3 2 2 6 7" xfId="19730"/>
    <cellStyle name="Normalno 2 3 2 2 6 8" xfId="10054"/>
    <cellStyle name="Normalno 2 3 2 2 7" xfId="680"/>
    <cellStyle name="Normalno 2 3 2 2 7 2" xfId="1890"/>
    <cellStyle name="Normalno 2 3 2 2 7 2 2" xfId="6728"/>
    <cellStyle name="Normalno 2 3 2 2 7 2 2 2" xfId="26080"/>
    <cellStyle name="Normalno 2 3 2 2 7 2 2 3" xfId="16404"/>
    <cellStyle name="Normalno 2 3 2 2 7 2 3" xfId="21242"/>
    <cellStyle name="Normalno 2 3 2 2 7 2 4" xfId="11566"/>
    <cellStyle name="Normalno 2 3 2 2 7 3" xfId="3100"/>
    <cellStyle name="Normalno 2 3 2 2 7 3 2" xfId="7938"/>
    <cellStyle name="Normalno 2 3 2 2 7 3 2 2" xfId="27290"/>
    <cellStyle name="Normalno 2 3 2 2 7 3 2 3" xfId="17614"/>
    <cellStyle name="Normalno 2 3 2 2 7 3 3" xfId="22452"/>
    <cellStyle name="Normalno 2 3 2 2 7 3 4" xfId="12776"/>
    <cellStyle name="Normalno 2 3 2 2 7 4" xfId="4309"/>
    <cellStyle name="Normalno 2 3 2 2 7 4 2" xfId="9147"/>
    <cellStyle name="Normalno 2 3 2 2 7 4 2 2" xfId="28499"/>
    <cellStyle name="Normalno 2 3 2 2 7 4 2 3" xfId="18823"/>
    <cellStyle name="Normalno 2 3 2 2 7 4 3" xfId="23661"/>
    <cellStyle name="Normalno 2 3 2 2 7 4 4" xfId="13985"/>
    <cellStyle name="Normalno 2 3 2 2 7 5" xfId="5518"/>
    <cellStyle name="Normalno 2 3 2 2 7 5 2" xfId="24870"/>
    <cellStyle name="Normalno 2 3 2 2 7 5 3" xfId="15194"/>
    <cellStyle name="Normalno 2 3 2 2 7 6" xfId="20032"/>
    <cellStyle name="Normalno 2 3 2 2 7 7" xfId="10356"/>
    <cellStyle name="Normalno 2 3 2 2 8" xfId="1286"/>
    <cellStyle name="Normalno 2 3 2 2 8 2" xfId="6124"/>
    <cellStyle name="Normalno 2 3 2 2 8 2 2" xfId="25476"/>
    <cellStyle name="Normalno 2 3 2 2 8 2 3" xfId="15800"/>
    <cellStyle name="Normalno 2 3 2 2 8 3" xfId="20638"/>
    <cellStyle name="Normalno 2 3 2 2 8 4" xfId="10962"/>
    <cellStyle name="Normalno 2 3 2 2 9" xfId="2496"/>
    <cellStyle name="Normalno 2 3 2 2 9 2" xfId="7334"/>
    <cellStyle name="Normalno 2 3 2 2 9 2 2" xfId="26686"/>
    <cellStyle name="Normalno 2 3 2 2 9 2 3" xfId="17010"/>
    <cellStyle name="Normalno 2 3 2 2 9 3" xfId="21848"/>
    <cellStyle name="Normalno 2 3 2 2 9 4" xfId="12172"/>
    <cellStyle name="Normalno 2 3 2 3" xfId="74"/>
    <cellStyle name="Normalno 2 3 2 3 10" xfId="9781"/>
    <cellStyle name="Normalno 2 3 2 3 2" xfId="187"/>
    <cellStyle name="Normalno 2 3 2 3 2 2" xfId="507"/>
    <cellStyle name="Normalno 2 3 2 3 2 2 2" xfId="1111"/>
    <cellStyle name="Normalno 2 3 2 3 2 2 2 2" xfId="2321"/>
    <cellStyle name="Normalno 2 3 2 3 2 2 2 2 2" xfId="7159"/>
    <cellStyle name="Normalno 2 3 2 3 2 2 2 2 2 2" xfId="26511"/>
    <cellStyle name="Normalno 2 3 2 3 2 2 2 2 2 3" xfId="16835"/>
    <cellStyle name="Normalno 2 3 2 3 2 2 2 2 3" xfId="21673"/>
    <cellStyle name="Normalno 2 3 2 3 2 2 2 2 4" xfId="11997"/>
    <cellStyle name="Normalno 2 3 2 3 2 2 2 3" xfId="3531"/>
    <cellStyle name="Normalno 2 3 2 3 2 2 2 3 2" xfId="8369"/>
    <cellStyle name="Normalno 2 3 2 3 2 2 2 3 2 2" xfId="27721"/>
    <cellStyle name="Normalno 2 3 2 3 2 2 2 3 2 3" xfId="18045"/>
    <cellStyle name="Normalno 2 3 2 3 2 2 2 3 3" xfId="22883"/>
    <cellStyle name="Normalno 2 3 2 3 2 2 2 3 4" xfId="13207"/>
    <cellStyle name="Normalno 2 3 2 3 2 2 2 4" xfId="4740"/>
    <cellStyle name="Normalno 2 3 2 3 2 2 2 4 2" xfId="9578"/>
    <cellStyle name="Normalno 2 3 2 3 2 2 2 4 2 2" xfId="28930"/>
    <cellStyle name="Normalno 2 3 2 3 2 2 2 4 2 3" xfId="19254"/>
    <cellStyle name="Normalno 2 3 2 3 2 2 2 4 3" xfId="24092"/>
    <cellStyle name="Normalno 2 3 2 3 2 2 2 4 4" xfId="14416"/>
    <cellStyle name="Normalno 2 3 2 3 2 2 2 5" xfId="5949"/>
    <cellStyle name="Normalno 2 3 2 3 2 2 2 5 2" xfId="25301"/>
    <cellStyle name="Normalno 2 3 2 3 2 2 2 5 3" xfId="15625"/>
    <cellStyle name="Normalno 2 3 2 3 2 2 2 6" xfId="20463"/>
    <cellStyle name="Normalno 2 3 2 3 2 2 2 7" xfId="10787"/>
    <cellStyle name="Normalno 2 3 2 3 2 2 3" xfId="1717"/>
    <cellStyle name="Normalno 2 3 2 3 2 2 3 2" xfId="6555"/>
    <cellStyle name="Normalno 2 3 2 3 2 2 3 2 2" xfId="25907"/>
    <cellStyle name="Normalno 2 3 2 3 2 2 3 2 3" xfId="16231"/>
    <cellStyle name="Normalno 2 3 2 3 2 2 3 3" xfId="21069"/>
    <cellStyle name="Normalno 2 3 2 3 2 2 3 4" xfId="11393"/>
    <cellStyle name="Normalno 2 3 2 3 2 2 4" xfId="2927"/>
    <cellStyle name="Normalno 2 3 2 3 2 2 4 2" xfId="7765"/>
    <cellStyle name="Normalno 2 3 2 3 2 2 4 2 2" xfId="27117"/>
    <cellStyle name="Normalno 2 3 2 3 2 2 4 2 3" xfId="17441"/>
    <cellStyle name="Normalno 2 3 2 3 2 2 4 3" xfId="22279"/>
    <cellStyle name="Normalno 2 3 2 3 2 2 4 4" xfId="12603"/>
    <cellStyle name="Normalno 2 3 2 3 2 2 5" xfId="4136"/>
    <cellStyle name="Normalno 2 3 2 3 2 2 5 2" xfId="8974"/>
    <cellStyle name="Normalno 2 3 2 3 2 2 5 2 2" xfId="28326"/>
    <cellStyle name="Normalno 2 3 2 3 2 2 5 2 3" xfId="18650"/>
    <cellStyle name="Normalno 2 3 2 3 2 2 5 3" xfId="23488"/>
    <cellStyle name="Normalno 2 3 2 3 2 2 5 4" xfId="13812"/>
    <cellStyle name="Normalno 2 3 2 3 2 2 6" xfId="5345"/>
    <cellStyle name="Normalno 2 3 2 3 2 2 6 2" xfId="24697"/>
    <cellStyle name="Normalno 2 3 2 3 2 2 6 3" xfId="15021"/>
    <cellStyle name="Normalno 2 3 2 3 2 2 7" xfId="19859"/>
    <cellStyle name="Normalno 2 3 2 3 2 2 8" xfId="10183"/>
    <cellStyle name="Normalno 2 3 2 3 2 3" xfId="809"/>
    <cellStyle name="Normalno 2 3 2 3 2 3 2" xfId="2019"/>
    <cellStyle name="Normalno 2 3 2 3 2 3 2 2" xfId="6857"/>
    <cellStyle name="Normalno 2 3 2 3 2 3 2 2 2" xfId="26209"/>
    <cellStyle name="Normalno 2 3 2 3 2 3 2 2 3" xfId="16533"/>
    <cellStyle name="Normalno 2 3 2 3 2 3 2 3" xfId="21371"/>
    <cellStyle name="Normalno 2 3 2 3 2 3 2 4" xfId="11695"/>
    <cellStyle name="Normalno 2 3 2 3 2 3 3" xfId="3229"/>
    <cellStyle name="Normalno 2 3 2 3 2 3 3 2" xfId="8067"/>
    <cellStyle name="Normalno 2 3 2 3 2 3 3 2 2" xfId="27419"/>
    <cellStyle name="Normalno 2 3 2 3 2 3 3 2 3" xfId="17743"/>
    <cellStyle name="Normalno 2 3 2 3 2 3 3 3" xfId="22581"/>
    <cellStyle name="Normalno 2 3 2 3 2 3 3 4" xfId="12905"/>
    <cellStyle name="Normalno 2 3 2 3 2 3 4" xfId="4438"/>
    <cellStyle name="Normalno 2 3 2 3 2 3 4 2" xfId="9276"/>
    <cellStyle name="Normalno 2 3 2 3 2 3 4 2 2" xfId="28628"/>
    <cellStyle name="Normalno 2 3 2 3 2 3 4 2 3" xfId="18952"/>
    <cellStyle name="Normalno 2 3 2 3 2 3 4 3" xfId="23790"/>
    <cellStyle name="Normalno 2 3 2 3 2 3 4 4" xfId="14114"/>
    <cellStyle name="Normalno 2 3 2 3 2 3 5" xfId="5647"/>
    <cellStyle name="Normalno 2 3 2 3 2 3 5 2" xfId="24999"/>
    <cellStyle name="Normalno 2 3 2 3 2 3 5 3" xfId="15323"/>
    <cellStyle name="Normalno 2 3 2 3 2 3 6" xfId="20161"/>
    <cellStyle name="Normalno 2 3 2 3 2 3 7" xfId="10485"/>
    <cellStyle name="Normalno 2 3 2 3 2 4" xfId="1415"/>
    <cellStyle name="Normalno 2 3 2 3 2 4 2" xfId="6253"/>
    <cellStyle name="Normalno 2 3 2 3 2 4 2 2" xfId="25605"/>
    <cellStyle name="Normalno 2 3 2 3 2 4 2 3" xfId="15929"/>
    <cellStyle name="Normalno 2 3 2 3 2 4 3" xfId="20767"/>
    <cellStyle name="Normalno 2 3 2 3 2 4 4" xfId="11091"/>
    <cellStyle name="Normalno 2 3 2 3 2 5" xfId="2625"/>
    <cellStyle name="Normalno 2 3 2 3 2 5 2" xfId="7463"/>
    <cellStyle name="Normalno 2 3 2 3 2 5 2 2" xfId="26815"/>
    <cellStyle name="Normalno 2 3 2 3 2 5 2 3" xfId="17139"/>
    <cellStyle name="Normalno 2 3 2 3 2 5 3" xfId="21977"/>
    <cellStyle name="Normalno 2 3 2 3 2 5 4" xfId="12301"/>
    <cellStyle name="Normalno 2 3 2 3 2 6" xfId="3835"/>
    <cellStyle name="Normalno 2 3 2 3 2 6 2" xfId="8673"/>
    <cellStyle name="Normalno 2 3 2 3 2 6 2 2" xfId="28025"/>
    <cellStyle name="Normalno 2 3 2 3 2 6 2 3" xfId="18349"/>
    <cellStyle name="Normalno 2 3 2 3 2 6 3" xfId="23187"/>
    <cellStyle name="Normalno 2 3 2 3 2 6 4" xfId="13511"/>
    <cellStyle name="Normalno 2 3 2 3 2 7" xfId="5043"/>
    <cellStyle name="Normalno 2 3 2 3 2 7 2" xfId="24395"/>
    <cellStyle name="Normalno 2 3 2 3 2 7 3" xfId="14719"/>
    <cellStyle name="Normalno 2 3 2 3 2 8" xfId="19557"/>
    <cellStyle name="Normalno 2 3 2 3 2 9" xfId="9881"/>
    <cellStyle name="Normalno 2 3 2 3 3" xfId="407"/>
    <cellStyle name="Normalno 2 3 2 3 3 2" xfId="1011"/>
    <cellStyle name="Normalno 2 3 2 3 3 2 2" xfId="2221"/>
    <cellStyle name="Normalno 2 3 2 3 3 2 2 2" xfId="7059"/>
    <cellStyle name="Normalno 2 3 2 3 3 2 2 2 2" xfId="26411"/>
    <cellStyle name="Normalno 2 3 2 3 3 2 2 2 3" xfId="16735"/>
    <cellStyle name="Normalno 2 3 2 3 3 2 2 3" xfId="21573"/>
    <cellStyle name="Normalno 2 3 2 3 3 2 2 4" xfId="11897"/>
    <cellStyle name="Normalno 2 3 2 3 3 2 3" xfId="3431"/>
    <cellStyle name="Normalno 2 3 2 3 3 2 3 2" xfId="8269"/>
    <cellStyle name="Normalno 2 3 2 3 3 2 3 2 2" xfId="27621"/>
    <cellStyle name="Normalno 2 3 2 3 3 2 3 2 3" xfId="17945"/>
    <cellStyle name="Normalno 2 3 2 3 3 2 3 3" xfId="22783"/>
    <cellStyle name="Normalno 2 3 2 3 3 2 3 4" xfId="13107"/>
    <cellStyle name="Normalno 2 3 2 3 3 2 4" xfId="4640"/>
    <cellStyle name="Normalno 2 3 2 3 3 2 4 2" xfId="9478"/>
    <cellStyle name="Normalno 2 3 2 3 3 2 4 2 2" xfId="28830"/>
    <cellStyle name="Normalno 2 3 2 3 3 2 4 2 3" xfId="19154"/>
    <cellStyle name="Normalno 2 3 2 3 3 2 4 3" xfId="23992"/>
    <cellStyle name="Normalno 2 3 2 3 3 2 4 4" xfId="14316"/>
    <cellStyle name="Normalno 2 3 2 3 3 2 5" xfId="5849"/>
    <cellStyle name="Normalno 2 3 2 3 3 2 5 2" xfId="25201"/>
    <cellStyle name="Normalno 2 3 2 3 3 2 5 3" xfId="15525"/>
    <cellStyle name="Normalno 2 3 2 3 3 2 6" xfId="20363"/>
    <cellStyle name="Normalno 2 3 2 3 3 2 7" xfId="10687"/>
    <cellStyle name="Normalno 2 3 2 3 3 3" xfId="1617"/>
    <cellStyle name="Normalno 2 3 2 3 3 3 2" xfId="6455"/>
    <cellStyle name="Normalno 2 3 2 3 3 3 2 2" xfId="25807"/>
    <cellStyle name="Normalno 2 3 2 3 3 3 2 3" xfId="16131"/>
    <cellStyle name="Normalno 2 3 2 3 3 3 3" xfId="20969"/>
    <cellStyle name="Normalno 2 3 2 3 3 3 4" xfId="11293"/>
    <cellStyle name="Normalno 2 3 2 3 3 4" xfId="2827"/>
    <cellStyle name="Normalno 2 3 2 3 3 4 2" xfId="7665"/>
    <cellStyle name="Normalno 2 3 2 3 3 4 2 2" xfId="27017"/>
    <cellStyle name="Normalno 2 3 2 3 3 4 2 3" xfId="17341"/>
    <cellStyle name="Normalno 2 3 2 3 3 4 3" xfId="22179"/>
    <cellStyle name="Normalno 2 3 2 3 3 4 4" xfId="12503"/>
    <cellStyle name="Normalno 2 3 2 3 3 5" xfId="4036"/>
    <cellStyle name="Normalno 2 3 2 3 3 5 2" xfId="8874"/>
    <cellStyle name="Normalno 2 3 2 3 3 5 2 2" xfId="28226"/>
    <cellStyle name="Normalno 2 3 2 3 3 5 2 3" xfId="18550"/>
    <cellStyle name="Normalno 2 3 2 3 3 5 3" xfId="23388"/>
    <cellStyle name="Normalno 2 3 2 3 3 5 4" xfId="13712"/>
    <cellStyle name="Normalno 2 3 2 3 3 6" xfId="5245"/>
    <cellStyle name="Normalno 2 3 2 3 3 6 2" xfId="24597"/>
    <cellStyle name="Normalno 2 3 2 3 3 6 3" xfId="14921"/>
    <cellStyle name="Normalno 2 3 2 3 3 7" xfId="19759"/>
    <cellStyle name="Normalno 2 3 2 3 3 8" xfId="10083"/>
    <cellStyle name="Normalno 2 3 2 3 4" xfId="709"/>
    <cellStyle name="Normalno 2 3 2 3 4 2" xfId="1919"/>
    <cellStyle name="Normalno 2 3 2 3 4 2 2" xfId="6757"/>
    <cellStyle name="Normalno 2 3 2 3 4 2 2 2" xfId="26109"/>
    <cellStyle name="Normalno 2 3 2 3 4 2 2 3" xfId="16433"/>
    <cellStyle name="Normalno 2 3 2 3 4 2 3" xfId="21271"/>
    <cellStyle name="Normalno 2 3 2 3 4 2 4" xfId="11595"/>
    <cellStyle name="Normalno 2 3 2 3 4 3" xfId="3129"/>
    <cellStyle name="Normalno 2 3 2 3 4 3 2" xfId="7967"/>
    <cellStyle name="Normalno 2 3 2 3 4 3 2 2" xfId="27319"/>
    <cellStyle name="Normalno 2 3 2 3 4 3 2 3" xfId="17643"/>
    <cellStyle name="Normalno 2 3 2 3 4 3 3" xfId="22481"/>
    <cellStyle name="Normalno 2 3 2 3 4 3 4" xfId="12805"/>
    <cellStyle name="Normalno 2 3 2 3 4 4" xfId="4338"/>
    <cellStyle name="Normalno 2 3 2 3 4 4 2" xfId="9176"/>
    <cellStyle name="Normalno 2 3 2 3 4 4 2 2" xfId="28528"/>
    <cellStyle name="Normalno 2 3 2 3 4 4 2 3" xfId="18852"/>
    <cellStyle name="Normalno 2 3 2 3 4 4 3" xfId="23690"/>
    <cellStyle name="Normalno 2 3 2 3 4 4 4" xfId="14014"/>
    <cellStyle name="Normalno 2 3 2 3 4 5" xfId="5547"/>
    <cellStyle name="Normalno 2 3 2 3 4 5 2" xfId="24899"/>
    <cellStyle name="Normalno 2 3 2 3 4 5 3" xfId="15223"/>
    <cellStyle name="Normalno 2 3 2 3 4 6" xfId="20061"/>
    <cellStyle name="Normalno 2 3 2 3 4 7" xfId="10385"/>
    <cellStyle name="Normalno 2 3 2 3 5" xfId="1315"/>
    <cellStyle name="Normalno 2 3 2 3 5 2" xfId="6153"/>
    <cellStyle name="Normalno 2 3 2 3 5 2 2" xfId="25505"/>
    <cellStyle name="Normalno 2 3 2 3 5 2 3" xfId="15829"/>
    <cellStyle name="Normalno 2 3 2 3 5 3" xfId="20667"/>
    <cellStyle name="Normalno 2 3 2 3 5 4" xfId="10991"/>
    <cellStyle name="Normalno 2 3 2 3 6" xfId="2525"/>
    <cellStyle name="Normalno 2 3 2 3 6 2" xfId="7363"/>
    <cellStyle name="Normalno 2 3 2 3 6 2 2" xfId="26715"/>
    <cellStyle name="Normalno 2 3 2 3 6 2 3" xfId="17039"/>
    <cellStyle name="Normalno 2 3 2 3 6 3" xfId="21877"/>
    <cellStyle name="Normalno 2 3 2 3 6 4" xfId="12201"/>
    <cellStyle name="Normalno 2 3 2 3 7" xfId="3735"/>
    <cellStyle name="Normalno 2 3 2 3 7 2" xfId="8573"/>
    <cellStyle name="Normalno 2 3 2 3 7 2 2" xfId="27925"/>
    <cellStyle name="Normalno 2 3 2 3 7 2 3" xfId="18249"/>
    <cellStyle name="Normalno 2 3 2 3 7 3" xfId="23087"/>
    <cellStyle name="Normalno 2 3 2 3 7 4" xfId="13411"/>
    <cellStyle name="Normalno 2 3 2 3 8" xfId="4943"/>
    <cellStyle name="Normalno 2 3 2 3 8 2" xfId="24295"/>
    <cellStyle name="Normalno 2 3 2 3 8 3" xfId="14619"/>
    <cellStyle name="Normalno 2 3 2 3 9" xfId="19457"/>
    <cellStyle name="Normalno 2 3 2 4" xfId="136"/>
    <cellStyle name="Normalno 2 3 2 4 2" xfId="457"/>
    <cellStyle name="Normalno 2 3 2 4 2 2" xfId="1061"/>
    <cellStyle name="Normalno 2 3 2 4 2 2 2" xfId="2271"/>
    <cellStyle name="Normalno 2 3 2 4 2 2 2 2" xfId="7109"/>
    <cellStyle name="Normalno 2 3 2 4 2 2 2 2 2" xfId="26461"/>
    <cellStyle name="Normalno 2 3 2 4 2 2 2 2 3" xfId="16785"/>
    <cellStyle name="Normalno 2 3 2 4 2 2 2 3" xfId="21623"/>
    <cellStyle name="Normalno 2 3 2 4 2 2 2 4" xfId="11947"/>
    <cellStyle name="Normalno 2 3 2 4 2 2 3" xfId="3481"/>
    <cellStyle name="Normalno 2 3 2 4 2 2 3 2" xfId="8319"/>
    <cellStyle name="Normalno 2 3 2 4 2 2 3 2 2" xfId="27671"/>
    <cellStyle name="Normalno 2 3 2 4 2 2 3 2 3" xfId="17995"/>
    <cellStyle name="Normalno 2 3 2 4 2 2 3 3" xfId="22833"/>
    <cellStyle name="Normalno 2 3 2 4 2 2 3 4" xfId="13157"/>
    <cellStyle name="Normalno 2 3 2 4 2 2 4" xfId="4690"/>
    <cellStyle name="Normalno 2 3 2 4 2 2 4 2" xfId="9528"/>
    <cellStyle name="Normalno 2 3 2 4 2 2 4 2 2" xfId="28880"/>
    <cellStyle name="Normalno 2 3 2 4 2 2 4 2 3" xfId="19204"/>
    <cellStyle name="Normalno 2 3 2 4 2 2 4 3" xfId="24042"/>
    <cellStyle name="Normalno 2 3 2 4 2 2 4 4" xfId="14366"/>
    <cellStyle name="Normalno 2 3 2 4 2 2 5" xfId="5899"/>
    <cellStyle name="Normalno 2 3 2 4 2 2 5 2" xfId="25251"/>
    <cellStyle name="Normalno 2 3 2 4 2 2 5 3" xfId="15575"/>
    <cellStyle name="Normalno 2 3 2 4 2 2 6" xfId="20413"/>
    <cellStyle name="Normalno 2 3 2 4 2 2 7" xfId="10737"/>
    <cellStyle name="Normalno 2 3 2 4 2 3" xfId="1667"/>
    <cellStyle name="Normalno 2 3 2 4 2 3 2" xfId="6505"/>
    <cellStyle name="Normalno 2 3 2 4 2 3 2 2" xfId="25857"/>
    <cellStyle name="Normalno 2 3 2 4 2 3 2 3" xfId="16181"/>
    <cellStyle name="Normalno 2 3 2 4 2 3 3" xfId="21019"/>
    <cellStyle name="Normalno 2 3 2 4 2 3 4" xfId="11343"/>
    <cellStyle name="Normalno 2 3 2 4 2 4" xfId="2877"/>
    <cellStyle name="Normalno 2 3 2 4 2 4 2" xfId="7715"/>
    <cellStyle name="Normalno 2 3 2 4 2 4 2 2" xfId="27067"/>
    <cellStyle name="Normalno 2 3 2 4 2 4 2 3" xfId="17391"/>
    <cellStyle name="Normalno 2 3 2 4 2 4 3" xfId="22229"/>
    <cellStyle name="Normalno 2 3 2 4 2 4 4" xfId="12553"/>
    <cellStyle name="Normalno 2 3 2 4 2 5" xfId="4086"/>
    <cellStyle name="Normalno 2 3 2 4 2 5 2" xfId="8924"/>
    <cellStyle name="Normalno 2 3 2 4 2 5 2 2" xfId="28276"/>
    <cellStyle name="Normalno 2 3 2 4 2 5 2 3" xfId="18600"/>
    <cellStyle name="Normalno 2 3 2 4 2 5 3" xfId="23438"/>
    <cellStyle name="Normalno 2 3 2 4 2 5 4" xfId="13762"/>
    <cellStyle name="Normalno 2 3 2 4 2 6" xfId="5295"/>
    <cellStyle name="Normalno 2 3 2 4 2 6 2" xfId="24647"/>
    <cellStyle name="Normalno 2 3 2 4 2 6 3" xfId="14971"/>
    <cellStyle name="Normalno 2 3 2 4 2 7" xfId="19809"/>
    <cellStyle name="Normalno 2 3 2 4 2 8" xfId="10133"/>
    <cellStyle name="Normalno 2 3 2 4 3" xfId="759"/>
    <cellStyle name="Normalno 2 3 2 4 3 2" xfId="1969"/>
    <cellStyle name="Normalno 2 3 2 4 3 2 2" xfId="6807"/>
    <cellStyle name="Normalno 2 3 2 4 3 2 2 2" xfId="26159"/>
    <cellStyle name="Normalno 2 3 2 4 3 2 2 3" xfId="16483"/>
    <cellStyle name="Normalno 2 3 2 4 3 2 3" xfId="21321"/>
    <cellStyle name="Normalno 2 3 2 4 3 2 4" xfId="11645"/>
    <cellStyle name="Normalno 2 3 2 4 3 3" xfId="3179"/>
    <cellStyle name="Normalno 2 3 2 4 3 3 2" xfId="8017"/>
    <cellStyle name="Normalno 2 3 2 4 3 3 2 2" xfId="27369"/>
    <cellStyle name="Normalno 2 3 2 4 3 3 2 3" xfId="17693"/>
    <cellStyle name="Normalno 2 3 2 4 3 3 3" xfId="22531"/>
    <cellStyle name="Normalno 2 3 2 4 3 3 4" xfId="12855"/>
    <cellStyle name="Normalno 2 3 2 4 3 4" xfId="4388"/>
    <cellStyle name="Normalno 2 3 2 4 3 4 2" xfId="9226"/>
    <cellStyle name="Normalno 2 3 2 4 3 4 2 2" xfId="28578"/>
    <cellStyle name="Normalno 2 3 2 4 3 4 2 3" xfId="18902"/>
    <cellStyle name="Normalno 2 3 2 4 3 4 3" xfId="23740"/>
    <cellStyle name="Normalno 2 3 2 4 3 4 4" xfId="14064"/>
    <cellStyle name="Normalno 2 3 2 4 3 5" xfId="5597"/>
    <cellStyle name="Normalno 2 3 2 4 3 5 2" xfId="24949"/>
    <cellStyle name="Normalno 2 3 2 4 3 5 3" xfId="15273"/>
    <cellStyle name="Normalno 2 3 2 4 3 6" xfId="20111"/>
    <cellStyle name="Normalno 2 3 2 4 3 7" xfId="10435"/>
    <cellStyle name="Normalno 2 3 2 4 4" xfId="1365"/>
    <cellStyle name="Normalno 2 3 2 4 4 2" xfId="6203"/>
    <cellStyle name="Normalno 2 3 2 4 4 2 2" xfId="25555"/>
    <cellStyle name="Normalno 2 3 2 4 4 2 3" xfId="15879"/>
    <cellStyle name="Normalno 2 3 2 4 4 3" xfId="20717"/>
    <cellStyle name="Normalno 2 3 2 4 4 4" xfId="11041"/>
    <cellStyle name="Normalno 2 3 2 4 5" xfId="2575"/>
    <cellStyle name="Normalno 2 3 2 4 5 2" xfId="7413"/>
    <cellStyle name="Normalno 2 3 2 4 5 2 2" xfId="26765"/>
    <cellStyle name="Normalno 2 3 2 4 5 2 3" xfId="17089"/>
    <cellStyle name="Normalno 2 3 2 4 5 3" xfId="21927"/>
    <cellStyle name="Normalno 2 3 2 4 5 4" xfId="12251"/>
    <cellStyle name="Normalno 2 3 2 4 6" xfId="3785"/>
    <cellStyle name="Normalno 2 3 2 4 6 2" xfId="8623"/>
    <cellStyle name="Normalno 2 3 2 4 6 2 2" xfId="27975"/>
    <cellStyle name="Normalno 2 3 2 4 6 2 3" xfId="18299"/>
    <cellStyle name="Normalno 2 3 2 4 6 3" xfId="23137"/>
    <cellStyle name="Normalno 2 3 2 4 6 4" xfId="13461"/>
    <cellStyle name="Normalno 2 3 2 4 7" xfId="4993"/>
    <cellStyle name="Normalno 2 3 2 4 7 2" xfId="24345"/>
    <cellStyle name="Normalno 2 3 2 4 7 3" xfId="14669"/>
    <cellStyle name="Normalno 2 3 2 4 8" xfId="19507"/>
    <cellStyle name="Normalno 2 3 2 4 9" xfId="9831"/>
    <cellStyle name="Normalno 2 3 2 5" xfId="253"/>
    <cellStyle name="Normalno 2 3 2 5 2" xfId="557"/>
    <cellStyle name="Normalno 2 3 2 5 2 2" xfId="1161"/>
    <cellStyle name="Normalno 2 3 2 5 2 2 2" xfId="2371"/>
    <cellStyle name="Normalno 2 3 2 5 2 2 2 2" xfId="7209"/>
    <cellStyle name="Normalno 2 3 2 5 2 2 2 2 2" xfId="26561"/>
    <cellStyle name="Normalno 2 3 2 5 2 2 2 2 3" xfId="16885"/>
    <cellStyle name="Normalno 2 3 2 5 2 2 2 3" xfId="21723"/>
    <cellStyle name="Normalno 2 3 2 5 2 2 2 4" xfId="12047"/>
    <cellStyle name="Normalno 2 3 2 5 2 2 3" xfId="3581"/>
    <cellStyle name="Normalno 2 3 2 5 2 2 3 2" xfId="8419"/>
    <cellStyle name="Normalno 2 3 2 5 2 2 3 2 2" xfId="27771"/>
    <cellStyle name="Normalno 2 3 2 5 2 2 3 2 3" xfId="18095"/>
    <cellStyle name="Normalno 2 3 2 5 2 2 3 3" xfId="22933"/>
    <cellStyle name="Normalno 2 3 2 5 2 2 3 4" xfId="13257"/>
    <cellStyle name="Normalno 2 3 2 5 2 2 4" xfId="4790"/>
    <cellStyle name="Normalno 2 3 2 5 2 2 4 2" xfId="9628"/>
    <cellStyle name="Normalno 2 3 2 5 2 2 4 2 2" xfId="28980"/>
    <cellStyle name="Normalno 2 3 2 5 2 2 4 2 3" xfId="19304"/>
    <cellStyle name="Normalno 2 3 2 5 2 2 4 3" xfId="24142"/>
    <cellStyle name="Normalno 2 3 2 5 2 2 4 4" xfId="14466"/>
    <cellStyle name="Normalno 2 3 2 5 2 2 5" xfId="5999"/>
    <cellStyle name="Normalno 2 3 2 5 2 2 5 2" xfId="25351"/>
    <cellStyle name="Normalno 2 3 2 5 2 2 5 3" xfId="15675"/>
    <cellStyle name="Normalno 2 3 2 5 2 2 6" xfId="20513"/>
    <cellStyle name="Normalno 2 3 2 5 2 2 7" xfId="10837"/>
    <cellStyle name="Normalno 2 3 2 5 2 3" xfId="1767"/>
    <cellStyle name="Normalno 2 3 2 5 2 3 2" xfId="6605"/>
    <cellStyle name="Normalno 2 3 2 5 2 3 2 2" xfId="25957"/>
    <cellStyle name="Normalno 2 3 2 5 2 3 2 3" xfId="16281"/>
    <cellStyle name="Normalno 2 3 2 5 2 3 3" xfId="21119"/>
    <cellStyle name="Normalno 2 3 2 5 2 3 4" xfId="11443"/>
    <cellStyle name="Normalno 2 3 2 5 2 4" xfId="2977"/>
    <cellStyle name="Normalno 2 3 2 5 2 4 2" xfId="7815"/>
    <cellStyle name="Normalno 2 3 2 5 2 4 2 2" xfId="27167"/>
    <cellStyle name="Normalno 2 3 2 5 2 4 2 3" xfId="17491"/>
    <cellStyle name="Normalno 2 3 2 5 2 4 3" xfId="22329"/>
    <cellStyle name="Normalno 2 3 2 5 2 4 4" xfId="12653"/>
    <cellStyle name="Normalno 2 3 2 5 2 5" xfId="4186"/>
    <cellStyle name="Normalno 2 3 2 5 2 5 2" xfId="9024"/>
    <cellStyle name="Normalno 2 3 2 5 2 5 2 2" xfId="28376"/>
    <cellStyle name="Normalno 2 3 2 5 2 5 2 3" xfId="18700"/>
    <cellStyle name="Normalno 2 3 2 5 2 5 3" xfId="23538"/>
    <cellStyle name="Normalno 2 3 2 5 2 5 4" xfId="13862"/>
    <cellStyle name="Normalno 2 3 2 5 2 6" xfId="5395"/>
    <cellStyle name="Normalno 2 3 2 5 2 6 2" xfId="24747"/>
    <cellStyle name="Normalno 2 3 2 5 2 6 3" xfId="15071"/>
    <cellStyle name="Normalno 2 3 2 5 2 7" xfId="19909"/>
    <cellStyle name="Normalno 2 3 2 5 2 8" xfId="10233"/>
    <cellStyle name="Normalno 2 3 2 5 3" xfId="859"/>
    <cellStyle name="Normalno 2 3 2 5 3 2" xfId="2069"/>
    <cellStyle name="Normalno 2 3 2 5 3 2 2" xfId="6907"/>
    <cellStyle name="Normalno 2 3 2 5 3 2 2 2" xfId="26259"/>
    <cellStyle name="Normalno 2 3 2 5 3 2 2 3" xfId="16583"/>
    <cellStyle name="Normalno 2 3 2 5 3 2 3" xfId="21421"/>
    <cellStyle name="Normalno 2 3 2 5 3 2 4" xfId="11745"/>
    <cellStyle name="Normalno 2 3 2 5 3 3" xfId="3279"/>
    <cellStyle name="Normalno 2 3 2 5 3 3 2" xfId="8117"/>
    <cellStyle name="Normalno 2 3 2 5 3 3 2 2" xfId="27469"/>
    <cellStyle name="Normalno 2 3 2 5 3 3 2 3" xfId="17793"/>
    <cellStyle name="Normalno 2 3 2 5 3 3 3" xfId="22631"/>
    <cellStyle name="Normalno 2 3 2 5 3 3 4" xfId="12955"/>
    <cellStyle name="Normalno 2 3 2 5 3 4" xfId="4488"/>
    <cellStyle name="Normalno 2 3 2 5 3 4 2" xfId="9326"/>
    <cellStyle name="Normalno 2 3 2 5 3 4 2 2" xfId="28678"/>
    <cellStyle name="Normalno 2 3 2 5 3 4 2 3" xfId="19002"/>
    <cellStyle name="Normalno 2 3 2 5 3 4 3" xfId="23840"/>
    <cellStyle name="Normalno 2 3 2 5 3 4 4" xfId="14164"/>
    <cellStyle name="Normalno 2 3 2 5 3 5" xfId="5697"/>
    <cellStyle name="Normalno 2 3 2 5 3 5 2" xfId="25049"/>
    <cellStyle name="Normalno 2 3 2 5 3 5 3" xfId="15373"/>
    <cellStyle name="Normalno 2 3 2 5 3 6" xfId="20211"/>
    <cellStyle name="Normalno 2 3 2 5 3 7" xfId="10535"/>
    <cellStyle name="Normalno 2 3 2 5 4" xfId="1465"/>
    <cellStyle name="Normalno 2 3 2 5 4 2" xfId="6303"/>
    <cellStyle name="Normalno 2 3 2 5 4 2 2" xfId="25655"/>
    <cellStyle name="Normalno 2 3 2 5 4 2 3" xfId="15979"/>
    <cellStyle name="Normalno 2 3 2 5 4 3" xfId="20817"/>
    <cellStyle name="Normalno 2 3 2 5 4 4" xfId="11141"/>
    <cellStyle name="Normalno 2 3 2 5 5" xfId="2675"/>
    <cellStyle name="Normalno 2 3 2 5 5 2" xfId="7513"/>
    <cellStyle name="Normalno 2 3 2 5 5 2 2" xfId="26865"/>
    <cellStyle name="Normalno 2 3 2 5 5 2 3" xfId="17189"/>
    <cellStyle name="Normalno 2 3 2 5 5 3" xfId="22027"/>
    <cellStyle name="Normalno 2 3 2 5 5 4" xfId="12351"/>
    <cellStyle name="Normalno 2 3 2 5 6" xfId="3885"/>
    <cellStyle name="Normalno 2 3 2 5 6 2" xfId="8723"/>
    <cellStyle name="Normalno 2 3 2 5 6 2 2" xfId="28075"/>
    <cellStyle name="Normalno 2 3 2 5 6 2 3" xfId="18399"/>
    <cellStyle name="Normalno 2 3 2 5 6 3" xfId="23237"/>
    <cellStyle name="Normalno 2 3 2 5 6 4" xfId="13561"/>
    <cellStyle name="Normalno 2 3 2 5 7" xfId="5093"/>
    <cellStyle name="Normalno 2 3 2 5 7 2" xfId="24445"/>
    <cellStyle name="Normalno 2 3 2 5 7 3" xfId="14769"/>
    <cellStyle name="Normalno 2 3 2 5 8" xfId="19607"/>
    <cellStyle name="Normalno 2 3 2 5 9" xfId="9931"/>
    <cellStyle name="Normalno 2 3 2 6" xfId="306"/>
    <cellStyle name="Normalno 2 3 2 6 2" xfId="609"/>
    <cellStyle name="Normalno 2 3 2 6 2 2" xfId="1213"/>
    <cellStyle name="Normalno 2 3 2 6 2 2 2" xfId="2423"/>
    <cellStyle name="Normalno 2 3 2 6 2 2 2 2" xfId="7261"/>
    <cellStyle name="Normalno 2 3 2 6 2 2 2 2 2" xfId="26613"/>
    <cellStyle name="Normalno 2 3 2 6 2 2 2 2 3" xfId="16937"/>
    <cellStyle name="Normalno 2 3 2 6 2 2 2 3" xfId="21775"/>
    <cellStyle name="Normalno 2 3 2 6 2 2 2 4" xfId="12099"/>
    <cellStyle name="Normalno 2 3 2 6 2 2 3" xfId="3633"/>
    <cellStyle name="Normalno 2 3 2 6 2 2 3 2" xfId="8471"/>
    <cellStyle name="Normalno 2 3 2 6 2 2 3 2 2" xfId="27823"/>
    <cellStyle name="Normalno 2 3 2 6 2 2 3 2 3" xfId="18147"/>
    <cellStyle name="Normalno 2 3 2 6 2 2 3 3" xfId="22985"/>
    <cellStyle name="Normalno 2 3 2 6 2 2 3 4" xfId="13309"/>
    <cellStyle name="Normalno 2 3 2 6 2 2 4" xfId="4842"/>
    <cellStyle name="Normalno 2 3 2 6 2 2 4 2" xfId="9680"/>
    <cellStyle name="Normalno 2 3 2 6 2 2 4 2 2" xfId="29032"/>
    <cellStyle name="Normalno 2 3 2 6 2 2 4 2 3" xfId="19356"/>
    <cellStyle name="Normalno 2 3 2 6 2 2 4 3" xfId="24194"/>
    <cellStyle name="Normalno 2 3 2 6 2 2 4 4" xfId="14518"/>
    <cellStyle name="Normalno 2 3 2 6 2 2 5" xfId="6051"/>
    <cellStyle name="Normalno 2 3 2 6 2 2 5 2" xfId="25403"/>
    <cellStyle name="Normalno 2 3 2 6 2 2 5 3" xfId="15727"/>
    <cellStyle name="Normalno 2 3 2 6 2 2 6" xfId="20565"/>
    <cellStyle name="Normalno 2 3 2 6 2 2 7" xfId="10889"/>
    <cellStyle name="Normalno 2 3 2 6 2 3" xfId="1819"/>
    <cellStyle name="Normalno 2 3 2 6 2 3 2" xfId="6657"/>
    <cellStyle name="Normalno 2 3 2 6 2 3 2 2" xfId="26009"/>
    <cellStyle name="Normalno 2 3 2 6 2 3 2 3" xfId="16333"/>
    <cellStyle name="Normalno 2 3 2 6 2 3 3" xfId="21171"/>
    <cellStyle name="Normalno 2 3 2 6 2 3 4" xfId="11495"/>
    <cellStyle name="Normalno 2 3 2 6 2 4" xfId="3029"/>
    <cellStyle name="Normalno 2 3 2 6 2 4 2" xfId="7867"/>
    <cellStyle name="Normalno 2 3 2 6 2 4 2 2" xfId="27219"/>
    <cellStyle name="Normalno 2 3 2 6 2 4 2 3" xfId="17543"/>
    <cellStyle name="Normalno 2 3 2 6 2 4 3" xfId="22381"/>
    <cellStyle name="Normalno 2 3 2 6 2 4 4" xfId="12705"/>
    <cellStyle name="Normalno 2 3 2 6 2 5" xfId="4238"/>
    <cellStyle name="Normalno 2 3 2 6 2 5 2" xfId="9076"/>
    <cellStyle name="Normalno 2 3 2 6 2 5 2 2" xfId="28428"/>
    <cellStyle name="Normalno 2 3 2 6 2 5 2 3" xfId="18752"/>
    <cellStyle name="Normalno 2 3 2 6 2 5 3" xfId="23590"/>
    <cellStyle name="Normalno 2 3 2 6 2 5 4" xfId="13914"/>
    <cellStyle name="Normalno 2 3 2 6 2 6" xfId="5447"/>
    <cellStyle name="Normalno 2 3 2 6 2 6 2" xfId="24799"/>
    <cellStyle name="Normalno 2 3 2 6 2 6 3" xfId="15123"/>
    <cellStyle name="Normalno 2 3 2 6 2 7" xfId="19961"/>
    <cellStyle name="Normalno 2 3 2 6 2 8" xfId="10285"/>
    <cellStyle name="Normalno 2 3 2 6 3" xfId="911"/>
    <cellStyle name="Normalno 2 3 2 6 3 2" xfId="2121"/>
    <cellStyle name="Normalno 2 3 2 6 3 2 2" xfId="6959"/>
    <cellStyle name="Normalno 2 3 2 6 3 2 2 2" xfId="26311"/>
    <cellStyle name="Normalno 2 3 2 6 3 2 2 3" xfId="16635"/>
    <cellStyle name="Normalno 2 3 2 6 3 2 3" xfId="21473"/>
    <cellStyle name="Normalno 2 3 2 6 3 2 4" xfId="11797"/>
    <cellStyle name="Normalno 2 3 2 6 3 3" xfId="3331"/>
    <cellStyle name="Normalno 2 3 2 6 3 3 2" xfId="8169"/>
    <cellStyle name="Normalno 2 3 2 6 3 3 2 2" xfId="27521"/>
    <cellStyle name="Normalno 2 3 2 6 3 3 2 3" xfId="17845"/>
    <cellStyle name="Normalno 2 3 2 6 3 3 3" xfId="22683"/>
    <cellStyle name="Normalno 2 3 2 6 3 3 4" xfId="13007"/>
    <cellStyle name="Normalno 2 3 2 6 3 4" xfId="4540"/>
    <cellStyle name="Normalno 2 3 2 6 3 4 2" xfId="9378"/>
    <cellStyle name="Normalno 2 3 2 6 3 4 2 2" xfId="28730"/>
    <cellStyle name="Normalno 2 3 2 6 3 4 2 3" xfId="19054"/>
    <cellStyle name="Normalno 2 3 2 6 3 4 3" xfId="23892"/>
    <cellStyle name="Normalno 2 3 2 6 3 4 4" xfId="14216"/>
    <cellStyle name="Normalno 2 3 2 6 3 5" xfId="5749"/>
    <cellStyle name="Normalno 2 3 2 6 3 5 2" xfId="25101"/>
    <cellStyle name="Normalno 2 3 2 6 3 5 3" xfId="15425"/>
    <cellStyle name="Normalno 2 3 2 6 3 6" xfId="20263"/>
    <cellStyle name="Normalno 2 3 2 6 3 7" xfId="10587"/>
    <cellStyle name="Normalno 2 3 2 6 4" xfId="1517"/>
    <cellStyle name="Normalno 2 3 2 6 4 2" xfId="6355"/>
    <cellStyle name="Normalno 2 3 2 6 4 2 2" xfId="25707"/>
    <cellStyle name="Normalno 2 3 2 6 4 2 3" xfId="16031"/>
    <cellStyle name="Normalno 2 3 2 6 4 3" xfId="20869"/>
    <cellStyle name="Normalno 2 3 2 6 4 4" xfId="11193"/>
    <cellStyle name="Normalno 2 3 2 6 5" xfId="2727"/>
    <cellStyle name="Normalno 2 3 2 6 5 2" xfId="7565"/>
    <cellStyle name="Normalno 2 3 2 6 5 2 2" xfId="26917"/>
    <cellStyle name="Normalno 2 3 2 6 5 2 3" xfId="17241"/>
    <cellStyle name="Normalno 2 3 2 6 5 3" xfId="22079"/>
    <cellStyle name="Normalno 2 3 2 6 5 4" xfId="12403"/>
    <cellStyle name="Normalno 2 3 2 6 6" xfId="3936"/>
    <cellStyle name="Normalno 2 3 2 6 6 2" xfId="8774"/>
    <cellStyle name="Normalno 2 3 2 6 6 2 2" xfId="28126"/>
    <cellStyle name="Normalno 2 3 2 6 6 2 3" xfId="18450"/>
    <cellStyle name="Normalno 2 3 2 6 6 3" xfId="23288"/>
    <cellStyle name="Normalno 2 3 2 6 6 4" xfId="13612"/>
    <cellStyle name="Normalno 2 3 2 6 7" xfId="5145"/>
    <cellStyle name="Normalno 2 3 2 6 7 2" xfId="24497"/>
    <cellStyle name="Normalno 2 3 2 6 7 3" xfId="14821"/>
    <cellStyle name="Normalno 2 3 2 6 8" xfId="19659"/>
    <cellStyle name="Normalno 2 3 2 6 9" xfId="9983"/>
    <cellStyle name="Normalno 2 3 2 7" xfId="357"/>
    <cellStyle name="Normalno 2 3 2 7 2" xfId="961"/>
    <cellStyle name="Normalno 2 3 2 7 2 2" xfId="2171"/>
    <cellStyle name="Normalno 2 3 2 7 2 2 2" xfId="7009"/>
    <cellStyle name="Normalno 2 3 2 7 2 2 2 2" xfId="26361"/>
    <cellStyle name="Normalno 2 3 2 7 2 2 2 3" xfId="16685"/>
    <cellStyle name="Normalno 2 3 2 7 2 2 3" xfId="21523"/>
    <cellStyle name="Normalno 2 3 2 7 2 2 4" xfId="11847"/>
    <cellStyle name="Normalno 2 3 2 7 2 3" xfId="3381"/>
    <cellStyle name="Normalno 2 3 2 7 2 3 2" xfId="8219"/>
    <cellStyle name="Normalno 2 3 2 7 2 3 2 2" xfId="27571"/>
    <cellStyle name="Normalno 2 3 2 7 2 3 2 3" xfId="17895"/>
    <cellStyle name="Normalno 2 3 2 7 2 3 3" xfId="22733"/>
    <cellStyle name="Normalno 2 3 2 7 2 3 4" xfId="13057"/>
    <cellStyle name="Normalno 2 3 2 7 2 4" xfId="4590"/>
    <cellStyle name="Normalno 2 3 2 7 2 4 2" xfId="9428"/>
    <cellStyle name="Normalno 2 3 2 7 2 4 2 2" xfId="28780"/>
    <cellStyle name="Normalno 2 3 2 7 2 4 2 3" xfId="19104"/>
    <cellStyle name="Normalno 2 3 2 7 2 4 3" xfId="23942"/>
    <cellStyle name="Normalno 2 3 2 7 2 4 4" xfId="14266"/>
    <cellStyle name="Normalno 2 3 2 7 2 5" xfId="5799"/>
    <cellStyle name="Normalno 2 3 2 7 2 5 2" xfId="25151"/>
    <cellStyle name="Normalno 2 3 2 7 2 5 3" xfId="15475"/>
    <cellStyle name="Normalno 2 3 2 7 2 6" xfId="20313"/>
    <cellStyle name="Normalno 2 3 2 7 2 7" xfId="10637"/>
    <cellStyle name="Normalno 2 3 2 7 3" xfId="1567"/>
    <cellStyle name="Normalno 2 3 2 7 3 2" xfId="6405"/>
    <cellStyle name="Normalno 2 3 2 7 3 2 2" xfId="25757"/>
    <cellStyle name="Normalno 2 3 2 7 3 2 3" xfId="16081"/>
    <cellStyle name="Normalno 2 3 2 7 3 3" xfId="20919"/>
    <cellStyle name="Normalno 2 3 2 7 3 4" xfId="11243"/>
    <cellStyle name="Normalno 2 3 2 7 4" xfId="2777"/>
    <cellStyle name="Normalno 2 3 2 7 4 2" xfId="7615"/>
    <cellStyle name="Normalno 2 3 2 7 4 2 2" xfId="26967"/>
    <cellStyle name="Normalno 2 3 2 7 4 2 3" xfId="17291"/>
    <cellStyle name="Normalno 2 3 2 7 4 3" xfId="22129"/>
    <cellStyle name="Normalno 2 3 2 7 4 4" xfId="12453"/>
    <cellStyle name="Normalno 2 3 2 7 5" xfId="3986"/>
    <cellStyle name="Normalno 2 3 2 7 5 2" xfId="8824"/>
    <cellStyle name="Normalno 2 3 2 7 5 2 2" xfId="28176"/>
    <cellStyle name="Normalno 2 3 2 7 5 2 3" xfId="18500"/>
    <cellStyle name="Normalno 2 3 2 7 5 3" xfId="23338"/>
    <cellStyle name="Normalno 2 3 2 7 5 4" xfId="13662"/>
    <cellStyle name="Normalno 2 3 2 7 6" xfId="5195"/>
    <cellStyle name="Normalno 2 3 2 7 6 2" xfId="24547"/>
    <cellStyle name="Normalno 2 3 2 7 6 3" xfId="14871"/>
    <cellStyle name="Normalno 2 3 2 7 7" xfId="19709"/>
    <cellStyle name="Normalno 2 3 2 7 8" xfId="10033"/>
    <cellStyle name="Normalno 2 3 2 8" xfId="659"/>
    <cellStyle name="Normalno 2 3 2 8 2" xfId="1869"/>
    <cellStyle name="Normalno 2 3 2 8 2 2" xfId="6707"/>
    <cellStyle name="Normalno 2 3 2 8 2 2 2" xfId="26059"/>
    <cellStyle name="Normalno 2 3 2 8 2 2 3" xfId="16383"/>
    <cellStyle name="Normalno 2 3 2 8 2 3" xfId="21221"/>
    <cellStyle name="Normalno 2 3 2 8 2 4" xfId="11545"/>
    <cellStyle name="Normalno 2 3 2 8 3" xfId="3079"/>
    <cellStyle name="Normalno 2 3 2 8 3 2" xfId="7917"/>
    <cellStyle name="Normalno 2 3 2 8 3 2 2" xfId="27269"/>
    <cellStyle name="Normalno 2 3 2 8 3 2 3" xfId="17593"/>
    <cellStyle name="Normalno 2 3 2 8 3 3" xfId="22431"/>
    <cellStyle name="Normalno 2 3 2 8 3 4" xfId="12755"/>
    <cellStyle name="Normalno 2 3 2 8 4" xfId="4288"/>
    <cellStyle name="Normalno 2 3 2 8 4 2" xfId="9126"/>
    <cellStyle name="Normalno 2 3 2 8 4 2 2" xfId="28478"/>
    <cellStyle name="Normalno 2 3 2 8 4 2 3" xfId="18802"/>
    <cellStyle name="Normalno 2 3 2 8 4 3" xfId="23640"/>
    <cellStyle name="Normalno 2 3 2 8 4 4" xfId="13964"/>
    <cellStyle name="Normalno 2 3 2 8 5" xfId="5497"/>
    <cellStyle name="Normalno 2 3 2 8 5 2" xfId="24849"/>
    <cellStyle name="Normalno 2 3 2 8 5 3" xfId="15173"/>
    <cellStyle name="Normalno 2 3 2 8 6" xfId="20011"/>
    <cellStyle name="Normalno 2 3 2 8 7" xfId="10335"/>
    <cellStyle name="Normalno 2 3 2 9" xfId="1265"/>
    <cellStyle name="Normalno 2 3 2 9 2" xfId="6103"/>
    <cellStyle name="Normalno 2 3 2 9 2 2" xfId="25455"/>
    <cellStyle name="Normalno 2 3 2 9 2 3" xfId="15779"/>
    <cellStyle name="Normalno 2 3 2 9 3" xfId="20617"/>
    <cellStyle name="Normalno 2 3 2 9 4" xfId="10941"/>
    <cellStyle name="Normalno 2 3 3" xfId="32"/>
    <cellStyle name="Normalno 2 3 3 10" xfId="3697"/>
    <cellStyle name="Normalno 2 3 3 10 2" xfId="8535"/>
    <cellStyle name="Normalno 2 3 3 10 2 2" xfId="27887"/>
    <cellStyle name="Normalno 2 3 3 10 2 3" xfId="18211"/>
    <cellStyle name="Normalno 2 3 3 10 3" xfId="23049"/>
    <cellStyle name="Normalno 2 3 3 10 4" xfId="13373"/>
    <cellStyle name="Normalno 2 3 3 11" xfId="4903"/>
    <cellStyle name="Normalno 2 3 3 11 2" xfId="24255"/>
    <cellStyle name="Normalno 2 3 3 11 3" xfId="14579"/>
    <cellStyle name="Normalno 2 3 3 12" xfId="19417"/>
    <cellStyle name="Normalno 2 3 3 13" xfId="9741"/>
    <cellStyle name="Normalno 2 3 3 2" xfId="86"/>
    <cellStyle name="Normalno 2 3 3 2 10" xfId="9791"/>
    <cellStyle name="Normalno 2 3 3 2 2" xfId="197"/>
    <cellStyle name="Normalno 2 3 3 2 2 2" xfId="517"/>
    <cellStyle name="Normalno 2 3 3 2 2 2 2" xfId="1121"/>
    <cellStyle name="Normalno 2 3 3 2 2 2 2 2" xfId="2331"/>
    <cellStyle name="Normalno 2 3 3 2 2 2 2 2 2" xfId="7169"/>
    <cellStyle name="Normalno 2 3 3 2 2 2 2 2 2 2" xfId="26521"/>
    <cellStyle name="Normalno 2 3 3 2 2 2 2 2 2 3" xfId="16845"/>
    <cellStyle name="Normalno 2 3 3 2 2 2 2 2 3" xfId="21683"/>
    <cellStyle name="Normalno 2 3 3 2 2 2 2 2 4" xfId="12007"/>
    <cellStyle name="Normalno 2 3 3 2 2 2 2 3" xfId="3541"/>
    <cellStyle name="Normalno 2 3 3 2 2 2 2 3 2" xfId="8379"/>
    <cellStyle name="Normalno 2 3 3 2 2 2 2 3 2 2" xfId="27731"/>
    <cellStyle name="Normalno 2 3 3 2 2 2 2 3 2 3" xfId="18055"/>
    <cellStyle name="Normalno 2 3 3 2 2 2 2 3 3" xfId="22893"/>
    <cellStyle name="Normalno 2 3 3 2 2 2 2 3 4" xfId="13217"/>
    <cellStyle name="Normalno 2 3 3 2 2 2 2 4" xfId="4750"/>
    <cellStyle name="Normalno 2 3 3 2 2 2 2 4 2" xfId="9588"/>
    <cellStyle name="Normalno 2 3 3 2 2 2 2 4 2 2" xfId="28940"/>
    <cellStyle name="Normalno 2 3 3 2 2 2 2 4 2 3" xfId="19264"/>
    <cellStyle name="Normalno 2 3 3 2 2 2 2 4 3" xfId="24102"/>
    <cellStyle name="Normalno 2 3 3 2 2 2 2 4 4" xfId="14426"/>
    <cellStyle name="Normalno 2 3 3 2 2 2 2 5" xfId="5959"/>
    <cellStyle name="Normalno 2 3 3 2 2 2 2 5 2" xfId="25311"/>
    <cellStyle name="Normalno 2 3 3 2 2 2 2 5 3" xfId="15635"/>
    <cellStyle name="Normalno 2 3 3 2 2 2 2 6" xfId="20473"/>
    <cellStyle name="Normalno 2 3 3 2 2 2 2 7" xfId="10797"/>
    <cellStyle name="Normalno 2 3 3 2 2 2 3" xfId="1727"/>
    <cellStyle name="Normalno 2 3 3 2 2 2 3 2" xfId="6565"/>
    <cellStyle name="Normalno 2 3 3 2 2 2 3 2 2" xfId="25917"/>
    <cellStyle name="Normalno 2 3 3 2 2 2 3 2 3" xfId="16241"/>
    <cellStyle name="Normalno 2 3 3 2 2 2 3 3" xfId="21079"/>
    <cellStyle name="Normalno 2 3 3 2 2 2 3 4" xfId="11403"/>
    <cellStyle name="Normalno 2 3 3 2 2 2 4" xfId="2937"/>
    <cellStyle name="Normalno 2 3 3 2 2 2 4 2" xfId="7775"/>
    <cellStyle name="Normalno 2 3 3 2 2 2 4 2 2" xfId="27127"/>
    <cellStyle name="Normalno 2 3 3 2 2 2 4 2 3" xfId="17451"/>
    <cellStyle name="Normalno 2 3 3 2 2 2 4 3" xfId="22289"/>
    <cellStyle name="Normalno 2 3 3 2 2 2 4 4" xfId="12613"/>
    <cellStyle name="Normalno 2 3 3 2 2 2 5" xfId="4146"/>
    <cellStyle name="Normalno 2 3 3 2 2 2 5 2" xfId="8984"/>
    <cellStyle name="Normalno 2 3 3 2 2 2 5 2 2" xfId="28336"/>
    <cellStyle name="Normalno 2 3 3 2 2 2 5 2 3" xfId="18660"/>
    <cellStyle name="Normalno 2 3 3 2 2 2 5 3" xfId="23498"/>
    <cellStyle name="Normalno 2 3 3 2 2 2 5 4" xfId="13822"/>
    <cellStyle name="Normalno 2 3 3 2 2 2 6" xfId="5355"/>
    <cellStyle name="Normalno 2 3 3 2 2 2 6 2" xfId="24707"/>
    <cellStyle name="Normalno 2 3 3 2 2 2 6 3" xfId="15031"/>
    <cellStyle name="Normalno 2 3 3 2 2 2 7" xfId="19869"/>
    <cellStyle name="Normalno 2 3 3 2 2 2 8" xfId="10193"/>
    <cellStyle name="Normalno 2 3 3 2 2 3" xfId="819"/>
    <cellStyle name="Normalno 2 3 3 2 2 3 2" xfId="2029"/>
    <cellStyle name="Normalno 2 3 3 2 2 3 2 2" xfId="6867"/>
    <cellStyle name="Normalno 2 3 3 2 2 3 2 2 2" xfId="26219"/>
    <cellStyle name="Normalno 2 3 3 2 2 3 2 2 3" xfId="16543"/>
    <cellStyle name="Normalno 2 3 3 2 2 3 2 3" xfId="21381"/>
    <cellStyle name="Normalno 2 3 3 2 2 3 2 4" xfId="11705"/>
    <cellStyle name="Normalno 2 3 3 2 2 3 3" xfId="3239"/>
    <cellStyle name="Normalno 2 3 3 2 2 3 3 2" xfId="8077"/>
    <cellStyle name="Normalno 2 3 3 2 2 3 3 2 2" xfId="27429"/>
    <cellStyle name="Normalno 2 3 3 2 2 3 3 2 3" xfId="17753"/>
    <cellStyle name="Normalno 2 3 3 2 2 3 3 3" xfId="22591"/>
    <cellStyle name="Normalno 2 3 3 2 2 3 3 4" xfId="12915"/>
    <cellStyle name="Normalno 2 3 3 2 2 3 4" xfId="4448"/>
    <cellStyle name="Normalno 2 3 3 2 2 3 4 2" xfId="9286"/>
    <cellStyle name="Normalno 2 3 3 2 2 3 4 2 2" xfId="28638"/>
    <cellStyle name="Normalno 2 3 3 2 2 3 4 2 3" xfId="18962"/>
    <cellStyle name="Normalno 2 3 3 2 2 3 4 3" xfId="23800"/>
    <cellStyle name="Normalno 2 3 3 2 2 3 4 4" xfId="14124"/>
    <cellStyle name="Normalno 2 3 3 2 2 3 5" xfId="5657"/>
    <cellStyle name="Normalno 2 3 3 2 2 3 5 2" xfId="25009"/>
    <cellStyle name="Normalno 2 3 3 2 2 3 5 3" xfId="15333"/>
    <cellStyle name="Normalno 2 3 3 2 2 3 6" xfId="20171"/>
    <cellStyle name="Normalno 2 3 3 2 2 3 7" xfId="10495"/>
    <cellStyle name="Normalno 2 3 3 2 2 4" xfId="1425"/>
    <cellStyle name="Normalno 2 3 3 2 2 4 2" xfId="6263"/>
    <cellStyle name="Normalno 2 3 3 2 2 4 2 2" xfId="25615"/>
    <cellStyle name="Normalno 2 3 3 2 2 4 2 3" xfId="15939"/>
    <cellStyle name="Normalno 2 3 3 2 2 4 3" xfId="20777"/>
    <cellStyle name="Normalno 2 3 3 2 2 4 4" xfId="11101"/>
    <cellStyle name="Normalno 2 3 3 2 2 5" xfId="2635"/>
    <cellStyle name="Normalno 2 3 3 2 2 5 2" xfId="7473"/>
    <cellStyle name="Normalno 2 3 3 2 2 5 2 2" xfId="26825"/>
    <cellStyle name="Normalno 2 3 3 2 2 5 2 3" xfId="17149"/>
    <cellStyle name="Normalno 2 3 3 2 2 5 3" xfId="21987"/>
    <cellStyle name="Normalno 2 3 3 2 2 5 4" xfId="12311"/>
    <cellStyle name="Normalno 2 3 3 2 2 6" xfId="3845"/>
    <cellStyle name="Normalno 2 3 3 2 2 6 2" xfId="8683"/>
    <cellStyle name="Normalno 2 3 3 2 2 6 2 2" xfId="28035"/>
    <cellStyle name="Normalno 2 3 3 2 2 6 2 3" xfId="18359"/>
    <cellStyle name="Normalno 2 3 3 2 2 6 3" xfId="23197"/>
    <cellStyle name="Normalno 2 3 3 2 2 6 4" xfId="13521"/>
    <cellStyle name="Normalno 2 3 3 2 2 7" xfId="5053"/>
    <cellStyle name="Normalno 2 3 3 2 2 7 2" xfId="24405"/>
    <cellStyle name="Normalno 2 3 3 2 2 7 3" xfId="14729"/>
    <cellStyle name="Normalno 2 3 3 2 2 8" xfId="19567"/>
    <cellStyle name="Normalno 2 3 3 2 2 9" xfId="9891"/>
    <cellStyle name="Normalno 2 3 3 2 3" xfId="417"/>
    <cellStyle name="Normalno 2 3 3 2 3 2" xfId="1021"/>
    <cellStyle name="Normalno 2 3 3 2 3 2 2" xfId="2231"/>
    <cellStyle name="Normalno 2 3 3 2 3 2 2 2" xfId="7069"/>
    <cellStyle name="Normalno 2 3 3 2 3 2 2 2 2" xfId="26421"/>
    <cellStyle name="Normalno 2 3 3 2 3 2 2 2 3" xfId="16745"/>
    <cellStyle name="Normalno 2 3 3 2 3 2 2 3" xfId="21583"/>
    <cellStyle name="Normalno 2 3 3 2 3 2 2 4" xfId="11907"/>
    <cellStyle name="Normalno 2 3 3 2 3 2 3" xfId="3441"/>
    <cellStyle name="Normalno 2 3 3 2 3 2 3 2" xfId="8279"/>
    <cellStyle name="Normalno 2 3 3 2 3 2 3 2 2" xfId="27631"/>
    <cellStyle name="Normalno 2 3 3 2 3 2 3 2 3" xfId="17955"/>
    <cellStyle name="Normalno 2 3 3 2 3 2 3 3" xfId="22793"/>
    <cellStyle name="Normalno 2 3 3 2 3 2 3 4" xfId="13117"/>
    <cellStyle name="Normalno 2 3 3 2 3 2 4" xfId="4650"/>
    <cellStyle name="Normalno 2 3 3 2 3 2 4 2" xfId="9488"/>
    <cellStyle name="Normalno 2 3 3 2 3 2 4 2 2" xfId="28840"/>
    <cellStyle name="Normalno 2 3 3 2 3 2 4 2 3" xfId="19164"/>
    <cellStyle name="Normalno 2 3 3 2 3 2 4 3" xfId="24002"/>
    <cellStyle name="Normalno 2 3 3 2 3 2 4 4" xfId="14326"/>
    <cellStyle name="Normalno 2 3 3 2 3 2 5" xfId="5859"/>
    <cellStyle name="Normalno 2 3 3 2 3 2 5 2" xfId="25211"/>
    <cellStyle name="Normalno 2 3 3 2 3 2 5 3" xfId="15535"/>
    <cellStyle name="Normalno 2 3 3 2 3 2 6" xfId="20373"/>
    <cellStyle name="Normalno 2 3 3 2 3 2 7" xfId="10697"/>
    <cellStyle name="Normalno 2 3 3 2 3 3" xfId="1627"/>
    <cellStyle name="Normalno 2 3 3 2 3 3 2" xfId="6465"/>
    <cellStyle name="Normalno 2 3 3 2 3 3 2 2" xfId="25817"/>
    <cellStyle name="Normalno 2 3 3 2 3 3 2 3" xfId="16141"/>
    <cellStyle name="Normalno 2 3 3 2 3 3 3" xfId="20979"/>
    <cellStyle name="Normalno 2 3 3 2 3 3 4" xfId="11303"/>
    <cellStyle name="Normalno 2 3 3 2 3 4" xfId="2837"/>
    <cellStyle name="Normalno 2 3 3 2 3 4 2" xfId="7675"/>
    <cellStyle name="Normalno 2 3 3 2 3 4 2 2" xfId="27027"/>
    <cellStyle name="Normalno 2 3 3 2 3 4 2 3" xfId="17351"/>
    <cellStyle name="Normalno 2 3 3 2 3 4 3" xfId="22189"/>
    <cellStyle name="Normalno 2 3 3 2 3 4 4" xfId="12513"/>
    <cellStyle name="Normalno 2 3 3 2 3 5" xfId="4046"/>
    <cellStyle name="Normalno 2 3 3 2 3 5 2" xfId="8884"/>
    <cellStyle name="Normalno 2 3 3 2 3 5 2 2" xfId="28236"/>
    <cellStyle name="Normalno 2 3 3 2 3 5 2 3" xfId="18560"/>
    <cellStyle name="Normalno 2 3 3 2 3 5 3" xfId="23398"/>
    <cellStyle name="Normalno 2 3 3 2 3 5 4" xfId="13722"/>
    <cellStyle name="Normalno 2 3 3 2 3 6" xfId="5255"/>
    <cellStyle name="Normalno 2 3 3 2 3 6 2" xfId="24607"/>
    <cellStyle name="Normalno 2 3 3 2 3 6 3" xfId="14931"/>
    <cellStyle name="Normalno 2 3 3 2 3 7" xfId="19769"/>
    <cellStyle name="Normalno 2 3 3 2 3 8" xfId="10093"/>
    <cellStyle name="Normalno 2 3 3 2 4" xfId="719"/>
    <cellStyle name="Normalno 2 3 3 2 4 2" xfId="1929"/>
    <cellStyle name="Normalno 2 3 3 2 4 2 2" xfId="6767"/>
    <cellStyle name="Normalno 2 3 3 2 4 2 2 2" xfId="26119"/>
    <cellStyle name="Normalno 2 3 3 2 4 2 2 3" xfId="16443"/>
    <cellStyle name="Normalno 2 3 3 2 4 2 3" xfId="21281"/>
    <cellStyle name="Normalno 2 3 3 2 4 2 4" xfId="11605"/>
    <cellStyle name="Normalno 2 3 3 2 4 3" xfId="3139"/>
    <cellStyle name="Normalno 2 3 3 2 4 3 2" xfId="7977"/>
    <cellStyle name="Normalno 2 3 3 2 4 3 2 2" xfId="27329"/>
    <cellStyle name="Normalno 2 3 3 2 4 3 2 3" xfId="17653"/>
    <cellStyle name="Normalno 2 3 3 2 4 3 3" xfId="22491"/>
    <cellStyle name="Normalno 2 3 3 2 4 3 4" xfId="12815"/>
    <cellStyle name="Normalno 2 3 3 2 4 4" xfId="4348"/>
    <cellStyle name="Normalno 2 3 3 2 4 4 2" xfId="9186"/>
    <cellStyle name="Normalno 2 3 3 2 4 4 2 2" xfId="28538"/>
    <cellStyle name="Normalno 2 3 3 2 4 4 2 3" xfId="18862"/>
    <cellStyle name="Normalno 2 3 3 2 4 4 3" xfId="23700"/>
    <cellStyle name="Normalno 2 3 3 2 4 4 4" xfId="14024"/>
    <cellStyle name="Normalno 2 3 3 2 4 5" xfId="5557"/>
    <cellStyle name="Normalno 2 3 3 2 4 5 2" xfId="24909"/>
    <cellStyle name="Normalno 2 3 3 2 4 5 3" xfId="15233"/>
    <cellStyle name="Normalno 2 3 3 2 4 6" xfId="20071"/>
    <cellStyle name="Normalno 2 3 3 2 4 7" xfId="10395"/>
    <cellStyle name="Normalno 2 3 3 2 5" xfId="1325"/>
    <cellStyle name="Normalno 2 3 3 2 5 2" xfId="6163"/>
    <cellStyle name="Normalno 2 3 3 2 5 2 2" xfId="25515"/>
    <cellStyle name="Normalno 2 3 3 2 5 2 3" xfId="15839"/>
    <cellStyle name="Normalno 2 3 3 2 5 3" xfId="20677"/>
    <cellStyle name="Normalno 2 3 3 2 5 4" xfId="11001"/>
    <cellStyle name="Normalno 2 3 3 2 6" xfId="2535"/>
    <cellStyle name="Normalno 2 3 3 2 6 2" xfId="7373"/>
    <cellStyle name="Normalno 2 3 3 2 6 2 2" xfId="26725"/>
    <cellStyle name="Normalno 2 3 3 2 6 2 3" xfId="17049"/>
    <cellStyle name="Normalno 2 3 3 2 6 3" xfId="21887"/>
    <cellStyle name="Normalno 2 3 3 2 6 4" xfId="12211"/>
    <cellStyle name="Normalno 2 3 3 2 7" xfId="3745"/>
    <cellStyle name="Normalno 2 3 3 2 7 2" xfId="8583"/>
    <cellStyle name="Normalno 2 3 3 2 7 2 2" xfId="27935"/>
    <cellStyle name="Normalno 2 3 3 2 7 2 3" xfId="18259"/>
    <cellStyle name="Normalno 2 3 3 2 7 3" xfId="23097"/>
    <cellStyle name="Normalno 2 3 3 2 7 4" xfId="13421"/>
    <cellStyle name="Normalno 2 3 3 2 8" xfId="4953"/>
    <cellStyle name="Normalno 2 3 3 2 8 2" xfId="24305"/>
    <cellStyle name="Normalno 2 3 3 2 8 3" xfId="14629"/>
    <cellStyle name="Normalno 2 3 3 2 9" xfId="19467"/>
    <cellStyle name="Normalno 2 3 3 3" xfId="147"/>
    <cellStyle name="Normalno 2 3 3 3 2" xfId="467"/>
    <cellStyle name="Normalno 2 3 3 3 2 2" xfId="1071"/>
    <cellStyle name="Normalno 2 3 3 3 2 2 2" xfId="2281"/>
    <cellStyle name="Normalno 2 3 3 3 2 2 2 2" xfId="7119"/>
    <cellStyle name="Normalno 2 3 3 3 2 2 2 2 2" xfId="26471"/>
    <cellStyle name="Normalno 2 3 3 3 2 2 2 2 3" xfId="16795"/>
    <cellStyle name="Normalno 2 3 3 3 2 2 2 3" xfId="21633"/>
    <cellStyle name="Normalno 2 3 3 3 2 2 2 4" xfId="11957"/>
    <cellStyle name="Normalno 2 3 3 3 2 2 3" xfId="3491"/>
    <cellStyle name="Normalno 2 3 3 3 2 2 3 2" xfId="8329"/>
    <cellStyle name="Normalno 2 3 3 3 2 2 3 2 2" xfId="27681"/>
    <cellStyle name="Normalno 2 3 3 3 2 2 3 2 3" xfId="18005"/>
    <cellStyle name="Normalno 2 3 3 3 2 2 3 3" xfId="22843"/>
    <cellStyle name="Normalno 2 3 3 3 2 2 3 4" xfId="13167"/>
    <cellStyle name="Normalno 2 3 3 3 2 2 4" xfId="4700"/>
    <cellStyle name="Normalno 2 3 3 3 2 2 4 2" xfId="9538"/>
    <cellStyle name="Normalno 2 3 3 3 2 2 4 2 2" xfId="28890"/>
    <cellStyle name="Normalno 2 3 3 3 2 2 4 2 3" xfId="19214"/>
    <cellStyle name="Normalno 2 3 3 3 2 2 4 3" xfId="24052"/>
    <cellStyle name="Normalno 2 3 3 3 2 2 4 4" xfId="14376"/>
    <cellStyle name="Normalno 2 3 3 3 2 2 5" xfId="5909"/>
    <cellStyle name="Normalno 2 3 3 3 2 2 5 2" xfId="25261"/>
    <cellStyle name="Normalno 2 3 3 3 2 2 5 3" xfId="15585"/>
    <cellStyle name="Normalno 2 3 3 3 2 2 6" xfId="20423"/>
    <cellStyle name="Normalno 2 3 3 3 2 2 7" xfId="10747"/>
    <cellStyle name="Normalno 2 3 3 3 2 3" xfId="1677"/>
    <cellStyle name="Normalno 2 3 3 3 2 3 2" xfId="6515"/>
    <cellStyle name="Normalno 2 3 3 3 2 3 2 2" xfId="25867"/>
    <cellStyle name="Normalno 2 3 3 3 2 3 2 3" xfId="16191"/>
    <cellStyle name="Normalno 2 3 3 3 2 3 3" xfId="21029"/>
    <cellStyle name="Normalno 2 3 3 3 2 3 4" xfId="11353"/>
    <cellStyle name="Normalno 2 3 3 3 2 4" xfId="2887"/>
    <cellStyle name="Normalno 2 3 3 3 2 4 2" xfId="7725"/>
    <cellStyle name="Normalno 2 3 3 3 2 4 2 2" xfId="27077"/>
    <cellStyle name="Normalno 2 3 3 3 2 4 2 3" xfId="17401"/>
    <cellStyle name="Normalno 2 3 3 3 2 4 3" xfId="22239"/>
    <cellStyle name="Normalno 2 3 3 3 2 4 4" xfId="12563"/>
    <cellStyle name="Normalno 2 3 3 3 2 5" xfId="4096"/>
    <cellStyle name="Normalno 2 3 3 3 2 5 2" xfId="8934"/>
    <cellStyle name="Normalno 2 3 3 3 2 5 2 2" xfId="28286"/>
    <cellStyle name="Normalno 2 3 3 3 2 5 2 3" xfId="18610"/>
    <cellStyle name="Normalno 2 3 3 3 2 5 3" xfId="23448"/>
    <cellStyle name="Normalno 2 3 3 3 2 5 4" xfId="13772"/>
    <cellStyle name="Normalno 2 3 3 3 2 6" xfId="5305"/>
    <cellStyle name="Normalno 2 3 3 3 2 6 2" xfId="24657"/>
    <cellStyle name="Normalno 2 3 3 3 2 6 3" xfId="14981"/>
    <cellStyle name="Normalno 2 3 3 3 2 7" xfId="19819"/>
    <cellStyle name="Normalno 2 3 3 3 2 8" xfId="10143"/>
    <cellStyle name="Normalno 2 3 3 3 3" xfId="769"/>
    <cellStyle name="Normalno 2 3 3 3 3 2" xfId="1979"/>
    <cellStyle name="Normalno 2 3 3 3 3 2 2" xfId="6817"/>
    <cellStyle name="Normalno 2 3 3 3 3 2 2 2" xfId="26169"/>
    <cellStyle name="Normalno 2 3 3 3 3 2 2 3" xfId="16493"/>
    <cellStyle name="Normalno 2 3 3 3 3 2 3" xfId="21331"/>
    <cellStyle name="Normalno 2 3 3 3 3 2 4" xfId="11655"/>
    <cellStyle name="Normalno 2 3 3 3 3 3" xfId="3189"/>
    <cellStyle name="Normalno 2 3 3 3 3 3 2" xfId="8027"/>
    <cellStyle name="Normalno 2 3 3 3 3 3 2 2" xfId="27379"/>
    <cellStyle name="Normalno 2 3 3 3 3 3 2 3" xfId="17703"/>
    <cellStyle name="Normalno 2 3 3 3 3 3 3" xfId="22541"/>
    <cellStyle name="Normalno 2 3 3 3 3 3 4" xfId="12865"/>
    <cellStyle name="Normalno 2 3 3 3 3 4" xfId="4398"/>
    <cellStyle name="Normalno 2 3 3 3 3 4 2" xfId="9236"/>
    <cellStyle name="Normalno 2 3 3 3 3 4 2 2" xfId="28588"/>
    <cellStyle name="Normalno 2 3 3 3 3 4 2 3" xfId="18912"/>
    <cellStyle name="Normalno 2 3 3 3 3 4 3" xfId="23750"/>
    <cellStyle name="Normalno 2 3 3 3 3 4 4" xfId="14074"/>
    <cellStyle name="Normalno 2 3 3 3 3 5" xfId="5607"/>
    <cellStyle name="Normalno 2 3 3 3 3 5 2" xfId="24959"/>
    <cellStyle name="Normalno 2 3 3 3 3 5 3" xfId="15283"/>
    <cellStyle name="Normalno 2 3 3 3 3 6" xfId="20121"/>
    <cellStyle name="Normalno 2 3 3 3 3 7" xfId="10445"/>
    <cellStyle name="Normalno 2 3 3 3 4" xfId="1375"/>
    <cellStyle name="Normalno 2 3 3 3 4 2" xfId="6213"/>
    <cellStyle name="Normalno 2 3 3 3 4 2 2" xfId="25565"/>
    <cellStyle name="Normalno 2 3 3 3 4 2 3" xfId="15889"/>
    <cellStyle name="Normalno 2 3 3 3 4 3" xfId="20727"/>
    <cellStyle name="Normalno 2 3 3 3 4 4" xfId="11051"/>
    <cellStyle name="Normalno 2 3 3 3 5" xfId="2585"/>
    <cellStyle name="Normalno 2 3 3 3 5 2" xfId="7423"/>
    <cellStyle name="Normalno 2 3 3 3 5 2 2" xfId="26775"/>
    <cellStyle name="Normalno 2 3 3 3 5 2 3" xfId="17099"/>
    <cellStyle name="Normalno 2 3 3 3 5 3" xfId="21937"/>
    <cellStyle name="Normalno 2 3 3 3 5 4" xfId="12261"/>
    <cellStyle name="Normalno 2 3 3 3 6" xfId="3795"/>
    <cellStyle name="Normalno 2 3 3 3 6 2" xfId="8633"/>
    <cellStyle name="Normalno 2 3 3 3 6 2 2" xfId="27985"/>
    <cellStyle name="Normalno 2 3 3 3 6 2 3" xfId="18309"/>
    <cellStyle name="Normalno 2 3 3 3 6 3" xfId="23147"/>
    <cellStyle name="Normalno 2 3 3 3 6 4" xfId="13471"/>
    <cellStyle name="Normalno 2 3 3 3 7" xfId="5003"/>
    <cellStyle name="Normalno 2 3 3 3 7 2" xfId="24355"/>
    <cellStyle name="Normalno 2 3 3 3 7 3" xfId="14679"/>
    <cellStyle name="Normalno 2 3 3 3 8" xfId="19517"/>
    <cellStyle name="Normalno 2 3 3 3 9" xfId="9841"/>
    <cellStyle name="Normalno 2 3 3 4" xfId="263"/>
    <cellStyle name="Normalno 2 3 3 4 2" xfId="567"/>
    <cellStyle name="Normalno 2 3 3 4 2 2" xfId="1171"/>
    <cellStyle name="Normalno 2 3 3 4 2 2 2" xfId="2381"/>
    <cellStyle name="Normalno 2 3 3 4 2 2 2 2" xfId="7219"/>
    <cellStyle name="Normalno 2 3 3 4 2 2 2 2 2" xfId="26571"/>
    <cellStyle name="Normalno 2 3 3 4 2 2 2 2 3" xfId="16895"/>
    <cellStyle name="Normalno 2 3 3 4 2 2 2 3" xfId="21733"/>
    <cellStyle name="Normalno 2 3 3 4 2 2 2 4" xfId="12057"/>
    <cellStyle name="Normalno 2 3 3 4 2 2 3" xfId="3591"/>
    <cellStyle name="Normalno 2 3 3 4 2 2 3 2" xfId="8429"/>
    <cellStyle name="Normalno 2 3 3 4 2 2 3 2 2" xfId="27781"/>
    <cellStyle name="Normalno 2 3 3 4 2 2 3 2 3" xfId="18105"/>
    <cellStyle name="Normalno 2 3 3 4 2 2 3 3" xfId="22943"/>
    <cellStyle name="Normalno 2 3 3 4 2 2 3 4" xfId="13267"/>
    <cellStyle name="Normalno 2 3 3 4 2 2 4" xfId="4800"/>
    <cellStyle name="Normalno 2 3 3 4 2 2 4 2" xfId="9638"/>
    <cellStyle name="Normalno 2 3 3 4 2 2 4 2 2" xfId="28990"/>
    <cellStyle name="Normalno 2 3 3 4 2 2 4 2 3" xfId="19314"/>
    <cellStyle name="Normalno 2 3 3 4 2 2 4 3" xfId="24152"/>
    <cellStyle name="Normalno 2 3 3 4 2 2 4 4" xfId="14476"/>
    <cellStyle name="Normalno 2 3 3 4 2 2 5" xfId="6009"/>
    <cellStyle name="Normalno 2 3 3 4 2 2 5 2" xfId="25361"/>
    <cellStyle name="Normalno 2 3 3 4 2 2 5 3" xfId="15685"/>
    <cellStyle name="Normalno 2 3 3 4 2 2 6" xfId="20523"/>
    <cellStyle name="Normalno 2 3 3 4 2 2 7" xfId="10847"/>
    <cellStyle name="Normalno 2 3 3 4 2 3" xfId="1777"/>
    <cellStyle name="Normalno 2 3 3 4 2 3 2" xfId="6615"/>
    <cellStyle name="Normalno 2 3 3 4 2 3 2 2" xfId="25967"/>
    <cellStyle name="Normalno 2 3 3 4 2 3 2 3" xfId="16291"/>
    <cellStyle name="Normalno 2 3 3 4 2 3 3" xfId="21129"/>
    <cellStyle name="Normalno 2 3 3 4 2 3 4" xfId="11453"/>
    <cellStyle name="Normalno 2 3 3 4 2 4" xfId="2987"/>
    <cellStyle name="Normalno 2 3 3 4 2 4 2" xfId="7825"/>
    <cellStyle name="Normalno 2 3 3 4 2 4 2 2" xfId="27177"/>
    <cellStyle name="Normalno 2 3 3 4 2 4 2 3" xfId="17501"/>
    <cellStyle name="Normalno 2 3 3 4 2 4 3" xfId="22339"/>
    <cellStyle name="Normalno 2 3 3 4 2 4 4" xfId="12663"/>
    <cellStyle name="Normalno 2 3 3 4 2 5" xfId="4196"/>
    <cellStyle name="Normalno 2 3 3 4 2 5 2" xfId="9034"/>
    <cellStyle name="Normalno 2 3 3 4 2 5 2 2" xfId="28386"/>
    <cellStyle name="Normalno 2 3 3 4 2 5 2 3" xfId="18710"/>
    <cellStyle name="Normalno 2 3 3 4 2 5 3" xfId="23548"/>
    <cellStyle name="Normalno 2 3 3 4 2 5 4" xfId="13872"/>
    <cellStyle name="Normalno 2 3 3 4 2 6" xfId="5405"/>
    <cellStyle name="Normalno 2 3 3 4 2 6 2" xfId="24757"/>
    <cellStyle name="Normalno 2 3 3 4 2 6 3" xfId="15081"/>
    <cellStyle name="Normalno 2 3 3 4 2 7" xfId="19919"/>
    <cellStyle name="Normalno 2 3 3 4 2 8" xfId="10243"/>
    <cellStyle name="Normalno 2 3 3 4 3" xfId="869"/>
    <cellStyle name="Normalno 2 3 3 4 3 2" xfId="2079"/>
    <cellStyle name="Normalno 2 3 3 4 3 2 2" xfId="6917"/>
    <cellStyle name="Normalno 2 3 3 4 3 2 2 2" xfId="26269"/>
    <cellStyle name="Normalno 2 3 3 4 3 2 2 3" xfId="16593"/>
    <cellStyle name="Normalno 2 3 3 4 3 2 3" xfId="21431"/>
    <cellStyle name="Normalno 2 3 3 4 3 2 4" xfId="11755"/>
    <cellStyle name="Normalno 2 3 3 4 3 3" xfId="3289"/>
    <cellStyle name="Normalno 2 3 3 4 3 3 2" xfId="8127"/>
    <cellStyle name="Normalno 2 3 3 4 3 3 2 2" xfId="27479"/>
    <cellStyle name="Normalno 2 3 3 4 3 3 2 3" xfId="17803"/>
    <cellStyle name="Normalno 2 3 3 4 3 3 3" xfId="22641"/>
    <cellStyle name="Normalno 2 3 3 4 3 3 4" xfId="12965"/>
    <cellStyle name="Normalno 2 3 3 4 3 4" xfId="4498"/>
    <cellStyle name="Normalno 2 3 3 4 3 4 2" xfId="9336"/>
    <cellStyle name="Normalno 2 3 3 4 3 4 2 2" xfId="28688"/>
    <cellStyle name="Normalno 2 3 3 4 3 4 2 3" xfId="19012"/>
    <cellStyle name="Normalno 2 3 3 4 3 4 3" xfId="23850"/>
    <cellStyle name="Normalno 2 3 3 4 3 4 4" xfId="14174"/>
    <cellStyle name="Normalno 2 3 3 4 3 5" xfId="5707"/>
    <cellStyle name="Normalno 2 3 3 4 3 5 2" xfId="25059"/>
    <cellStyle name="Normalno 2 3 3 4 3 5 3" xfId="15383"/>
    <cellStyle name="Normalno 2 3 3 4 3 6" xfId="20221"/>
    <cellStyle name="Normalno 2 3 3 4 3 7" xfId="10545"/>
    <cellStyle name="Normalno 2 3 3 4 4" xfId="1475"/>
    <cellStyle name="Normalno 2 3 3 4 4 2" xfId="6313"/>
    <cellStyle name="Normalno 2 3 3 4 4 2 2" xfId="25665"/>
    <cellStyle name="Normalno 2 3 3 4 4 2 3" xfId="15989"/>
    <cellStyle name="Normalno 2 3 3 4 4 3" xfId="20827"/>
    <cellStyle name="Normalno 2 3 3 4 4 4" xfId="11151"/>
    <cellStyle name="Normalno 2 3 3 4 5" xfId="2685"/>
    <cellStyle name="Normalno 2 3 3 4 5 2" xfId="7523"/>
    <cellStyle name="Normalno 2 3 3 4 5 2 2" xfId="26875"/>
    <cellStyle name="Normalno 2 3 3 4 5 2 3" xfId="17199"/>
    <cellStyle name="Normalno 2 3 3 4 5 3" xfId="22037"/>
    <cellStyle name="Normalno 2 3 3 4 5 4" xfId="12361"/>
    <cellStyle name="Normalno 2 3 3 4 6" xfId="3895"/>
    <cellStyle name="Normalno 2 3 3 4 6 2" xfId="8733"/>
    <cellStyle name="Normalno 2 3 3 4 6 2 2" xfId="28085"/>
    <cellStyle name="Normalno 2 3 3 4 6 2 3" xfId="18409"/>
    <cellStyle name="Normalno 2 3 3 4 6 3" xfId="23247"/>
    <cellStyle name="Normalno 2 3 3 4 6 4" xfId="13571"/>
    <cellStyle name="Normalno 2 3 3 4 7" xfId="5103"/>
    <cellStyle name="Normalno 2 3 3 4 7 2" xfId="24455"/>
    <cellStyle name="Normalno 2 3 3 4 7 3" xfId="14779"/>
    <cellStyle name="Normalno 2 3 3 4 8" xfId="19617"/>
    <cellStyle name="Normalno 2 3 3 4 9" xfId="9941"/>
    <cellStyle name="Normalno 2 3 3 5" xfId="316"/>
    <cellStyle name="Normalno 2 3 3 5 2" xfId="619"/>
    <cellStyle name="Normalno 2 3 3 5 2 2" xfId="1223"/>
    <cellStyle name="Normalno 2 3 3 5 2 2 2" xfId="2433"/>
    <cellStyle name="Normalno 2 3 3 5 2 2 2 2" xfId="7271"/>
    <cellStyle name="Normalno 2 3 3 5 2 2 2 2 2" xfId="26623"/>
    <cellStyle name="Normalno 2 3 3 5 2 2 2 2 3" xfId="16947"/>
    <cellStyle name="Normalno 2 3 3 5 2 2 2 3" xfId="21785"/>
    <cellStyle name="Normalno 2 3 3 5 2 2 2 4" xfId="12109"/>
    <cellStyle name="Normalno 2 3 3 5 2 2 3" xfId="3643"/>
    <cellStyle name="Normalno 2 3 3 5 2 2 3 2" xfId="8481"/>
    <cellStyle name="Normalno 2 3 3 5 2 2 3 2 2" xfId="27833"/>
    <cellStyle name="Normalno 2 3 3 5 2 2 3 2 3" xfId="18157"/>
    <cellStyle name="Normalno 2 3 3 5 2 2 3 3" xfId="22995"/>
    <cellStyle name="Normalno 2 3 3 5 2 2 3 4" xfId="13319"/>
    <cellStyle name="Normalno 2 3 3 5 2 2 4" xfId="4852"/>
    <cellStyle name="Normalno 2 3 3 5 2 2 4 2" xfId="9690"/>
    <cellStyle name="Normalno 2 3 3 5 2 2 4 2 2" xfId="29042"/>
    <cellStyle name="Normalno 2 3 3 5 2 2 4 2 3" xfId="19366"/>
    <cellStyle name="Normalno 2 3 3 5 2 2 4 3" xfId="24204"/>
    <cellStyle name="Normalno 2 3 3 5 2 2 4 4" xfId="14528"/>
    <cellStyle name="Normalno 2 3 3 5 2 2 5" xfId="6061"/>
    <cellStyle name="Normalno 2 3 3 5 2 2 5 2" xfId="25413"/>
    <cellStyle name="Normalno 2 3 3 5 2 2 5 3" xfId="15737"/>
    <cellStyle name="Normalno 2 3 3 5 2 2 6" xfId="20575"/>
    <cellStyle name="Normalno 2 3 3 5 2 2 7" xfId="10899"/>
    <cellStyle name="Normalno 2 3 3 5 2 3" xfId="1829"/>
    <cellStyle name="Normalno 2 3 3 5 2 3 2" xfId="6667"/>
    <cellStyle name="Normalno 2 3 3 5 2 3 2 2" xfId="26019"/>
    <cellStyle name="Normalno 2 3 3 5 2 3 2 3" xfId="16343"/>
    <cellStyle name="Normalno 2 3 3 5 2 3 3" xfId="21181"/>
    <cellStyle name="Normalno 2 3 3 5 2 3 4" xfId="11505"/>
    <cellStyle name="Normalno 2 3 3 5 2 4" xfId="3039"/>
    <cellStyle name="Normalno 2 3 3 5 2 4 2" xfId="7877"/>
    <cellStyle name="Normalno 2 3 3 5 2 4 2 2" xfId="27229"/>
    <cellStyle name="Normalno 2 3 3 5 2 4 2 3" xfId="17553"/>
    <cellStyle name="Normalno 2 3 3 5 2 4 3" xfId="22391"/>
    <cellStyle name="Normalno 2 3 3 5 2 4 4" xfId="12715"/>
    <cellStyle name="Normalno 2 3 3 5 2 5" xfId="4248"/>
    <cellStyle name="Normalno 2 3 3 5 2 5 2" xfId="9086"/>
    <cellStyle name="Normalno 2 3 3 5 2 5 2 2" xfId="28438"/>
    <cellStyle name="Normalno 2 3 3 5 2 5 2 3" xfId="18762"/>
    <cellStyle name="Normalno 2 3 3 5 2 5 3" xfId="23600"/>
    <cellStyle name="Normalno 2 3 3 5 2 5 4" xfId="13924"/>
    <cellStyle name="Normalno 2 3 3 5 2 6" xfId="5457"/>
    <cellStyle name="Normalno 2 3 3 5 2 6 2" xfId="24809"/>
    <cellStyle name="Normalno 2 3 3 5 2 6 3" xfId="15133"/>
    <cellStyle name="Normalno 2 3 3 5 2 7" xfId="19971"/>
    <cellStyle name="Normalno 2 3 3 5 2 8" xfId="10295"/>
    <cellStyle name="Normalno 2 3 3 5 3" xfId="921"/>
    <cellStyle name="Normalno 2 3 3 5 3 2" xfId="2131"/>
    <cellStyle name="Normalno 2 3 3 5 3 2 2" xfId="6969"/>
    <cellStyle name="Normalno 2 3 3 5 3 2 2 2" xfId="26321"/>
    <cellStyle name="Normalno 2 3 3 5 3 2 2 3" xfId="16645"/>
    <cellStyle name="Normalno 2 3 3 5 3 2 3" xfId="21483"/>
    <cellStyle name="Normalno 2 3 3 5 3 2 4" xfId="11807"/>
    <cellStyle name="Normalno 2 3 3 5 3 3" xfId="3341"/>
    <cellStyle name="Normalno 2 3 3 5 3 3 2" xfId="8179"/>
    <cellStyle name="Normalno 2 3 3 5 3 3 2 2" xfId="27531"/>
    <cellStyle name="Normalno 2 3 3 5 3 3 2 3" xfId="17855"/>
    <cellStyle name="Normalno 2 3 3 5 3 3 3" xfId="22693"/>
    <cellStyle name="Normalno 2 3 3 5 3 3 4" xfId="13017"/>
    <cellStyle name="Normalno 2 3 3 5 3 4" xfId="4550"/>
    <cellStyle name="Normalno 2 3 3 5 3 4 2" xfId="9388"/>
    <cellStyle name="Normalno 2 3 3 5 3 4 2 2" xfId="28740"/>
    <cellStyle name="Normalno 2 3 3 5 3 4 2 3" xfId="19064"/>
    <cellStyle name="Normalno 2 3 3 5 3 4 3" xfId="23902"/>
    <cellStyle name="Normalno 2 3 3 5 3 4 4" xfId="14226"/>
    <cellStyle name="Normalno 2 3 3 5 3 5" xfId="5759"/>
    <cellStyle name="Normalno 2 3 3 5 3 5 2" xfId="25111"/>
    <cellStyle name="Normalno 2 3 3 5 3 5 3" xfId="15435"/>
    <cellStyle name="Normalno 2 3 3 5 3 6" xfId="20273"/>
    <cellStyle name="Normalno 2 3 3 5 3 7" xfId="10597"/>
    <cellStyle name="Normalno 2 3 3 5 4" xfId="1527"/>
    <cellStyle name="Normalno 2 3 3 5 4 2" xfId="6365"/>
    <cellStyle name="Normalno 2 3 3 5 4 2 2" xfId="25717"/>
    <cellStyle name="Normalno 2 3 3 5 4 2 3" xfId="16041"/>
    <cellStyle name="Normalno 2 3 3 5 4 3" xfId="20879"/>
    <cellStyle name="Normalno 2 3 3 5 4 4" xfId="11203"/>
    <cellStyle name="Normalno 2 3 3 5 5" xfId="2737"/>
    <cellStyle name="Normalno 2 3 3 5 5 2" xfId="7575"/>
    <cellStyle name="Normalno 2 3 3 5 5 2 2" xfId="26927"/>
    <cellStyle name="Normalno 2 3 3 5 5 2 3" xfId="17251"/>
    <cellStyle name="Normalno 2 3 3 5 5 3" xfId="22089"/>
    <cellStyle name="Normalno 2 3 3 5 5 4" xfId="12413"/>
    <cellStyle name="Normalno 2 3 3 5 6" xfId="3946"/>
    <cellStyle name="Normalno 2 3 3 5 6 2" xfId="8784"/>
    <cellStyle name="Normalno 2 3 3 5 6 2 2" xfId="28136"/>
    <cellStyle name="Normalno 2 3 3 5 6 2 3" xfId="18460"/>
    <cellStyle name="Normalno 2 3 3 5 6 3" xfId="23298"/>
    <cellStyle name="Normalno 2 3 3 5 6 4" xfId="13622"/>
    <cellStyle name="Normalno 2 3 3 5 7" xfId="5155"/>
    <cellStyle name="Normalno 2 3 3 5 7 2" xfId="24507"/>
    <cellStyle name="Normalno 2 3 3 5 7 3" xfId="14831"/>
    <cellStyle name="Normalno 2 3 3 5 8" xfId="19669"/>
    <cellStyle name="Normalno 2 3 3 5 9" xfId="9993"/>
    <cellStyle name="Normalno 2 3 3 6" xfId="367"/>
    <cellStyle name="Normalno 2 3 3 6 2" xfId="971"/>
    <cellStyle name="Normalno 2 3 3 6 2 2" xfId="2181"/>
    <cellStyle name="Normalno 2 3 3 6 2 2 2" xfId="7019"/>
    <cellStyle name="Normalno 2 3 3 6 2 2 2 2" xfId="26371"/>
    <cellStyle name="Normalno 2 3 3 6 2 2 2 3" xfId="16695"/>
    <cellStyle name="Normalno 2 3 3 6 2 2 3" xfId="21533"/>
    <cellStyle name="Normalno 2 3 3 6 2 2 4" xfId="11857"/>
    <cellStyle name="Normalno 2 3 3 6 2 3" xfId="3391"/>
    <cellStyle name="Normalno 2 3 3 6 2 3 2" xfId="8229"/>
    <cellStyle name="Normalno 2 3 3 6 2 3 2 2" xfId="27581"/>
    <cellStyle name="Normalno 2 3 3 6 2 3 2 3" xfId="17905"/>
    <cellStyle name="Normalno 2 3 3 6 2 3 3" xfId="22743"/>
    <cellStyle name="Normalno 2 3 3 6 2 3 4" xfId="13067"/>
    <cellStyle name="Normalno 2 3 3 6 2 4" xfId="4600"/>
    <cellStyle name="Normalno 2 3 3 6 2 4 2" xfId="9438"/>
    <cellStyle name="Normalno 2 3 3 6 2 4 2 2" xfId="28790"/>
    <cellStyle name="Normalno 2 3 3 6 2 4 2 3" xfId="19114"/>
    <cellStyle name="Normalno 2 3 3 6 2 4 3" xfId="23952"/>
    <cellStyle name="Normalno 2 3 3 6 2 4 4" xfId="14276"/>
    <cellStyle name="Normalno 2 3 3 6 2 5" xfId="5809"/>
    <cellStyle name="Normalno 2 3 3 6 2 5 2" xfId="25161"/>
    <cellStyle name="Normalno 2 3 3 6 2 5 3" xfId="15485"/>
    <cellStyle name="Normalno 2 3 3 6 2 6" xfId="20323"/>
    <cellStyle name="Normalno 2 3 3 6 2 7" xfId="10647"/>
    <cellStyle name="Normalno 2 3 3 6 3" xfId="1577"/>
    <cellStyle name="Normalno 2 3 3 6 3 2" xfId="6415"/>
    <cellStyle name="Normalno 2 3 3 6 3 2 2" xfId="25767"/>
    <cellStyle name="Normalno 2 3 3 6 3 2 3" xfId="16091"/>
    <cellStyle name="Normalno 2 3 3 6 3 3" xfId="20929"/>
    <cellStyle name="Normalno 2 3 3 6 3 4" xfId="11253"/>
    <cellStyle name="Normalno 2 3 3 6 4" xfId="2787"/>
    <cellStyle name="Normalno 2 3 3 6 4 2" xfId="7625"/>
    <cellStyle name="Normalno 2 3 3 6 4 2 2" xfId="26977"/>
    <cellStyle name="Normalno 2 3 3 6 4 2 3" xfId="17301"/>
    <cellStyle name="Normalno 2 3 3 6 4 3" xfId="22139"/>
    <cellStyle name="Normalno 2 3 3 6 4 4" xfId="12463"/>
    <cellStyle name="Normalno 2 3 3 6 5" xfId="3996"/>
    <cellStyle name="Normalno 2 3 3 6 5 2" xfId="8834"/>
    <cellStyle name="Normalno 2 3 3 6 5 2 2" xfId="28186"/>
    <cellStyle name="Normalno 2 3 3 6 5 2 3" xfId="18510"/>
    <cellStyle name="Normalno 2 3 3 6 5 3" xfId="23348"/>
    <cellStyle name="Normalno 2 3 3 6 5 4" xfId="13672"/>
    <cellStyle name="Normalno 2 3 3 6 6" xfId="5205"/>
    <cellStyle name="Normalno 2 3 3 6 6 2" xfId="24557"/>
    <cellStyle name="Normalno 2 3 3 6 6 3" xfId="14881"/>
    <cellStyle name="Normalno 2 3 3 6 7" xfId="19719"/>
    <cellStyle name="Normalno 2 3 3 6 8" xfId="10043"/>
    <cellStyle name="Normalno 2 3 3 7" xfId="669"/>
    <cellStyle name="Normalno 2 3 3 7 2" xfId="1879"/>
    <cellStyle name="Normalno 2 3 3 7 2 2" xfId="6717"/>
    <cellStyle name="Normalno 2 3 3 7 2 2 2" xfId="26069"/>
    <cellStyle name="Normalno 2 3 3 7 2 2 3" xfId="16393"/>
    <cellStyle name="Normalno 2 3 3 7 2 3" xfId="21231"/>
    <cellStyle name="Normalno 2 3 3 7 2 4" xfId="11555"/>
    <cellStyle name="Normalno 2 3 3 7 3" xfId="3089"/>
    <cellStyle name="Normalno 2 3 3 7 3 2" xfId="7927"/>
    <cellStyle name="Normalno 2 3 3 7 3 2 2" xfId="27279"/>
    <cellStyle name="Normalno 2 3 3 7 3 2 3" xfId="17603"/>
    <cellStyle name="Normalno 2 3 3 7 3 3" xfId="22441"/>
    <cellStyle name="Normalno 2 3 3 7 3 4" xfId="12765"/>
    <cellStyle name="Normalno 2 3 3 7 4" xfId="4298"/>
    <cellStyle name="Normalno 2 3 3 7 4 2" xfId="9136"/>
    <cellStyle name="Normalno 2 3 3 7 4 2 2" xfId="28488"/>
    <cellStyle name="Normalno 2 3 3 7 4 2 3" xfId="18812"/>
    <cellStyle name="Normalno 2 3 3 7 4 3" xfId="23650"/>
    <cellStyle name="Normalno 2 3 3 7 4 4" xfId="13974"/>
    <cellStyle name="Normalno 2 3 3 7 5" xfId="5507"/>
    <cellStyle name="Normalno 2 3 3 7 5 2" xfId="24859"/>
    <cellStyle name="Normalno 2 3 3 7 5 3" xfId="15183"/>
    <cellStyle name="Normalno 2 3 3 7 6" xfId="20021"/>
    <cellStyle name="Normalno 2 3 3 7 7" xfId="10345"/>
    <cellStyle name="Normalno 2 3 3 8" xfId="1275"/>
    <cellStyle name="Normalno 2 3 3 8 2" xfId="6113"/>
    <cellStyle name="Normalno 2 3 3 8 2 2" xfId="25465"/>
    <cellStyle name="Normalno 2 3 3 8 2 3" xfId="15789"/>
    <cellStyle name="Normalno 2 3 3 8 3" xfId="20627"/>
    <cellStyle name="Normalno 2 3 3 8 4" xfId="10951"/>
    <cellStyle name="Normalno 2 3 3 9" xfId="2485"/>
    <cellStyle name="Normalno 2 3 3 9 2" xfId="7323"/>
    <cellStyle name="Normalno 2 3 3 9 2 2" xfId="26675"/>
    <cellStyle name="Normalno 2 3 3 9 2 3" xfId="16999"/>
    <cellStyle name="Normalno 2 3 3 9 3" xfId="21837"/>
    <cellStyle name="Normalno 2 3 3 9 4" xfId="12161"/>
    <cellStyle name="Normalno 2 3 4" xfId="63"/>
    <cellStyle name="Normalno 2 3 4 10" xfId="9770"/>
    <cellStyle name="Normalno 2 3 4 2" xfId="176"/>
    <cellStyle name="Normalno 2 3 4 2 2" xfId="496"/>
    <cellStyle name="Normalno 2 3 4 2 2 2" xfId="1100"/>
    <cellStyle name="Normalno 2 3 4 2 2 2 2" xfId="2310"/>
    <cellStyle name="Normalno 2 3 4 2 2 2 2 2" xfId="7148"/>
    <cellStyle name="Normalno 2 3 4 2 2 2 2 2 2" xfId="26500"/>
    <cellStyle name="Normalno 2 3 4 2 2 2 2 2 3" xfId="16824"/>
    <cellStyle name="Normalno 2 3 4 2 2 2 2 3" xfId="21662"/>
    <cellStyle name="Normalno 2 3 4 2 2 2 2 4" xfId="11986"/>
    <cellStyle name="Normalno 2 3 4 2 2 2 3" xfId="3520"/>
    <cellStyle name="Normalno 2 3 4 2 2 2 3 2" xfId="8358"/>
    <cellStyle name="Normalno 2 3 4 2 2 2 3 2 2" xfId="27710"/>
    <cellStyle name="Normalno 2 3 4 2 2 2 3 2 3" xfId="18034"/>
    <cellStyle name="Normalno 2 3 4 2 2 2 3 3" xfId="22872"/>
    <cellStyle name="Normalno 2 3 4 2 2 2 3 4" xfId="13196"/>
    <cellStyle name="Normalno 2 3 4 2 2 2 4" xfId="4729"/>
    <cellStyle name="Normalno 2 3 4 2 2 2 4 2" xfId="9567"/>
    <cellStyle name="Normalno 2 3 4 2 2 2 4 2 2" xfId="28919"/>
    <cellStyle name="Normalno 2 3 4 2 2 2 4 2 3" xfId="19243"/>
    <cellStyle name="Normalno 2 3 4 2 2 2 4 3" xfId="24081"/>
    <cellStyle name="Normalno 2 3 4 2 2 2 4 4" xfId="14405"/>
    <cellStyle name="Normalno 2 3 4 2 2 2 5" xfId="5938"/>
    <cellStyle name="Normalno 2 3 4 2 2 2 5 2" xfId="25290"/>
    <cellStyle name="Normalno 2 3 4 2 2 2 5 3" xfId="15614"/>
    <cellStyle name="Normalno 2 3 4 2 2 2 6" xfId="20452"/>
    <cellStyle name="Normalno 2 3 4 2 2 2 7" xfId="10776"/>
    <cellStyle name="Normalno 2 3 4 2 2 3" xfId="1706"/>
    <cellStyle name="Normalno 2 3 4 2 2 3 2" xfId="6544"/>
    <cellStyle name="Normalno 2 3 4 2 2 3 2 2" xfId="25896"/>
    <cellStyle name="Normalno 2 3 4 2 2 3 2 3" xfId="16220"/>
    <cellStyle name="Normalno 2 3 4 2 2 3 3" xfId="21058"/>
    <cellStyle name="Normalno 2 3 4 2 2 3 4" xfId="11382"/>
    <cellStyle name="Normalno 2 3 4 2 2 4" xfId="2916"/>
    <cellStyle name="Normalno 2 3 4 2 2 4 2" xfId="7754"/>
    <cellStyle name="Normalno 2 3 4 2 2 4 2 2" xfId="27106"/>
    <cellStyle name="Normalno 2 3 4 2 2 4 2 3" xfId="17430"/>
    <cellStyle name="Normalno 2 3 4 2 2 4 3" xfId="22268"/>
    <cellStyle name="Normalno 2 3 4 2 2 4 4" xfId="12592"/>
    <cellStyle name="Normalno 2 3 4 2 2 5" xfId="4125"/>
    <cellStyle name="Normalno 2 3 4 2 2 5 2" xfId="8963"/>
    <cellStyle name="Normalno 2 3 4 2 2 5 2 2" xfId="28315"/>
    <cellStyle name="Normalno 2 3 4 2 2 5 2 3" xfId="18639"/>
    <cellStyle name="Normalno 2 3 4 2 2 5 3" xfId="23477"/>
    <cellStyle name="Normalno 2 3 4 2 2 5 4" xfId="13801"/>
    <cellStyle name="Normalno 2 3 4 2 2 6" xfId="5334"/>
    <cellStyle name="Normalno 2 3 4 2 2 6 2" xfId="24686"/>
    <cellStyle name="Normalno 2 3 4 2 2 6 3" xfId="15010"/>
    <cellStyle name="Normalno 2 3 4 2 2 7" xfId="19848"/>
    <cellStyle name="Normalno 2 3 4 2 2 8" xfId="10172"/>
    <cellStyle name="Normalno 2 3 4 2 3" xfId="798"/>
    <cellStyle name="Normalno 2 3 4 2 3 2" xfId="2008"/>
    <cellStyle name="Normalno 2 3 4 2 3 2 2" xfId="6846"/>
    <cellStyle name="Normalno 2 3 4 2 3 2 2 2" xfId="26198"/>
    <cellStyle name="Normalno 2 3 4 2 3 2 2 3" xfId="16522"/>
    <cellStyle name="Normalno 2 3 4 2 3 2 3" xfId="21360"/>
    <cellStyle name="Normalno 2 3 4 2 3 2 4" xfId="11684"/>
    <cellStyle name="Normalno 2 3 4 2 3 3" xfId="3218"/>
    <cellStyle name="Normalno 2 3 4 2 3 3 2" xfId="8056"/>
    <cellStyle name="Normalno 2 3 4 2 3 3 2 2" xfId="27408"/>
    <cellStyle name="Normalno 2 3 4 2 3 3 2 3" xfId="17732"/>
    <cellStyle name="Normalno 2 3 4 2 3 3 3" xfId="22570"/>
    <cellStyle name="Normalno 2 3 4 2 3 3 4" xfId="12894"/>
    <cellStyle name="Normalno 2 3 4 2 3 4" xfId="4427"/>
    <cellStyle name="Normalno 2 3 4 2 3 4 2" xfId="9265"/>
    <cellStyle name="Normalno 2 3 4 2 3 4 2 2" xfId="28617"/>
    <cellStyle name="Normalno 2 3 4 2 3 4 2 3" xfId="18941"/>
    <cellStyle name="Normalno 2 3 4 2 3 4 3" xfId="23779"/>
    <cellStyle name="Normalno 2 3 4 2 3 4 4" xfId="14103"/>
    <cellStyle name="Normalno 2 3 4 2 3 5" xfId="5636"/>
    <cellStyle name="Normalno 2 3 4 2 3 5 2" xfId="24988"/>
    <cellStyle name="Normalno 2 3 4 2 3 5 3" xfId="15312"/>
    <cellStyle name="Normalno 2 3 4 2 3 6" xfId="20150"/>
    <cellStyle name="Normalno 2 3 4 2 3 7" xfId="10474"/>
    <cellStyle name="Normalno 2 3 4 2 4" xfId="1404"/>
    <cellStyle name="Normalno 2 3 4 2 4 2" xfId="6242"/>
    <cellStyle name="Normalno 2 3 4 2 4 2 2" xfId="25594"/>
    <cellStyle name="Normalno 2 3 4 2 4 2 3" xfId="15918"/>
    <cellStyle name="Normalno 2 3 4 2 4 3" xfId="20756"/>
    <cellStyle name="Normalno 2 3 4 2 4 4" xfId="11080"/>
    <cellStyle name="Normalno 2 3 4 2 5" xfId="2614"/>
    <cellStyle name="Normalno 2 3 4 2 5 2" xfId="7452"/>
    <cellStyle name="Normalno 2 3 4 2 5 2 2" xfId="26804"/>
    <cellStyle name="Normalno 2 3 4 2 5 2 3" xfId="17128"/>
    <cellStyle name="Normalno 2 3 4 2 5 3" xfId="21966"/>
    <cellStyle name="Normalno 2 3 4 2 5 4" xfId="12290"/>
    <cellStyle name="Normalno 2 3 4 2 6" xfId="3824"/>
    <cellStyle name="Normalno 2 3 4 2 6 2" xfId="8662"/>
    <cellStyle name="Normalno 2 3 4 2 6 2 2" xfId="28014"/>
    <cellStyle name="Normalno 2 3 4 2 6 2 3" xfId="18338"/>
    <cellStyle name="Normalno 2 3 4 2 6 3" xfId="23176"/>
    <cellStyle name="Normalno 2 3 4 2 6 4" xfId="13500"/>
    <cellStyle name="Normalno 2 3 4 2 7" xfId="5032"/>
    <cellStyle name="Normalno 2 3 4 2 7 2" xfId="24384"/>
    <cellStyle name="Normalno 2 3 4 2 7 3" xfId="14708"/>
    <cellStyle name="Normalno 2 3 4 2 8" xfId="19546"/>
    <cellStyle name="Normalno 2 3 4 2 9" xfId="9870"/>
    <cellStyle name="Normalno 2 3 4 3" xfId="396"/>
    <cellStyle name="Normalno 2 3 4 3 2" xfId="1000"/>
    <cellStyle name="Normalno 2 3 4 3 2 2" xfId="2210"/>
    <cellStyle name="Normalno 2 3 4 3 2 2 2" xfId="7048"/>
    <cellStyle name="Normalno 2 3 4 3 2 2 2 2" xfId="26400"/>
    <cellStyle name="Normalno 2 3 4 3 2 2 2 3" xfId="16724"/>
    <cellStyle name="Normalno 2 3 4 3 2 2 3" xfId="21562"/>
    <cellStyle name="Normalno 2 3 4 3 2 2 4" xfId="11886"/>
    <cellStyle name="Normalno 2 3 4 3 2 3" xfId="3420"/>
    <cellStyle name="Normalno 2 3 4 3 2 3 2" xfId="8258"/>
    <cellStyle name="Normalno 2 3 4 3 2 3 2 2" xfId="27610"/>
    <cellStyle name="Normalno 2 3 4 3 2 3 2 3" xfId="17934"/>
    <cellStyle name="Normalno 2 3 4 3 2 3 3" xfId="22772"/>
    <cellStyle name="Normalno 2 3 4 3 2 3 4" xfId="13096"/>
    <cellStyle name="Normalno 2 3 4 3 2 4" xfId="4629"/>
    <cellStyle name="Normalno 2 3 4 3 2 4 2" xfId="9467"/>
    <cellStyle name="Normalno 2 3 4 3 2 4 2 2" xfId="28819"/>
    <cellStyle name="Normalno 2 3 4 3 2 4 2 3" xfId="19143"/>
    <cellStyle name="Normalno 2 3 4 3 2 4 3" xfId="23981"/>
    <cellStyle name="Normalno 2 3 4 3 2 4 4" xfId="14305"/>
    <cellStyle name="Normalno 2 3 4 3 2 5" xfId="5838"/>
    <cellStyle name="Normalno 2 3 4 3 2 5 2" xfId="25190"/>
    <cellStyle name="Normalno 2 3 4 3 2 5 3" xfId="15514"/>
    <cellStyle name="Normalno 2 3 4 3 2 6" xfId="20352"/>
    <cellStyle name="Normalno 2 3 4 3 2 7" xfId="10676"/>
    <cellStyle name="Normalno 2 3 4 3 3" xfId="1606"/>
    <cellStyle name="Normalno 2 3 4 3 3 2" xfId="6444"/>
    <cellStyle name="Normalno 2 3 4 3 3 2 2" xfId="25796"/>
    <cellStyle name="Normalno 2 3 4 3 3 2 3" xfId="16120"/>
    <cellStyle name="Normalno 2 3 4 3 3 3" xfId="20958"/>
    <cellStyle name="Normalno 2 3 4 3 3 4" xfId="11282"/>
    <cellStyle name="Normalno 2 3 4 3 4" xfId="2816"/>
    <cellStyle name="Normalno 2 3 4 3 4 2" xfId="7654"/>
    <cellStyle name="Normalno 2 3 4 3 4 2 2" xfId="27006"/>
    <cellStyle name="Normalno 2 3 4 3 4 2 3" xfId="17330"/>
    <cellStyle name="Normalno 2 3 4 3 4 3" xfId="22168"/>
    <cellStyle name="Normalno 2 3 4 3 4 4" xfId="12492"/>
    <cellStyle name="Normalno 2 3 4 3 5" xfId="4025"/>
    <cellStyle name="Normalno 2 3 4 3 5 2" xfId="8863"/>
    <cellStyle name="Normalno 2 3 4 3 5 2 2" xfId="28215"/>
    <cellStyle name="Normalno 2 3 4 3 5 2 3" xfId="18539"/>
    <cellStyle name="Normalno 2 3 4 3 5 3" xfId="23377"/>
    <cellStyle name="Normalno 2 3 4 3 5 4" xfId="13701"/>
    <cellStyle name="Normalno 2 3 4 3 6" xfId="5234"/>
    <cellStyle name="Normalno 2 3 4 3 6 2" xfId="24586"/>
    <cellStyle name="Normalno 2 3 4 3 6 3" xfId="14910"/>
    <cellStyle name="Normalno 2 3 4 3 7" xfId="19748"/>
    <cellStyle name="Normalno 2 3 4 3 8" xfId="10072"/>
    <cellStyle name="Normalno 2 3 4 4" xfId="698"/>
    <cellStyle name="Normalno 2 3 4 4 2" xfId="1908"/>
    <cellStyle name="Normalno 2 3 4 4 2 2" xfId="6746"/>
    <cellStyle name="Normalno 2 3 4 4 2 2 2" xfId="26098"/>
    <cellStyle name="Normalno 2 3 4 4 2 2 3" xfId="16422"/>
    <cellStyle name="Normalno 2 3 4 4 2 3" xfId="21260"/>
    <cellStyle name="Normalno 2 3 4 4 2 4" xfId="11584"/>
    <cellStyle name="Normalno 2 3 4 4 3" xfId="3118"/>
    <cellStyle name="Normalno 2 3 4 4 3 2" xfId="7956"/>
    <cellStyle name="Normalno 2 3 4 4 3 2 2" xfId="27308"/>
    <cellStyle name="Normalno 2 3 4 4 3 2 3" xfId="17632"/>
    <cellStyle name="Normalno 2 3 4 4 3 3" xfId="22470"/>
    <cellStyle name="Normalno 2 3 4 4 3 4" xfId="12794"/>
    <cellStyle name="Normalno 2 3 4 4 4" xfId="4327"/>
    <cellStyle name="Normalno 2 3 4 4 4 2" xfId="9165"/>
    <cellStyle name="Normalno 2 3 4 4 4 2 2" xfId="28517"/>
    <cellStyle name="Normalno 2 3 4 4 4 2 3" xfId="18841"/>
    <cellStyle name="Normalno 2 3 4 4 4 3" xfId="23679"/>
    <cellStyle name="Normalno 2 3 4 4 4 4" xfId="14003"/>
    <cellStyle name="Normalno 2 3 4 4 5" xfId="5536"/>
    <cellStyle name="Normalno 2 3 4 4 5 2" xfId="24888"/>
    <cellStyle name="Normalno 2 3 4 4 5 3" xfId="15212"/>
    <cellStyle name="Normalno 2 3 4 4 6" xfId="20050"/>
    <cellStyle name="Normalno 2 3 4 4 7" xfId="10374"/>
    <cellStyle name="Normalno 2 3 4 5" xfId="1304"/>
    <cellStyle name="Normalno 2 3 4 5 2" xfId="6142"/>
    <cellStyle name="Normalno 2 3 4 5 2 2" xfId="25494"/>
    <cellStyle name="Normalno 2 3 4 5 2 3" xfId="15818"/>
    <cellStyle name="Normalno 2 3 4 5 3" xfId="20656"/>
    <cellStyle name="Normalno 2 3 4 5 4" xfId="10980"/>
    <cellStyle name="Normalno 2 3 4 6" xfId="2514"/>
    <cellStyle name="Normalno 2 3 4 6 2" xfId="7352"/>
    <cellStyle name="Normalno 2 3 4 6 2 2" xfId="26704"/>
    <cellStyle name="Normalno 2 3 4 6 2 3" xfId="17028"/>
    <cellStyle name="Normalno 2 3 4 6 3" xfId="21866"/>
    <cellStyle name="Normalno 2 3 4 6 4" xfId="12190"/>
    <cellStyle name="Normalno 2 3 4 7" xfId="3724"/>
    <cellStyle name="Normalno 2 3 4 7 2" xfId="8562"/>
    <cellStyle name="Normalno 2 3 4 7 2 2" xfId="27914"/>
    <cellStyle name="Normalno 2 3 4 7 2 3" xfId="18238"/>
    <cellStyle name="Normalno 2 3 4 7 3" xfId="23076"/>
    <cellStyle name="Normalno 2 3 4 7 4" xfId="13400"/>
    <cellStyle name="Normalno 2 3 4 8" xfId="4932"/>
    <cellStyle name="Normalno 2 3 4 8 2" xfId="24284"/>
    <cellStyle name="Normalno 2 3 4 8 3" xfId="14608"/>
    <cellStyle name="Normalno 2 3 4 9" xfId="19446"/>
    <cellStyle name="Normalno 2 3 5" xfId="125"/>
    <cellStyle name="Normalno 2 3 5 2" xfId="446"/>
    <cellStyle name="Normalno 2 3 5 2 2" xfId="1050"/>
    <cellStyle name="Normalno 2 3 5 2 2 2" xfId="2260"/>
    <cellStyle name="Normalno 2 3 5 2 2 2 2" xfId="7098"/>
    <cellStyle name="Normalno 2 3 5 2 2 2 2 2" xfId="26450"/>
    <cellStyle name="Normalno 2 3 5 2 2 2 2 3" xfId="16774"/>
    <cellStyle name="Normalno 2 3 5 2 2 2 3" xfId="21612"/>
    <cellStyle name="Normalno 2 3 5 2 2 2 4" xfId="11936"/>
    <cellStyle name="Normalno 2 3 5 2 2 3" xfId="3470"/>
    <cellStyle name="Normalno 2 3 5 2 2 3 2" xfId="8308"/>
    <cellStyle name="Normalno 2 3 5 2 2 3 2 2" xfId="27660"/>
    <cellStyle name="Normalno 2 3 5 2 2 3 2 3" xfId="17984"/>
    <cellStyle name="Normalno 2 3 5 2 2 3 3" xfId="22822"/>
    <cellStyle name="Normalno 2 3 5 2 2 3 4" xfId="13146"/>
    <cellStyle name="Normalno 2 3 5 2 2 4" xfId="4679"/>
    <cellStyle name="Normalno 2 3 5 2 2 4 2" xfId="9517"/>
    <cellStyle name="Normalno 2 3 5 2 2 4 2 2" xfId="28869"/>
    <cellStyle name="Normalno 2 3 5 2 2 4 2 3" xfId="19193"/>
    <cellStyle name="Normalno 2 3 5 2 2 4 3" xfId="24031"/>
    <cellStyle name="Normalno 2 3 5 2 2 4 4" xfId="14355"/>
    <cellStyle name="Normalno 2 3 5 2 2 5" xfId="5888"/>
    <cellStyle name="Normalno 2 3 5 2 2 5 2" xfId="25240"/>
    <cellStyle name="Normalno 2 3 5 2 2 5 3" xfId="15564"/>
    <cellStyle name="Normalno 2 3 5 2 2 6" xfId="20402"/>
    <cellStyle name="Normalno 2 3 5 2 2 7" xfId="10726"/>
    <cellStyle name="Normalno 2 3 5 2 3" xfId="1656"/>
    <cellStyle name="Normalno 2 3 5 2 3 2" xfId="6494"/>
    <cellStyle name="Normalno 2 3 5 2 3 2 2" xfId="25846"/>
    <cellStyle name="Normalno 2 3 5 2 3 2 3" xfId="16170"/>
    <cellStyle name="Normalno 2 3 5 2 3 3" xfId="21008"/>
    <cellStyle name="Normalno 2 3 5 2 3 4" xfId="11332"/>
    <cellStyle name="Normalno 2 3 5 2 4" xfId="2866"/>
    <cellStyle name="Normalno 2 3 5 2 4 2" xfId="7704"/>
    <cellStyle name="Normalno 2 3 5 2 4 2 2" xfId="27056"/>
    <cellStyle name="Normalno 2 3 5 2 4 2 3" xfId="17380"/>
    <cellStyle name="Normalno 2 3 5 2 4 3" xfId="22218"/>
    <cellStyle name="Normalno 2 3 5 2 4 4" xfId="12542"/>
    <cellStyle name="Normalno 2 3 5 2 5" xfId="4075"/>
    <cellStyle name="Normalno 2 3 5 2 5 2" xfId="8913"/>
    <cellStyle name="Normalno 2 3 5 2 5 2 2" xfId="28265"/>
    <cellStyle name="Normalno 2 3 5 2 5 2 3" xfId="18589"/>
    <cellStyle name="Normalno 2 3 5 2 5 3" xfId="23427"/>
    <cellStyle name="Normalno 2 3 5 2 5 4" xfId="13751"/>
    <cellStyle name="Normalno 2 3 5 2 6" xfId="5284"/>
    <cellStyle name="Normalno 2 3 5 2 6 2" xfId="24636"/>
    <cellStyle name="Normalno 2 3 5 2 6 3" xfId="14960"/>
    <cellStyle name="Normalno 2 3 5 2 7" xfId="19798"/>
    <cellStyle name="Normalno 2 3 5 2 8" xfId="10122"/>
    <cellStyle name="Normalno 2 3 5 3" xfId="748"/>
    <cellStyle name="Normalno 2 3 5 3 2" xfId="1958"/>
    <cellStyle name="Normalno 2 3 5 3 2 2" xfId="6796"/>
    <cellStyle name="Normalno 2 3 5 3 2 2 2" xfId="26148"/>
    <cellStyle name="Normalno 2 3 5 3 2 2 3" xfId="16472"/>
    <cellStyle name="Normalno 2 3 5 3 2 3" xfId="21310"/>
    <cellStyle name="Normalno 2 3 5 3 2 4" xfId="11634"/>
    <cellStyle name="Normalno 2 3 5 3 3" xfId="3168"/>
    <cellStyle name="Normalno 2 3 5 3 3 2" xfId="8006"/>
    <cellStyle name="Normalno 2 3 5 3 3 2 2" xfId="27358"/>
    <cellStyle name="Normalno 2 3 5 3 3 2 3" xfId="17682"/>
    <cellStyle name="Normalno 2 3 5 3 3 3" xfId="22520"/>
    <cellStyle name="Normalno 2 3 5 3 3 4" xfId="12844"/>
    <cellStyle name="Normalno 2 3 5 3 4" xfId="4377"/>
    <cellStyle name="Normalno 2 3 5 3 4 2" xfId="9215"/>
    <cellStyle name="Normalno 2 3 5 3 4 2 2" xfId="28567"/>
    <cellStyle name="Normalno 2 3 5 3 4 2 3" xfId="18891"/>
    <cellStyle name="Normalno 2 3 5 3 4 3" xfId="23729"/>
    <cellStyle name="Normalno 2 3 5 3 4 4" xfId="14053"/>
    <cellStyle name="Normalno 2 3 5 3 5" xfId="5586"/>
    <cellStyle name="Normalno 2 3 5 3 5 2" xfId="24938"/>
    <cellStyle name="Normalno 2 3 5 3 5 3" xfId="15262"/>
    <cellStyle name="Normalno 2 3 5 3 6" xfId="20100"/>
    <cellStyle name="Normalno 2 3 5 3 7" xfId="10424"/>
    <cellStyle name="Normalno 2 3 5 4" xfId="1354"/>
    <cellStyle name="Normalno 2 3 5 4 2" xfId="6192"/>
    <cellStyle name="Normalno 2 3 5 4 2 2" xfId="25544"/>
    <cellStyle name="Normalno 2 3 5 4 2 3" xfId="15868"/>
    <cellStyle name="Normalno 2 3 5 4 3" xfId="20706"/>
    <cellStyle name="Normalno 2 3 5 4 4" xfId="11030"/>
    <cellStyle name="Normalno 2 3 5 5" xfId="2564"/>
    <cellStyle name="Normalno 2 3 5 5 2" xfId="7402"/>
    <cellStyle name="Normalno 2 3 5 5 2 2" xfId="26754"/>
    <cellStyle name="Normalno 2 3 5 5 2 3" xfId="17078"/>
    <cellStyle name="Normalno 2 3 5 5 3" xfId="21916"/>
    <cellStyle name="Normalno 2 3 5 5 4" xfId="12240"/>
    <cellStyle name="Normalno 2 3 5 6" xfId="3774"/>
    <cellStyle name="Normalno 2 3 5 6 2" xfId="8612"/>
    <cellStyle name="Normalno 2 3 5 6 2 2" xfId="27964"/>
    <cellStyle name="Normalno 2 3 5 6 2 3" xfId="18288"/>
    <cellStyle name="Normalno 2 3 5 6 3" xfId="23126"/>
    <cellStyle name="Normalno 2 3 5 6 4" xfId="13450"/>
    <cellStyle name="Normalno 2 3 5 7" xfId="4982"/>
    <cellStyle name="Normalno 2 3 5 7 2" xfId="24334"/>
    <cellStyle name="Normalno 2 3 5 7 3" xfId="14658"/>
    <cellStyle name="Normalno 2 3 5 8" xfId="19496"/>
    <cellStyle name="Normalno 2 3 5 9" xfId="9820"/>
    <cellStyle name="Normalno 2 3 6" xfId="242"/>
    <cellStyle name="Normalno 2 3 6 2" xfId="546"/>
    <cellStyle name="Normalno 2 3 6 2 2" xfId="1150"/>
    <cellStyle name="Normalno 2 3 6 2 2 2" xfId="2360"/>
    <cellStyle name="Normalno 2 3 6 2 2 2 2" xfId="7198"/>
    <cellStyle name="Normalno 2 3 6 2 2 2 2 2" xfId="26550"/>
    <cellStyle name="Normalno 2 3 6 2 2 2 2 3" xfId="16874"/>
    <cellStyle name="Normalno 2 3 6 2 2 2 3" xfId="21712"/>
    <cellStyle name="Normalno 2 3 6 2 2 2 4" xfId="12036"/>
    <cellStyle name="Normalno 2 3 6 2 2 3" xfId="3570"/>
    <cellStyle name="Normalno 2 3 6 2 2 3 2" xfId="8408"/>
    <cellStyle name="Normalno 2 3 6 2 2 3 2 2" xfId="27760"/>
    <cellStyle name="Normalno 2 3 6 2 2 3 2 3" xfId="18084"/>
    <cellStyle name="Normalno 2 3 6 2 2 3 3" xfId="22922"/>
    <cellStyle name="Normalno 2 3 6 2 2 3 4" xfId="13246"/>
    <cellStyle name="Normalno 2 3 6 2 2 4" xfId="4779"/>
    <cellStyle name="Normalno 2 3 6 2 2 4 2" xfId="9617"/>
    <cellStyle name="Normalno 2 3 6 2 2 4 2 2" xfId="28969"/>
    <cellStyle name="Normalno 2 3 6 2 2 4 2 3" xfId="19293"/>
    <cellStyle name="Normalno 2 3 6 2 2 4 3" xfId="24131"/>
    <cellStyle name="Normalno 2 3 6 2 2 4 4" xfId="14455"/>
    <cellStyle name="Normalno 2 3 6 2 2 5" xfId="5988"/>
    <cellStyle name="Normalno 2 3 6 2 2 5 2" xfId="25340"/>
    <cellStyle name="Normalno 2 3 6 2 2 5 3" xfId="15664"/>
    <cellStyle name="Normalno 2 3 6 2 2 6" xfId="20502"/>
    <cellStyle name="Normalno 2 3 6 2 2 7" xfId="10826"/>
    <cellStyle name="Normalno 2 3 6 2 3" xfId="1756"/>
    <cellStyle name="Normalno 2 3 6 2 3 2" xfId="6594"/>
    <cellStyle name="Normalno 2 3 6 2 3 2 2" xfId="25946"/>
    <cellStyle name="Normalno 2 3 6 2 3 2 3" xfId="16270"/>
    <cellStyle name="Normalno 2 3 6 2 3 3" xfId="21108"/>
    <cellStyle name="Normalno 2 3 6 2 3 4" xfId="11432"/>
    <cellStyle name="Normalno 2 3 6 2 4" xfId="2966"/>
    <cellStyle name="Normalno 2 3 6 2 4 2" xfId="7804"/>
    <cellStyle name="Normalno 2 3 6 2 4 2 2" xfId="27156"/>
    <cellStyle name="Normalno 2 3 6 2 4 2 3" xfId="17480"/>
    <cellStyle name="Normalno 2 3 6 2 4 3" xfId="22318"/>
    <cellStyle name="Normalno 2 3 6 2 4 4" xfId="12642"/>
    <cellStyle name="Normalno 2 3 6 2 5" xfId="4175"/>
    <cellStyle name="Normalno 2 3 6 2 5 2" xfId="9013"/>
    <cellStyle name="Normalno 2 3 6 2 5 2 2" xfId="28365"/>
    <cellStyle name="Normalno 2 3 6 2 5 2 3" xfId="18689"/>
    <cellStyle name="Normalno 2 3 6 2 5 3" xfId="23527"/>
    <cellStyle name="Normalno 2 3 6 2 5 4" xfId="13851"/>
    <cellStyle name="Normalno 2 3 6 2 6" xfId="5384"/>
    <cellStyle name="Normalno 2 3 6 2 6 2" xfId="24736"/>
    <cellStyle name="Normalno 2 3 6 2 6 3" xfId="15060"/>
    <cellStyle name="Normalno 2 3 6 2 7" xfId="19898"/>
    <cellStyle name="Normalno 2 3 6 2 8" xfId="10222"/>
    <cellStyle name="Normalno 2 3 6 3" xfId="848"/>
    <cellStyle name="Normalno 2 3 6 3 2" xfId="2058"/>
    <cellStyle name="Normalno 2 3 6 3 2 2" xfId="6896"/>
    <cellStyle name="Normalno 2 3 6 3 2 2 2" xfId="26248"/>
    <cellStyle name="Normalno 2 3 6 3 2 2 3" xfId="16572"/>
    <cellStyle name="Normalno 2 3 6 3 2 3" xfId="21410"/>
    <cellStyle name="Normalno 2 3 6 3 2 4" xfId="11734"/>
    <cellStyle name="Normalno 2 3 6 3 3" xfId="3268"/>
    <cellStyle name="Normalno 2 3 6 3 3 2" xfId="8106"/>
    <cellStyle name="Normalno 2 3 6 3 3 2 2" xfId="27458"/>
    <cellStyle name="Normalno 2 3 6 3 3 2 3" xfId="17782"/>
    <cellStyle name="Normalno 2 3 6 3 3 3" xfId="22620"/>
    <cellStyle name="Normalno 2 3 6 3 3 4" xfId="12944"/>
    <cellStyle name="Normalno 2 3 6 3 4" xfId="4477"/>
    <cellStyle name="Normalno 2 3 6 3 4 2" xfId="9315"/>
    <cellStyle name="Normalno 2 3 6 3 4 2 2" xfId="28667"/>
    <cellStyle name="Normalno 2 3 6 3 4 2 3" xfId="18991"/>
    <cellStyle name="Normalno 2 3 6 3 4 3" xfId="23829"/>
    <cellStyle name="Normalno 2 3 6 3 4 4" xfId="14153"/>
    <cellStyle name="Normalno 2 3 6 3 5" xfId="5686"/>
    <cellStyle name="Normalno 2 3 6 3 5 2" xfId="25038"/>
    <cellStyle name="Normalno 2 3 6 3 5 3" xfId="15362"/>
    <cellStyle name="Normalno 2 3 6 3 6" xfId="20200"/>
    <cellStyle name="Normalno 2 3 6 3 7" xfId="10524"/>
    <cellStyle name="Normalno 2 3 6 4" xfId="1454"/>
    <cellStyle name="Normalno 2 3 6 4 2" xfId="6292"/>
    <cellStyle name="Normalno 2 3 6 4 2 2" xfId="25644"/>
    <cellStyle name="Normalno 2 3 6 4 2 3" xfId="15968"/>
    <cellStyle name="Normalno 2 3 6 4 3" xfId="20806"/>
    <cellStyle name="Normalno 2 3 6 4 4" xfId="11130"/>
    <cellStyle name="Normalno 2 3 6 5" xfId="2664"/>
    <cellStyle name="Normalno 2 3 6 5 2" xfId="7502"/>
    <cellStyle name="Normalno 2 3 6 5 2 2" xfId="26854"/>
    <cellStyle name="Normalno 2 3 6 5 2 3" xfId="17178"/>
    <cellStyle name="Normalno 2 3 6 5 3" xfId="22016"/>
    <cellStyle name="Normalno 2 3 6 5 4" xfId="12340"/>
    <cellStyle name="Normalno 2 3 6 6" xfId="3874"/>
    <cellStyle name="Normalno 2 3 6 6 2" xfId="8712"/>
    <cellStyle name="Normalno 2 3 6 6 2 2" xfId="28064"/>
    <cellStyle name="Normalno 2 3 6 6 2 3" xfId="18388"/>
    <cellStyle name="Normalno 2 3 6 6 3" xfId="23226"/>
    <cellStyle name="Normalno 2 3 6 6 4" xfId="13550"/>
    <cellStyle name="Normalno 2 3 6 7" xfId="5082"/>
    <cellStyle name="Normalno 2 3 6 7 2" xfId="24434"/>
    <cellStyle name="Normalno 2 3 6 7 3" xfId="14758"/>
    <cellStyle name="Normalno 2 3 6 8" xfId="19596"/>
    <cellStyle name="Normalno 2 3 6 9" xfId="9920"/>
    <cellStyle name="Normalno 2 3 7" xfId="295"/>
    <cellStyle name="Normalno 2 3 7 2" xfId="598"/>
    <cellStyle name="Normalno 2 3 7 2 2" xfId="1202"/>
    <cellStyle name="Normalno 2 3 7 2 2 2" xfId="2412"/>
    <cellStyle name="Normalno 2 3 7 2 2 2 2" xfId="7250"/>
    <cellStyle name="Normalno 2 3 7 2 2 2 2 2" xfId="26602"/>
    <cellStyle name="Normalno 2 3 7 2 2 2 2 3" xfId="16926"/>
    <cellStyle name="Normalno 2 3 7 2 2 2 3" xfId="21764"/>
    <cellStyle name="Normalno 2 3 7 2 2 2 4" xfId="12088"/>
    <cellStyle name="Normalno 2 3 7 2 2 3" xfId="3622"/>
    <cellStyle name="Normalno 2 3 7 2 2 3 2" xfId="8460"/>
    <cellStyle name="Normalno 2 3 7 2 2 3 2 2" xfId="27812"/>
    <cellStyle name="Normalno 2 3 7 2 2 3 2 3" xfId="18136"/>
    <cellStyle name="Normalno 2 3 7 2 2 3 3" xfId="22974"/>
    <cellStyle name="Normalno 2 3 7 2 2 3 4" xfId="13298"/>
    <cellStyle name="Normalno 2 3 7 2 2 4" xfId="4831"/>
    <cellStyle name="Normalno 2 3 7 2 2 4 2" xfId="9669"/>
    <cellStyle name="Normalno 2 3 7 2 2 4 2 2" xfId="29021"/>
    <cellStyle name="Normalno 2 3 7 2 2 4 2 3" xfId="19345"/>
    <cellStyle name="Normalno 2 3 7 2 2 4 3" xfId="24183"/>
    <cellStyle name="Normalno 2 3 7 2 2 4 4" xfId="14507"/>
    <cellStyle name="Normalno 2 3 7 2 2 5" xfId="6040"/>
    <cellStyle name="Normalno 2 3 7 2 2 5 2" xfId="25392"/>
    <cellStyle name="Normalno 2 3 7 2 2 5 3" xfId="15716"/>
    <cellStyle name="Normalno 2 3 7 2 2 6" xfId="20554"/>
    <cellStyle name="Normalno 2 3 7 2 2 7" xfId="10878"/>
    <cellStyle name="Normalno 2 3 7 2 3" xfId="1808"/>
    <cellStyle name="Normalno 2 3 7 2 3 2" xfId="6646"/>
    <cellStyle name="Normalno 2 3 7 2 3 2 2" xfId="25998"/>
    <cellStyle name="Normalno 2 3 7 2 3 2 3" xfId="16322"/>
    <cellStyle name="Normalno 2 3 7 2 3 3" xfId="21160"/>
    <cellStyle name="Normalno 2 3 7 2 3 4" xfId="11484"/>
    <cellStyle name="Normalno 2 3 7 2 4" xfId="3018"/>
    <cellStyle name="Normalno 2 3 7 2 4 2" xfId="7856"/>
    <cellStyle name="Normalno 2 3 7 2 4 2 2" xfId="27208"/>
    <cellStyle name="Normalno 2 3 7 2 4 2 3" xfId="17532"/>
    <cellStyle name="Normalno 2 3 7 2 4 3" xfId="22370"/>
    <cellStyle name="Normalno 2 3 7 2 4 4" xfId="12694"/>
    <cellStyle name="Normalno 2 3 7 2 5" xfId="4227"/>
    <cellStyle name="Normalno 2 3 7 2 5 2" xfId="9065"/>
    <cellStyle name="Normalno 2 3 7 2 5 2 2" xfId="28417"/>
    <cellStyle name="Normalno 2 3 7 2 5 2 3" xfId="18741"/>
    <cellStyle name="Normalno 2 3 7 2 5 3" xfId="23579"/>
    <cellStyle name="Normalno 2 3 7 2 5 4" xfId="13903"/>
    <cellStyle name="Normalno 2 3 7 2 6" xfId="5436"/>
    <cellStyle name="Normalno 2 3 7 2 6 2" xfId="24788"/>
    <cellStyle name="Normalno 2 3 7 2 6 3" xfId="15112"/>
    <cellStyle name="Normalno 2 3 7 2 7" xfId="19950"/>
    <cellStyle name="Normalno 2 3 7 2 8" xfId="10274"/>
    <cellStyle name="Normalno 2 3 7 3" xfId="900"/>
    <cellStyle name="Normalno 2 3 7 3 2" xfId="2110"/>
    <cellStyle name="Normalno 2 3 7 3 2 2" xfId="6948"/>
    <cellStyle name="Normalno 2 3 7 3 2 2 2" xfId="26300"/>
    <cellStyle name="Normalno 2 3 7 3 2 2 3" xfId="16624"/>
    <cellStyle name="Normalno 2 3 7 3 2 3" xfId="21462"/>
    <cellStyle name="Normalno 2 3 7 3 2 4" xfId="11786"/>
    <cellStyle name="Normalno 2 3 7 3 3" xfId="3320"/>
    <cellStyle name="Normalno 2 3 7 3 3 2" xfId="8158"/>
    <cellStyle name="Normalno 2 3 7 3 3 2 2" xfId="27510"/>
    <cellStyle name="Normalno 2 3 7 3 3 2 3" xfId="17834"/>
    <cellStyle name="Normalno 2 3 7 3 3 3" xfId="22672"/>
    <cellStyle name="Normalno 2 3 7 3 3 4" xfId="12996"/>
    <cellStyle name="Normalno 2 3 7 3 4" xfId="4529"/>
    <cellStyle name="Normalno 2 3 7 3 4 2" xfId="9367"/>
    <cellStyle name="Normalno 2 3 7 3 4 2 2" xfId="28719"/>
    <cellStyle name="Normalno 2 3 7 3 4 2 3" xfId="19043"/>
    <cellStyle name="Normalno 2 3 7 3 4 3" xfId="23881"/>
    <cellStyle name="Normalno 2 3 7 3 4 4" xfId="14205"/>
    <cellStyle name="Normalno 2 3 7 3 5" xfId="5738"/>
    <cellStyle name="Normalno 2 3 7 3 5 2" xfId="25090"/>
    <cellStyle name="Normalno 2 3 7 3 5 3" xfId="15414"/>
    <cellStyle name="Normalno 2 3 7 3 6" xfId="20252"/>
    <cellStyle name="Normalno 2 3 7 3 7" xfId="10576"/>
    <cellStyle name="Normalno 2 3 7 4" xfId="1506"/>
    <cellStyle name="Normalno 2 3 7 4 2" xfId="6344"/>
    <cellStyle name="Normalno 2 3 7 4 2 2" xfId="25696"/>
    <cellStyle name="Normalno 2 3 7 4 2 3" xfId="16020"/>
    <cellStyle name="Normalno 2 3 7 4 3" xfId="20858"/>
    <cellStyle name="Normalno 2 3 7 4 4" xfId="11182"/>
    <cellStyle name="Normalno 2 3 7 5" xfId="2716"/>
    <cellStyle name="Normalno 2 3 7 5 2" xfId="7554"/>
    <cellStyle name="Normalno 2 3 7 5 2 2" xfId="26906"/>
    <cellStyle name="Normalno 2 3 7 5 2 3" xfId="17230"/>
    <cellStyle name="Normalno 2 3 7 5 3" xfId="22068"/>
    <cellStyle name="Normalno 2 3 7 5 4" xfId="12392"/>
    <cellStyle name="Normalno 2 3 7 6" xfId="3925"/>
    <cellStyle name="Normalno 2 3 7 6 2" xfId="8763"/>
    <cellStyle name="Normalno 2 3 7 6 2 2" xfId="28115"/>
    <cellStyle name="Normalno 2 3 7 6 2 3" xfId="18439"/>
    <cellStyle name="Normalno 2 3 7 6 3" xfId="23277"/>
    <cellStyle name="Normalno 2 3 7 6 4" xfId="13601"/>
    <cellStyle name="Normalno 2 3 7 7" xfId="5134"/>
    <cellStyle name="Normalno 2 3 7 7 2" xfId="24486"/>
    <cellStyle name="Normalno 2 3 7 7 3" xfId="14810"/>
    <cellStyle name="Normalno 2 3 7 8" xfId="19648"/>
    <cellStyle name="Normalno 2 3 7 9" xfId="9972"/>
    <cellStyle name="Normalno 2 3 8" xfId="346"/>
    <cellStyle name="Normalno 2 3 8 2" xfId="950"/>
    <cellStyle name="Normalno 2 3 8 2 2" xfId="2160"/>
    <cellStyle name="Normalno 2 3 8 2 2 2" xfId="6998"/>
    <cellStyle name="Normalno 2 3 8 2 2 2 2" xfId="26350"/>
    <cellStyle name="Normalno 2 3 8 2 2 2 3" xfId="16674"/>
    <cellStyle name="Normalno 2 3 8 2 2 3" xfId="21512"/>
    <cellStyle name="Normalno 2 3 8 2 2 4" xfId="11836"/>
    <cellStyle name="Normalno 2 3 8 2 3" xfId="3370"/>
    <cellStyle name="Normalno 2 3 8 2 3 2" xfId="8208"/>
    <cellStyle name="Normalno 2 3 8 2 3 2 2" xfId="27560"/>
    <cellStyle name="Normalno 2 3 8 2 3 2 3" xfId="17884"/>
    <cellStyle name="Normalno 2 3 8 2 3 3" xfId="22722"/>
    <cellStyle name="Normalno 2 3 8 2 3 4" xfId="13046"/>
    <cellStyle name="Normalno 2 3 8 2 4" xfId="4579"/>
    <cellStyle name="Normalno 2 3 8 2 4 2" xfId="9417"/>
    <cellStyle name="Normalno 2 3 8 2 4 2 2" xfId="28769"/>
    <cellStyle name="Normalno 2 3 8 2 4 2 3" xfId="19093"/>
    <cellStyle name="Normalno 2 3 8 2 4 3" xfId="23931"/>
    <cellStyle name="Normalno 2 3 8 2 4 4" xfId="14255"/>
    <cellStyle name="Normalno 2 3 8 2 5" xfId="5788"/>
    <cellStyle name="Normalno 2 3 8 2 5 2" xfId="25140"/>
    <cellStyle name="Normalno 2 3 8 2 5 3" xfId="15464"/>
    <cellStyle name="Normalno 2 3 8 2 6" xfId="20302"/>
    <cellStyle name="Normalno 2 3 8 2 7" xfId="10626"/>
    <cellStyle name="Normalno 2 3 8 3" xfId="1556"/>
    <cellStyle name="Normalno 2 3 8 3 2" xfId="6394"/>
    <cellStyle name="Normalno 2 3 8 3 2 2" xfId="25746"/>
    <cellStyle name="Normalno 2 3 8 3 2 3" xfId="16070"/>
    <cellStyle name="Normalno 2 3 8 3 3" xfId="20908"/>
    <cellStyle name="Normalno 2 3 8 3 4" xfId="11232"/>
    <cellStyle name="Normalno 2 3 8 4" xfId="2766"/>
    <cellStyle name="Normalno 2 3 8 4 2" xfId="7604"/>
    <cellStyle name="Normalno 2 3 8 4 2 2" xfId="26956"/>
    <cellStyle name="Normalno 2 3 8 4 2 3" xfId="17280"/>
    <cellStyle name="Normalno 2 3 8 4 3" xfId="22118"/>
    <cellStyle name="Normalno 2 3 8 4 4" xfId="12442"/>
    <cellStyle name="Normalno 2 3 8 5" xfId="3975"/>
    <cellStyle name="Normalno 2 3 8 5 2" xfId="8813"/>
    <cellStyle name="Normalno 2 3 8 5 2 2" xfId="28165"/>
    <cellStyle name="Normalno 2 3 8 5 2 3" xfId="18489"/>
    <cellStyle name="Normalno 2 3 8 5 3" xfId="23327"/>
    <cellStyle name="Normalno 2 3 8 5 4" xfId="13651"/>
    <cellStyle name="Normalno 2 3 8 6" xfId="5184"/>
    <cellStyle name="Normalno 2 3 8 6 2" xfId="24536"/>
    <cellStyle name="Normalno 2 3 8 6 3" xfId="14860"/>
    <cellStyle name="Normalno 2 3 8 7" xfId="19698"/>
    <cellStyle name="Normalno 2 3 8 8" xfId="10022"/>
    <cellStyle name="Normalno 2 3 9" xfId="648"/>
    <cellStyle name="Normalno 2 3 9 2" xfId="1858"/>
    <cellStyle name="Normalno 2 3 9 2 2" xfId="6696"/>
    <cellStyle name="Normalno 2 3 9 2 2 2" xfId="26048"/>
    <cellStyle name="Normalno 2 3 9 2 2 3" xfId="16372"/>
    <cellStyle name="Normalno 2 3 9 2 3" xfId="21210"/>
    <cellStyle name="Normalno 2 3 9 2 4" xfId="11534"/>
    <cellStyle name="Normalno 2 3 9 3" xfId="3068"/>
    <cellStyle name="Normalno 2 3 9 3 2" xfId="7906"/>
    <cellStyle name="Normalno 2 3 9 3 2 2" xfId="27258"/>
    <cellStyle name="Normalno 2 3 9 3 2 3" xfId="17582"/>
    <cellStyle name="Normalno 2 3 9 3 3" xfId="22420"/>
    <cellStyle name="Normalno 2 3 9 3 4" xfId="12744"/>
    <cellStyle name="Normalno 2 3 9 4" xfId="4277"/>
    <cellStyle name="Normalno 2 3 9 4 2" xfId="9115"/>
    <cellStyle name="Normalno 2 3 9 4 2 2" xfId="28467"/>
    <cellStyle name="Normalno 2 3 9 4 2 3" xfId="18791"/>
    <cellStyle name="Normalno 2 3 9 4 3" xfId="23629"/>
    <cellStyle name="Normalno 2 3 9 4 4" xfId="13953"/>
    <cellStyle name="Normalno 2 3 9 5" xfId="5486"/>
    <cellStyle name="Normalno 2 3 9 5 2" xfId="24838"/>
    <cellStyle name="Normalno 2 3 9 5 3" xfId="15162"/>
    <cellStyle name="Normalno 2 3 9 6" xfId="20000"/>
    <cellStyle name="Normalno 2 3 9 7" xfId="10324"/>
    <cellStyle name="Normalno 2 4" xfId="14"/>
    <cellStyle name="Normalno 2 4 10" xfId="2470"/>
    <cellStyle name="Normalno 2 4 10 2" xfId="7308"/>
    <cellStyle name="Normalno 2 4 10 2 2" xfId="26660"/>
    <cellStyle name="Normalno 2 4 10 2 3" xfId="16984"/>
    <cellStyle name="Normalno 2 4 10 3" xfId="21822"/>
    <cellStyle name="Normalno 2 4 10 4" xfId="12146"/>
    <cellStyle name="Normalno 2 4 11" xfId="3682"/>
    <cellStyle name="Normalno 2 4 11 2" xfId="8520"/>
    <cellStyle name="Normalno 2 4 11 2 2" xfId="27872"/>
    <cellStyle name="Normalno 2 4 11 2 3" xfId="18196"/>
    <cellStyle name="Normalno 2 4 11 3" xfId="23034"/>
    <cellStyle name="Normalno 2 4 11 4" xfId="13358"/>
    <cellStyle name="Normalno 2 4 12" xfId="4888"/>
    <cellStyle name="Normalno 2 4 12 2" xfId="24240"/>
    <cellStyle name="Normalno 2 4 12 3" xfId="14564"/>
    <cellStyle name="Normalno 2 4 13" xfId="19402"/>
    <cellStyle name="Normalno 2 4 14" xfId="9726"/>
    <cellStyle name="Normalno 2 4 2" xfId="38"/>
    <cellStyle name="Normalno 2 4 2 10" xfId="3703"/>
    <cellStyle name="Normalno 2 4 2 10 2" xfId="8541"/>
    <cellStyle name="Normalno 2 4 2 10 2 2" xfId="27893"/>
    <cellStyle name="Normalno 2 4 2 10 2 3" xfId="18217"/>
    <cellStyle name="Normalno 2 4 2 10 3" xfId="23055"/>
    <cellStyle name="Normalno 2 4 2 10 4" xfId="13379"/>
    <cellStyle name="Normalno 2 4 2 11" xfId="4909"/>
    <cellStyle name="Normalno 2 4 2 11 2" xfId="24261"/>
    <cellStyle name="Normalno 2 4 2 11 3" xfId="14585"/>
    <cellStyle name="Normalno 2 4 2 12" xfId="19423"/>
    <cellStyle name="Normalno 2 4 2 13" xfId="9747"/>
    <cellStyle name="Normalno 2 4 2 2" xfId="92"/>
    <cellStyle name="Normalno 2 4 2 2 10" xfId="9797"/>
    <cellStyle name="Normalno 2 4 2 2 2" xfId="203"/>
    <cellStyle name="Normalno 2 4 2 2 2 2" xfId="523"/>
    <cellStyle name="Normalno 2 4 2 2 2 2 2" xfId="1127"/>
    <cellStyle name="Normalno 2 4 2 2 2 2 2 2" xfId="2337"/>
    <cellStyle name="Normalno 2 4 2 2 2 2 2 2 2" xfId="7175"/>
    <cellStyle name="Normalno 2 4 2 2 2 2 2 2 2 2" xfId="26527"/>
    <cellStyle name="Normalno 2 4 2 2 2 2 2 2 2 3" xfId="16851"/>
    <cellStyle name="Normalno 2 4 2 2 2 2 2 2 3" xfId="21689"/>
    <cellStyle name="Normalno 2 4 2 2 2 2 2 2 4" xfId="12013"/>
    <cellStyle name="Normalno 2 4 2 2 2 2 2 3" xfId="3547"/>
    <cellStyle name="Normalno 2 4 2 2 2 2 2 3 2" xfId="8385"/>
    <cellStyle name="Normalno 2 4 2 2 2 2 2 3 2 2" xfId="27737"/>
    <cellStyle name="Normalno 2 4 2 2 2 2 2 3 2 3" xfId="18061"/>
    <cellStyle name="Normalno 2 4 2 2 2 2 2 3 3" xfId="22899"/>
    <cellStyle name="Normalno 2 4 2 2 2 2 2 3 4" xfId="13223"/>
    <cellStyle name="Normalno 2 4 2 2 2 2 2 4" xfId="4756"/>
    <cellStyle name="Normalno 2 4 2 2 2 2 2 4 2" xfId="9594"/>
    <cellStyle name="Normalno 2 4 2 2 2 2 2 4 2 2" xfId="28946"/>
    <cellStyle name="Normalno 2 4 2 2 2 2 2 4 2 3" xfId="19270"/>
    <cellStyle name="Normalno 2 4 2 2 2 2 2 4 3" xfId="24108"/>
    <cellStyle name="Normalno 2 4 2 2 2 2 2 4 4" xfId="14432"/>
    <cellStyle name="Normalno 2 4 2 2 2 2 2 5" xfId="5965"/>
    <cellStyle name="Normalno 2 4 2 2 2 2 2 5 2" xfId="25317"/>
    <cellStyle name="Normalno 2 4 2 2 2 2 2 5 3" xfId="15641"/>
    <cellStyle name="Normalno 2 4 2 2 2 2 2 6" xfId="20479"/>
    <cellStyle name="Normalno 2 4 2 2 2 2 2 7" xfId="10803"/>
    <cellStyle name="Normalno 2 4 2 2 2 2 3" xfId="1733"/>
    <cellStyle name="Normalno 2 4 2 2 2 2 3 2" xfId="6571"/>
    <cellStyle name="Normalno 2 4 2 2 2 2 3 2 2" xfId="25923"/>
    <cellStyle name="Normalno 2 4 2 2 2 2 3 2 3" xfId="16247"/>
    <cellStyle name="Normalno 2 4 2 2 2 2 3 3" xfId="21085"/>
    <cellStyle name="Normalno 2 4 2 2 2 2 3 4" xfId="11409"/>
    <cellStyle name="Normalno 2 4 2 2 2 2 4" xfId="2943"/>
    <cellStyle name="Normalno 2 4 2 2 2 2 4 2" xfId="7781"/>
    <cellStyle name="Normalno 2 4 2 2 2 2 4 2 2" xfId="27133"/>
    <cellStyle name="Normalno 2 4 2 2 2 2 4 2 3" xfId="17457"/>
    <cellStyle name="Normalno 2 4 2 2 2 2 4 3" xfId="22295"/>
    <cellStyle name="Normalno 2 4 2 2 2 2 4 4" xfId="12619"/>
    <cellStyle name="Normalno 2 4 2 2 2 2 5" xfId="4152"/>
    <cellStyle name="Normalno 2 4 2 2 2 2 5 2" xfId="8990"/>
    <cellStyle name="Normalno 2 4 2 2 2 2 5 2 2" xfId="28342"/>
    <cellStyle name="Normalno 2 4 2 2 2 2 5 2 3" xfId="18666"/>
    <cellStyle name="Normalno 2 4 2 2 2 2 5 3" xfId="23504"/>
    <cellStyle name="Normalno 2 4 2 2 2 2 5 4" xfId="13828"/>
    <cellStyle name="Normalno 2 4 2 2 2 2 6" xfId="5361"/>
    <cellStyle name="Normalno 2 4 2 2 2 2 6 2" xfId="24713"/>
    <cellStyle name="Normalno 2 4 2 2 2 2 6 3" xfId="15037"/>
    <cellStyle name="Normalno 2 4 2 2 2 2 7" xfId="19875"/>
    <cellStyle name="Normalno 2 4 2 2 2 2 8" xfId="10199"/>
    <cellStyle name="Normalno 2 4 2 2 2 3" xfId="825"/>
    <cellStyle name="Normalno 2 4 2 2 2 3 2" xfId="2035"/>
    <cellStyle name="Normalno 2 4 2 2 2 3 2 2" xfId="6873"/>
    <cellStyle name="Normalno 2 4 2 2 2 3 2 2 2" xfId="26225"/>
    <cellStyle name="Normalno 2 4 2 2 2 3 2 2 3" xfId="16549"/>
    <cellStyle name="Normalno 2 4 2 2 2 3 2 3" xfId="21387"/>
    <cellStyle name="Normalno 2 4 2 2 2 3 2 4" xfId="11711"/>
    <cellStyle name="Normalno 2 4 2 2 2 3 3" xfId="3245"/>
    <cellStyle name="Normalno 2 4 2 2 2 3 3 2" xfId="8083"/>
    <cellStyle name="Normalno 2 4 2 2 2 3 3 2 2" xfId="27435"/>
    <cellStyle name="Normalno 2 4 2 2 2 3 3 2 3" xfId="17759"/>
    <cellStyle name="Normalno 2 4 2 2 2 3 3 3" xfId="22597"/>
    <cellStyle name="Normalno 2 4 2 2 2 3 3 4" xfId="12921"/>
    <cellStyle name="Normalno 2 4 2 2 2 3 4" xfId="4454"/>
    <cellStyle name="Normalno 2 4 2 2 2 3 4 2" xfId="9292"/>
    <cellStyle name="Normalno 2 4 2 2 2 3 4 2 2" xfId="28644"/>
    <cellStyle name="Normalno 2 4 2 2 2 3 4 2 3" xfId="18968"/>
    <cellStyle name="Normalno 2 4 2 2 2 3 4 3" xfId="23806"/>
    <cellStyle name="Normalno 2 4 2 2 2 3 4 4" xfId="14130"/>
    <cellStyle name="Normalno 2 4 2 2 2 3 5" xfId="5663"/>
    <cellStyle name="Normalno 2 4 2 2 2 3 5 2" xfId="25015"/>
    <cellStyle name="Normalno 2 4 2 2 2 3 5 3" xfId="15339"/>
    <cellStyle name="Normalno 2 4 2 2 2 3 6" xfId="20177"/>
    <cellStyle name="Normalno 2 4 2 2 2 3 7" xfId="10501"/>
    <cellStyle name="Normalno 2 4 2 2 2 4" xfId="1431"/>
    <cellStyle name="Normalno 2 4 2 2 2 4 2" xfId="6269"/>
    <cellStyle name="Normalno 2 4 2 2 2 4 2 2" xfId="25621"/>
    <cellStyle name="Normalno 2 4 2 2 2 4 2 3" xfId="15945"/>
    <cellStyle name="Normalno 2 4 2 2 2 4 3" xfId="20783"/>
    <cellStyle name="Normalno 2 4 2 2 2 4 4" xfId="11107"/>
    <cellStyle name="Normalno 2 4 2 2 2 5" xfId="2641"/>
    <cellStyle name="Normalno 2 4 2 2 2 5 2" xfId="7479"/>
    <cellStyle name="Normalno 2 4 2 2 2 5 2 2" xfId="26831"/>
    <cellStyle name="Normalno 2 4 2 2 2 5 2 3" xfId="17155"/>
    <cellStyle name="Normalno 2 4 2 2 2 5 3" xfId="21993"/>
    <cellStyle name="Normalno 2 4 2 2 2 5 4" xfId="12317"/>
    <cellStyle name="Normalno 2 4 2 2 2 6" xfId="3851"/>
    <cellStyle name="Normalno 2 4 2 2 2 6 2" xfId="8689"/>
    <cellStyle name="Normalno 2 4 2 2 2 6 2 2" xfId="28041"/>
    <cellStyle name="Normalno 2 4 2 2 2 6 2 3" xfId="18365"/>
    <cellStyle name="Normalno 2 4 2 2 2 6 3" xfId="23203"/>
    <cellStyle name="Normalno 2 4 2 2 2 6 4" xfId="13527"/>
    <cellStyle name="Normalno 2 4 2 2 2 7" xfId="5059"/>
    <cellStyle name="Normalno 2 4 2 2 2 7 2" xfId="24411"/>
    <cellStyle name="Normalno 2 4 2 2 2 7 3" xfId="14735"/>
    <cellStyle name="Normalno 2 4 2 2 2 8" xfId="19573"/>
    <cellStyle name="Normalno 2 4 2 2 2 9" xfId="9897"/>
    <cellStyle name="Normalno 2 4 2 2 3" xfId="423"/>
    <cellStyle name="Normalno 2 4 2 2 3 2" xfId="1027"/>
    <cellStyle name="Normalno 2 4 2 2 3 2 2" xfId="2237"/>
    <cellStyle name="Normalno 2 4 2 2 3 2 2 2" xfId="7075"/>
    <cellStyle name="Normalno 2 4 2 2 3 2 2 2 2" xfId="26427"/>
    <cellStyle name="Normalno 2 4 2 2 3 2 2 2 3" xfId="16751"/>
    <cellStyle name="Normalno 2 4 2 2 3 2 2 3" xfId="21589"/>
    <cellStyle name="Normalno 2 4 2 2 3 2 2 4" xfId="11913"/>
    <cellStyle name="Normalno 2 4 2 2 3 2 3" xfId="3447"/>
    <cellStyle name="Normalno 2 4 2 2 3 2 3 2" xfId="8285"/>
    <cellStyle name="Normalno 2 4 2 2 3 2 3 2 2" xfId="27637"/>
    <cellStyle name="Normalno 2 4 2 2 3 2 3 2 3" xfId="17961"/>
    <cellStyle name="Normalno 2 4 2 2 3 2 3 3" xfId="22799"/>
    <cellStyle name="Normalno 2 4 2 2 3 2 3 4" xfId="13123"/>
    <cellStyle name="Normalno 2 4 2 2 3 2 4" xfId="4656"/>
    <cellStyle name="Normalno 2 4 2 2 3 2 4 2" xfId="9494"/>
    <cellStyle name="Normalno 2 4 2 2 3 2 4 2 2" xfId="28846"/>
    <cellStyle name="Normalno 2 4 2 2 3 2 4 2 3" xfId="19170"/>
    <cellStyle name="Normalno 2 4 2 2 3 2 4 3" xfId="24008"/>
    <cellStyle name="Normalno 2 4 2 2 3 2 4 4" xfId="14332"/>
    <cellStyle name="Normalno 2 4 2 2 3 2 5" xfId="5865"/>
    <cellStyle name="Normalno 2 4 2 2 3 2 5 2" xfId="25217"/>
    <cellStyle name="Normalno 2 4 2 2 3 2 5 3" xfId="15541"/>
    <cellStyle name="Normalno 2 4 2 2 3 2 6" xfId="20379"/>
    <cellStyle name="Normalno 2 4 2 2 3 2 7" xfId="10703"/>
    <cellStyle name="Normalno 2 4 2 2 3 3" xfId="1633"/>
    <cellStyle name="Normalno 2 4 2 2 3 3 2" xfId="6471"/>
    <cellStyle name="Normalno 2 4 2 2 3 3 2 2" xfId="25823"/>
    <cellStyle name="Normalno 2 4 2 2 3 3 2 3" xfId="16147"/>
    <cellStyle name="Normalno 2 4 2 2 3 3 3" xfId="20985"/>
    <cellStyle name="Normalno 2 4 2 2 3 3 4" xfId="11309"/>
    <cellStyle name="Normalno 2 4 2 2 3 4" xfId="2843"/>
    <cellStyle name="Normalno 2 4 2 2 3 4 2" xfId="7681"/>
    <cellStyle name="Normalno 2 4 2 2 3 4 2 2" xfId="27033"/>
    <cellStyle name="Normalno 2 4 2 2 3 4 2 3" xfId="17357"/>
    <cellStyle name="Normalno 2 4 2 2 3 4 3" xfId="22195"/>
    <cellStyle name="Normalno 2 4 2 2 3 4 4" xfId="12519"/>
    <cellStyle name="Normalno 2 4 2 2 3 5" xfId="4052"/>
    <cellStyle name="Normalno 2 4 2 2 3 5 2" xfId="8890"/>
    <cellStyle name="Normalno 2 4 2 2 3 5 2 2" xfId="28242"/>
    <cellStyle name="Normalno 2 4 2 2 3 5 2 3" xfId="18566"/>
    <cellStyle name="Normalno 2 4 2 2 3 5 3" xfId="23404"/>
    <cellStyle name="Normalno 2 4 2 2 3 5 4" xfId="13728"/>
    <cellStyle name="Normalno 2 4 2 2 3 6" xfId="5261"/>
    <cellStyle name="Normalno 2 4 2 2 3 6 2" xfId="24613"/>
    <cellStyle name="Normalno 2 4 2 2 3 6 3" xfId="14937"/>
    <cellStyle name="Normalno 2 4 2 2 3 7" xfId="19775"/>
    <cellStyle name="Normalno 2 4 2 2 3 8" xfId="10099"/>
    <cellStyle name="Normalno 2 4 2 2 4" xfId="725"/>
    <cellStyle name="Normalno 2 4 2 2 4 2" xfId="1935"/>
    <cellStyle name="Normalno 2 4 2 2 4 2 2" xfId="6773"/>
    <cellStyle name="Normalno 2 4 2 2 4 2 2 2" xfId="26125"/>
    <cellStyle name="Normalno 2 4 2 2 4 2 2 3" xfId="16449"/>
    <cellStyle name="Normalno 2 4 2 2 4 2 3" xfId="21287"/>
    <cellStyle name="Normalno 2 4 2 2 4 2 4" xfId="11611"/>
    <cellStyle name="Normalno 2 4 2 2 4 3" xfId="3145"/>
    <cellStyle name="Normalno 2 4 2 2 4 3 2" xfId="7983"/>
    <cellStyle name="Normalno 2 4 2 2 4 3 2 2" xfId="27335"/>
    <cellStyle name="Normalno 2 4 2 2 4 3 2 3" xfId="17659"/>
    <cellStyle name="Normalno 2 4 2 2 4 3 3" xfId="22497"/>
    <cellStyle name="Normalno 2 4 2 2 4 3 4" xfId="12821"/>
    <cellStyle name="Normalno 2 4 2 2 4 4" xfId="4354"/>
    <cellStyle name="Normalno 2 4 2 2 4 4 2" xfId="9192"/>
    <cellStyle name="Normalno 2 4 2 2 4 4 2 2" xfId="28544"/>
    <cellStyle name="Normalno 2 4 2 2 4 4 2 3" xfId="18868"/>
    <cellStyle name="Normalno 2 4 2 2 4 4 3" xfId="23706"/>
    <cellStyle name="Normalno 2 4 2 2 4 4 4" xfId="14030"/>
    <cellStyle name="Normalno 2 4 2 2 4 5" xfId="5563"/>
    <cellStyle name="Normalno 2 4 2 2 4 5 2" xfId="24915"/>
    <cellStyle name="Normalno 2 4 2 2 4 5 3" xfId="15239"/>
    <cellStyle name="Normalno 2 4 2 2 4 6" xfId="20077"/>
    <cellStyle name="Normalno 2 4 2 2 4 7" xfId="10401"/>
    <cellStyle name="Normalno 2 4 2 2 5" xfId="1331"/>
    <cellStyle name="Normalno 2 4 2 2 5 2" xfId="6169"/>
    <cellStyle name="Normalno 2 4 2 2 5 2 2" xfId="25521"/>
    <cellStyle name="Normalno 2 4 2 2 5 2 3" xfId="15845"/>
    <cellStyle name="Normalno 2 4 2 2 5 3" xfId="20683"/>
    <cellStyle name="Normalno 2 4 2 2 5 4" xfId="11007"/>
    <cellStyle name="Normalno 2 4 2 2 6" xfId="2541"/>
    <cellStyle name="Normalno 2 4 2 2 6 2" xfId="7379"/>
    <cellStyle name="Normalno 2 4 2 2 6 2 2" xfId="26731"/>
    <cellStyle name="Normalno 2 4 2 2 6 2 3" xfId="17055"/>
    <cellStyle name="Normalno 2 4 2 2 6 3" xfId="21893"/>
    <cellStyle name="Normalno 2 4 2 2 6 4" xfId="12217"/>
    <cellStyle name="Normalno 2 4 2 2 7" xfId="3751"/>
    <cellStyle name="Normalno 2 4 2 2 7 2" xfId="8589"/>
    <cellStyle name="Normalno 2 4 2 2 7 2 2" xfId="27941"/>
    <cellStyle name="Normalno 2 4 2 2 7 2 3" xfId="18265"/>
    <cellStyle name="Normalno 2 4 2 2 7 3" xfId="23103"/>
    <cellStyle name="Normalno 2 4 2 2 7 4" xfId="13427"/>
    <cellStyle name="Normalno 2 4 2 2 8" xfId="4959"/>
    <cellStyle name="Normalno 2 4 2 2 8 2" xfId="24311"/>
    <cellStyle name="Normalno 2 4 2 2 8 3" xfId="14635"/>
    <cellStyle name="Normalno 2 4 2 2 9" xfId="19473"/>
    <cellStyle name="Normalno 2 4 2 3" xfId="153"/>
    <cellStyle name="Normalno 2 4 2 3 2" xfId="473"/>
    <cellStyle name="Normalno 2 4 2 3 2 2" xfId="1077"/>
    <cellStyle name="Normalno 2 4 2 3 2 2 2" xfId="2287"/>
    <cellStyle name="Normalno 2 4 2 3 2 2 2 2" xfId="7125"/>
    <cellStyle name="Normalno 2 4 2 3 2 2 2 2 2" xfId="26477"/>
    <cellStyle name="Normalno 2 4 2 3 2 2 2 2 3" xfId="16801"/>
    <cellStyle name="Normalno 2 4 2 3 2 2 2 3" xfId="21639"/>
    <cellStyle name="Normalno 2 4 2 3 2 2 2 4" xfId="11963"/>
    <cellStyle name="Normalno 2 4 2 3 2 2 3" xfId="3497"/>
    <cellStyle name="Normalno 2 4 2 3 2 2 3 2" xfId="8335"/>
    <cellStyle name="Normalno 2 4 2 3 2 2 3 2 2" xfId="27687"/>
    <cellStyle name="Normalno 2 4 2 3 2 2 3 2 3" xfId="18011"/>
    <cellStyle name="Normalno 2 4 2 3 2 2 3 3" xfId="22849"/>
    <cellStyle name="Normalno 2 4 2 3 2 2 3 4" xfId="13173"/>
    <cellStyle name="Normalno 2 4 2 3 2 2 4" xfId="4706"/>
    <cellStyle name="Normalno 2 4 2 3 2 2 4 2" xfId="9544"/>
    <cellStyle name="Normalno 2 4 2 3 2 2 4 2 2" xfId="28896"/>
    <cellStyle name="Normalno 2 4 2 3 2 2 4 2 3" xfId="19220"/>
    <cellStyle name="Normalno 2 4 2 3 2 2 4 3" xfId="24058"/>
    <cellStyle name="Normalno 2 4 2 3 2 2 4 4" xfId="14382"/>
    <cellStyle name="Normalno 2 4 2 3 2 2 5" xfId="5915"/>
    <cellStyle name="Normalno 2 4 2 3 2 2 5 2" xfId="25267"/>
    <cellStyle name="Normalno 2 4 2 3 2 2 5 3" xfId="15591"/>
    <cellStyle name="Normalno 2 4 2 3 2 2 6" xfId="20429"/>
    <cellStyle name="Normalno 2 4 2 3 2 2 7" xfId="10753"/>
    <cellStyle name="Normalno 2 4 2 3 2 3" xfId="1683"/>
    <cellStyle name="Normalno 2 4 2 3 2 3 2" xfId="6521"/>
    <cellStyle name="Normalno 2 4 2 3 2 3 2 2" xfId="25873"/>
    <cellStyle name="Normalno 2 4 2 3 2 3 2 3" xfId="16197"/>
    <cellStyle name="Normalno 2 4 2 3 2 3 3" xfId="21035"/>
    <cellStyle name="Normalno 2 4 2 3 2 3 4" xfId="11359"/>
    <cellStyle name="Normalno 2 4 2 3 2 4" xfId="2893"/>
    <cellStyle name="Normalno 2 4 2 3 2 4 2" xfId="7731"/>
    <cellStyle name="Normalno 2 4 2 3 2 4 2 2" xfId="27083"/>
    <cellStyle name="Normalno 2 4 2 3 2 4 2 3" xfId="17407"/>
    <cellStyle name="Normalno 2 4 2 3 2 4 3" xfId="22245"/>
    <cellStyle name="Normalno 2 4 2 3 2 4 4" xfId="12569"/>
    <cellStyle name="Normalno 2 4 2 3 2 5" xfId="4102"/>
    <cellStyle name="Normalno 2 4 2 3 2 5 2" xfId="8940"/>
    <cellStyle name="Normalno 2 4 2 3 2 5 2 2" xfId="28292"/>
    <cellStyle name="Normalno 2 4 2 3 2 5 2 3" xfId="18616"/>
    <cellStyle name="Normalno 2 4 2 3 2 5 3" xfId="23454"/>
    <cellStyle name="Normalno 2 4 2 3 2 5 4" xfId="13778"/>
    <cellStyle name="Normalno 2 4 2 3 2 6" xfId="5311"/>
    <cellStyle name="Normalno 2 4 2 3 2 6 2" xfId="24663"/>
    <cellStyle name="Normalno 2 4 2 3 2 6 3" xfId="14987"/>
    <cellStyle name="Normalno 2 4 2 3 2 7" xfId="19825"/>
    <cellStyle name="Normalno 2 4 2 3 2 8" xfId="10149"/>
    <cellStyle name="Normalno 2 4 2 3 3" xfId="775"/>
    <cellStyle name="Normalno 2 4 2 3 3 2" xfId="1985"/>
    <cellStyle name="Normalno 2 4 2 3 3 2 2" xfId="6823"/>
    <cellStyle name="Normalno 2 4 2 3 3 2 2 2" xfId="26175"/>
    <cellStyle name="Normalno 2 4 2 3 3 2 2 3" xfId="16499"/>
    <cellStyle name="Normalno 2 4 2 3 3 2 3" xfId="21337"/>
    <cellStyle name="Normalno 2 4 2 3 3 2 4" xfId="11661"/>
    <cellStyle name="Normalno 2 4 2 3 3 3" xfId="3195"/>
    <cellStyle name="Normalno 2 4 2 3 3 3 2" xfId="8033"/>
    <cellStyle name="Normalno 2 4 2 3 3 3 2 2" xfId="27385"/>
    <cellStyle name="Normalno 2 4 2 3 3 3 2 3" xfId="17709"/>
    <cellStyle name="Normalno 2 4 2 3 3 3 3" xfId="22547"/>
    <cellStyle name="Normalno 2 4 2 3 3 3 4" xfId="12871"/>
    <cellStyle name="Normalno 2 4 2 3 3 4" xfId="4404"/>
    <cellStyle name="Normalno 2 4 2 3 3 4 2" xfId="9242"/>
    <cellStyle name="Normalno 2 4 2 3 3 4 2 2" xfId="28594"/>
    <cellStyle name="Normalno 2 4 2 3 3 4 2 3" xfId="18918"/>
    <cellStyle name="Normalno 2 4 2 3 3 4 3" xfId="23756"/>
    <cellStyle name="Normalno 2 4 2 3 3 4 4" xfId="14080"/>
    <cellStyle name="Normalno 2 4 2 3 3 5" xfId="5613"/>
    <cellStyle name="Normalno 2 4 2 3 3 5 2" xfId="24965"/>
    <cellStyle name="Normalno 2 4 2 3 3 5 3" xfId="15289"/>
    <cellStyle name="Normalno 2 4 2 3 3 6" xfId="20127"/>
    <cellStyle name="Normalno 2 4 2 3 3 7" xfId="10451"/>
    <cellStyle name="Normalno 2 4 2 3 4" xfId="1381"/>
    <cellStyle name="Normalno 2 4 2 3 4 2" xfId="6219"/>
    <cellStyle name="Normalno 2 4 2 3 4 2 2" xfId="25571"/>
    <cellStyle name="Normalno 2 4 2 3 4 2 3" xfId="15895"/>
    <cellStyle name="Normalno 2 4 2 3 4 3" xfId="20733"/>
    <cellStyle name="Normalno 2 4 2 3 4 4" xfId="11057"/>
    <cellStyle name="Normalno 2 4 2 3 5" xfId="2591"/>
    <cellStyle name="Normalno 2 4 2 3 5 2" xfId="7429"/>
    <cellStyle name="Normalno 2 4 2 3 5 2 2" xfId="26781"/>
    <cellStyle name="Normalno 2 4 2 3 5 2 3" xfId="17105"/>
    <cellStyle name="Normalno 2 4 2 3 5 3" xfId="21943"/>
    <cellStyle name="Normalno 2 4 2 3 5 4" xfId="12267"/>
    <cellStyle name="Normalno 2 4 2 3 6" xfId="3801"/>
    <cellStyle name="Normalno 2 4 2 3 6 2" xfId="8639"/>
    <cellStyle name="Normalno 2 4 2 3 6 2 2" xfId="27991"/>
    <cellStyle name="Normalno 2 4 2 3 6 2 3" xfId="18315"/>
    <cellStyle name="Normalno 2 4 2 3 6 3" xfId="23153"/>
    <cellStyle name="Normalno 2 4 2 3 6 4" xfId="13477"/>
    <cellStyle name="Normalno 2 4 2 3 7" xfId="5009"/>
    <cellStyle name="Normalno 2 4 2 3 7 2" xfId="24361"/>
    <cellStyle name="Normalno 2 4 2 3 7 3" xfId="14685"/>
    <cellStyle name="Normalno 2 4 2 3 8" xfId="19523"/>
    <cellStyle name="Normalno 2 4 2 3 9" xfId="9847"/>
    <cellStyle name="Normalno 2 4 2 4" xfId="269"/>
    <cellStyle name="Normalno 2 4 2 4 2" xfId="573"/>
    <cellStyle name="Normalno 2 4 2 4 2 2" xfId="1177"/>
    <cellStyle name="Normalno 2 4 2 4 2 2 2" xfId="2387"/>
    <cellStyle name="Normalno 2 4 2 4 2 2 2 2" xfId="7225"/>
    <cellStyle name="Normalno 2 4 2 4 2 2 2 2 2" xfId="26577"/>
    <cellStyle name="Normalno 2 4 2 4 2 2 2 2 3" xfId="16901"/>
    <cellStyle name="Normalno 2 4 2 4 2 2 2 3" xfId="21739"/>
    <cellStyle name="Normalno 2 4 2 4 2 2 2 4" xfId="12063"/>
    <cellStyle name="Normalno 2 4 2 4 2 2 3" xfId="3597"/>
    <cellStyle name="Normalno 2 4 2 4 2 2 3 2" xfId="8435"/>
    <cellStyle name="Normalno 2 4 2 4 2 2 3 2 2" xfId="27787"/>
    <cellStyle name="Normalno 2 4 2 4 2 2 3 2 3" xfId="18111"/>
    <cellStyle name="Normalno 2 4 2 4 2 2 3 3" xfId="22949"/>
    <cellStyle name="Normalno 2 4 2 4 2 2 3 4" xfId="13273"/>
    <cellStyle name="Normalno 2 4 2 4 2 2 4" xfId="4806"/>
    <cellStyle name="Normalno 2 4 2 4 2 2 4 2" xfId="9644"/>
    <cellStyle name="Normalno 2 4 2 4 2 2 4 2 2" xfId="28996"/>
    <cellStyle name="Normalno 2 4 2 4 2 2 4 2 3" xfId="19320"/>
    <cellStyle name="Normalno 2 4 2 4 2 2 4 3" xfId="24158"/>
    <cellStyle name="Normalno 2 4 2 4 2 2 4 4" xfId="14482"/>
    <cellStyle name="Normalno 2 4 2 4 2 2 5" xfId="6015"/>
    <cellStyle name="Normalno 2 4 2 4 2 2 5 2" xfId="25367"/>
    <cellStyle name="Normalno 2 4 2 4 2 2 5 3" xfId="15691"/>
    <cellStyle name="Normalno 2 4 2 4 2 2 6" xfId="20529"/>
    <cellStyle name="Normalno 2 4 2 4 2 2 7" xfId="10853"/>
    <cellStyle name="Normalno 2 4 2 4 2 3" xfId="1783"/>
    <cellStyle name="Normalno 2 4 2 4 2 3 2" xfId="6621"/>
    <cellStyle name="Normalno 2 4 2 4 2 3 2 2" xfId="25973"/>
    <cellStyle name="Normalno 2 4 2 4 2 3 2 3" xfId="16297"/>
    <cellStyle name="Normalno 2 4 2 4 2 3 3" xfId="21135"/>
    <cellStyle name="Normalno 2 4 2 4 2 3 4" xfId="11459"/>
    <cellStyle name="Normalno 2 4 2 4 2 4" xfId="2993"/>
    <cellStyle name="Normalno 2 4 2 4 2 4 2" xfId="7831"/>
    <cellStyle name="Normalno 2 4 2 4 2 4 2 2" xfId="27183"/>
    <cellStyle name="Normalno 2 4 2 4 2 4 2 3" xfId="17507"/>
    <cellStyle name="Normalno 2 4 2 4 2 4 3" xfId="22345"/>
    <cellStyle name="Normalno 2 4 2 4 2 4 4" xfId="12669"/>
    <cellStyle name="Normalno 2 4 2 4 2 5" xfId="4202"/>
    <cellStyle name="Normalno 2 4 2 4 2 5 2" xfId="9040"/>
    <cellStyle name="Normalno 2 4 2 4 2 5 2 2" xfId="28392"/>
    <cellStyle name="Normalno 2 4 2 4 2 5 2 3" xfId="18716"/>
    <cellStyle name="Normalno 2 4 2 4 2 5 3" xfId="23554"/>
    <cellStyle name="Normalno 2 4 2 4 2 5 4" xfId="13878"/>
    <cellStyle name="Normalno 2 4 2 4 2 6" xfId="5411"/>
    <cellStyle name="Normalno 2 4 2 4 2 6 2" xfId="24763"/>
    <cellStyle name="Normalno 2 4 2 4 2 6 3" xfId="15087"/>
    <cellStyle name="Normalno 2 4 2 4 2 7" xfId="19925"/>
    <cellStyle name="Normalno 2 4 2 4 2 8" xfId="10249"/>
    <cellStyle name="Normalno 2 4 2 4 3" xfId="875"/>
    <cellStyle name="Normalno 2 4 2 4 3 2" xfId="2085"/>
    <cellStyle name="Normalno 2 4 2 4 3 2 2" xfId="6923"/>
    <cellStyle name="Normalno 2 4 2 4 3 2 2 2" xfId="26275"/>
    <cellStyle name="Normalno 2 4 2 4 3 2 2 3" xfId="16599"/>
    <cellStyle name="Normalno 2 4 2 4 3 2 3" xfId="21437"/>
    <cellStyle name="Normalno 2 4 2 4 3 2 4" xfId="11761"/>
    <cellStyle name="Normalno 2 4 2 4 3 3" xfId="3295"/>
    <cellStyle name="Normalno 2 4 2 4 3 3 2" xfId="8133"/>
    <cellStyle name="Normalno 2 4 2 4 3 3 2 2" xfId="27485"/>
    <cellStyle name="Normalno 2 4 2 4 3 3 2 3" xfId="17809"/>
    <cellStyle name="Normalno 2 4 2 4 3 3 3" xfId="22647"/>
    <cellStyle name="Normalno 2 4 2 4 3 3 4" xfId="12971"/>
    <cellStyle name="Normalno 2 4 2 4 3 4" xfId="4504"/>
    <cellStyle name="Normalno 2 4 2 4 3 4 2" xfId="9342"/>
    <cellStyle name="Normalno 2 4 2 4 3 4 2 2" xfId="28694"/>
    <cellStyle name="Normalno 2 4 2 4 3 4 2 3" xfId="19018"/>
    <cellStyle name="Normalno 2 4 2 4 3 4 3" xfId="23856"/>
    <cellStyle name="Normalno 2 4 2 4 3 4 4" xfId="14180"/>
    <cellStyle name="Normalno 2 4 2 4 3 5" xfId="5713"/>
    <cellStyle name="Normalno 2 4 2 4 3 5 2" xfId="25065"/>
    <cellStyle name="Normalno 2 4 2 4 3 5 3" xfId="15389"/>
    <cellStyle name="Normalno 2 4 2 4 3 6" xfId="20227"/>
    <cellStyle name="Normalno 2 4 2 4 3 7" xfId="10551"/>
    <cellStyle name="Normalno 2 4 2 4 4" xfId="1481"/>
    <cellStyle name="Normalno 2 4 2 4 4 2" xfId="6319"/>
    <cellStyle name="Normalno 2 4 2 4 4 2 2" xfId="25671"/>
    <cellStyle name="Normalno 2 4 2 4 4 2 3" xfId="15995"/>
    <cellStyle name="Normalno 2 4 2 4 4 3" xfId="20833"/>
    <cellStyle name="Normalno 2 4 2 4 4 4" xfId="11157"/>
    <cellStyle name="Normalno 2 4 2 4 5" xfId="2691"/>
    <cellStyle name="Normalno 2 4 2 4 5 2" xfId="7529"/>
    <cellStyle name="Normalno 2 4 2 4 5 2 2" xfId="26881"/>
    <cellStyle name="Normalno 2 4 2 4 5 2 3" xfId="17205"/>
    <cellStyle name="Normalno 2 4 2 4 5 3" xfId="22043"/>
    <cellStyle name="Normalno 2 4 2 4 5 4" xfId="12367"/>
    <cellStyle name="Normalno 2 4 2 4 6" xfId="3901"/>
    <cellStyle name="Normalno 2 4 2 4 6 2" xfId="8739"/>
    <cellStyle name="Normalno 2 4 2 4 6 2 2" xfId="28091"/>
    <cellStyle name="Normalno 2 4 2 4 6 2 3" xfId="18415"/>
    <cellStyle name="Normalno 2 4 2 4 6 3" xfId="23253"/>
    <cellStyle name="Normalno 2 4 2 4 6 4" xfId="13577"/>
    <cellStyle name="Normalno 2 4 2 4 7" xfId="5109"/>
    <cellStyle name="Normalno 2 4 2 4 7 2" xfId="24461"/>
    <cellStyle name="Normalno 2 4 2 4 7 3" xfId="14785"/>
    <cellStyle name="Normalno 2 4 2 4 8" xfId="19623"/>
    <cellStyle name="Normalno 2 4 2 4 9" xfId="9947"/>
    <cellStyle name="Normalno 2 4 2 5" xfId="322"/>
    <cellStyle name="Normalno 2 4 2 5 2" xfId="625"/>
    <cellStyle name="Normalno 2 4 2 5 2 2" xfId="1229"/>
    <cellStyle name="Normalno 2 4 2 5 2 2 2" xfId="2439"/>
    <cellStyle name="Normalno 2 4 2 5 2 2 2 2" xfId="7277"/>
    <cellStyle name="Normalno 2 4 2 5 2 2 2 2 2" xfId="26629"/>
    <cellStyle name="Normalno 2 4 2 5 2 2 2 2 3" xfId="16953"/>
    <cellStyle name="Normalno 2 4 2 5 2 2 2 3" xfId="21791"/>
    <cellStyle name="Normalno 2 4 2 5 2 2 2 4" xfId="12115"/>
    <cellStyle name="Normalno 2 4 2 5 2 2 3" xfId="3649"/>
    <cellStyle name="Normalno 2 4 2 5 2 2 3 2" xfId="8487"/>
    <cellStyle name="Normalno 2 4 2 5 2 2 3 2 2" xfId="27839"/>
    <cellStyle name="Normalno 2 4 2 5 2 2 3 2 3" xfId="18163"/>
    <cellStyle name="Normalno 2 4 2 5 2 2 3 3" xfId="23001"/>
    <cellStyle name="Normalno 2 4 2 5 2 2 3 4" xfId="13325"/>
    <cellStyle name="Normalno 2 4 2 5 2 2 4" xfId="4858"/>
    <cellStyle name="Normalno 2 4 2 5 2 2 4 2" xfId="9696"/>
    <cellStyle name="Normalno 2 4 2 5 2 2 4 2 2" xfId="29048"/>
    <cellStyle name="Normalno 2 4 2 5 2 2 4 2 3" xfId="19372"/>
    <cellStyle name="Normalno 2 4 2 5 2 2 4 3" xfId="24210"/>
    <cellStyle name="Normalno 2 4 2 5 2 2 4 4" xfId="14534"/>
    <cellStyle name="Normalno 2 4 2 5 2 2 5" xfId="6067"/>
    <cellStyle name="Normalno 2 4 2 5 2 2 5 2" xfId="25419"/>
    <cellStyle name="Normalno 2 4 2 5 2 2 5 3" xfId="15743"/>
    <cellStyle name="Normalno 2 4 2 5 2 2 6" xfId="20581"/>
    <cellStyle name="Normalno 2 4 2 5 2 2 7" xfId="10905"/>
    <cellStyle name="Normalno 2 4 2 5 2 3" xfId="1835"/>
    <cellStyle name="Normalno 2 4 2 5 2 3 2" xfId="6673"/>
    <cellStyle name="Normalno 2 4 2 5 2 3 2 2" xfId="26025"/>
    <cellStyle name="Normalno 2 4 2 5 2 3 2 3" xfId="16349"/>
    <cellStyle name="Normalno 2 4 2 5 2 3 3" xfId="21187"/>
    <cellStyle name="Normalno 2 4 2 5 2 3 4" xfId="11511"/>
    <cellStyle name="Normalno 2 4 2 5 2 4" xfId="3045"/>
    <cellStyle name="Normalno 2 4 2 5 2 4 2" xfId="7883"/>
    <cellStyle name="Normalno 2 4 2 5 2 4 2 2" xfId="27235"/>
    <cellStyle name="Normalno 2 4 2 5 2 4 2 3" xfId="17559"/>
    <cellStyle name="Normalno 2 4 2 5 2 4 3" xfId="22397"/>
    <cellStyle name="Normalno 2 4 2 5 2 4 4" xfId="12721"/>
    <cellStyle name="Normalno 2 4 2 5 2 5" xfId="4254"/>
    <cellStyle name="Normalno 2 4 2 5 2 5 2" xfId="9092"/>
    <cellStyle name="Normalno 2 4 2 5 2 5 2 2" xfId="28444"/>
    <cellStyle name="Normalno 2 4 2 5 2 5 2 3" xfId="18768"/>
    <cellStyle name="Normalno 2 4 2 5 2 5 3" xfId="23606"/>
    <cellStyle name="Normalno 2 4 2 5 2 5 4" xfId="13930"/>
    <cellStyle name="Normalno 2 4 2 5 2 6" xfId="5463"/>
    <cellStyle name="Normalno 2 4 2 5 2 6 2" xfId="24815"/>
    <cellStyle name="Normalno 2 4 2 5 2 6 3" xfId="15139"/>
    <cellStyle name="Normalno 2 4 2 5 2 7" xfId="19977"/>
    <cellStyle name="Normalno 2 4 2 5 2 8" xfId="10301"/>
    <cellStyle name="Normalno 2 4 2 5 3" xfId="927"/>
    <cellStyle name="Normalno 2 4 2 5 3 2" xfId="2137"/>
    <cellStyle name="Normalno 2 4 2 5 3 2 2" xfId="6975"/>
    <cellStyle name="Normalno 2 4 2 5 3 2 2 2" xfId="26327"/>
    <cellStyle name="Normalno 2 4 2 5 3 2 2 3" xfId="16651"/>
    <cellStyle name="Normalno 2 4 2 5 3 2 3" xfId="21489"/>
    <cellStyle name="Normalno 2 4 2 5 3 2 4" xfId="11813"/>
    <cellStyle name="Normalno 2 4 2 5 3 3" xfId="3347"/>
    <cellStyle name="Normalno 2 4 2 5 3 3 2" xfId="8185"/>
    <cellStyle name="Normalno 2 4 2 5 3 3 2 2" xfId="27537"/>
    <cellStyle name="Normalno 2 4 2 5 3 3 2 3" xfId="17861"/>
    <cellStyle name="Normalno 2 4 2 5 3 3 3" xfId="22699"/>
    <cellStyle name="Normalno 2 4 2 5 3 3 4" xfId="13023"/>
    <cellStyle name="Normalno 2 4 2 5 3 4" xfId="4556"/>
    <cellStyle name="Normalno 2 4 2 5 3 4 2" xfId="9394"/>
    <cellStyle name="Normalno 2 4 2 5 3 4 2 2" xfId="28746"/>
    <cellStyle name="Normalno 2 4 2 5 3 4 2 3" xfId="19070"/>
    <cellStyle name="Normalno 2 4 2 5 3 4 3" xfId="23908"/>
    <cellStyle name="Normalno 2 4 2 5 3 4 4" xfId="14232"/>
    <cellStyle name="Normalno 2 4 2 5 3 5" xfId="5765"/>
    <cellStyle name="Normalno 2 4 2 5 3 5 2" xfId="25117"/>
    <cellStyle name="Normalno 2 4 2 5 3 5 3" xfId="15441"/>
    <cellStyle name="Normalno 2 4 2 5 3 6" xfId="20279"/>
    <cellStyle name="Normalno 2 4 2 5 3 7" xfId="10603"/>
    <cellStyle name="Normalno 2 4 2 5 4" xfId="1533"/>
    <cellStyle name="Normalno 2 4 2 5 4 2" xfId="6371"/>
    <cellStyle name="Normalno 2 4 2 5 4 2 2" xfId="25723"/>
    <cellStyle name="Normalno 2 4 2 5 4 2 3" xfId="16047"/>
    <cellStyle name="Normalno 2 4 2 5 4 3" xfId="20885"/>
    <cellStyle name="Normalno 2 4 2 5 4 4" xfId="11209"/>
    <cellStyle name="Normalno 2 4 2 5 5" xfId="2743"/>
    <cellStyle name="Normalno 2 4 2 5 5 2" xfId="7581"/>
    <cellStyle name="Normalno 2 4 2 5 5 2 2" xfId="26933"/>
    <cellStyle name="Normalno 2 4 2 5 5 2 3" xfId="17257"/>
    <cellStyle name="Normalno 2 4 2 5 5 3" xfId="22095"/>
    <cellStyle name="Normalno 2 4 2 5 5 4" xfId="12419"/>
    <cellStyle name="Normalno 2 4 2 5 6" xfId="3952"/>
    <cellStyle name="Normalno 2 4 2 5 6 2" xfId="8790"/>
    <cellStyle name="Normalno 2 4 2 5 6 2 2" xfId="28142"/>
    <cellStyle name="Normalno 2 4 2 5 6 2 3" xfId="18466"/>
    <cellStyle name="Normalno 2 4 2 5 6 3" xfId="23304"/>
    <cellStyle name="Normalno 2 4 2 5 6 4" xfId="13628"/>
    <cellStyle name="Normalno 2 4 2 5 7" xfId="5161"/>
    <cellStyle name="Normalno 2 4 2 5 7 2" xfId="24513"/>
    <cellStyle name="Normalno 2 4 2 5 7 3" xfId="14837"/>
    <cellStyle name="Normalno 2 4 2 5 8" xfId="19675"/>
    <cellStyle name="Normalno 2 4 2 5 9" xfId="9999"/>
    <cellStyle name="Normalno 2 4 2 6" xfId="373"/>
    <cellStyle name="Normalno 2 4 2 6 2" xfId="977"/>
    <cellStyle name="Normalno 2 4 2 6 2 2" xfId="2187"/>
    <cellStyle name="Normalno 2 4 2 6 2 2 2" xfId="7025"/>
    <cellStyle name="Normalno 2 4 2 6 2 2 2 2" xfId="26377"/>
    <cellStyle name="Normalno 2 4 2 6 2 2 2 3" xfId="16701"/>
    <cellStyle name="Normalno 2 4 2 6 2 2 3" xfId="21539"/>
    <cellStyle name="Normalno 2 4 2 6 2 2 4" xfId="11863"/>
    <cellStyle name="Normalno 2 4 2 6 2 3" xfId="3397"/>
    <cellStyle name="Normalno 2 4 2 6 2 3 2" xfId="8235"/>
    <cellStyle name="Normalno 2 4 2 6 2 3 2 2" xfId="27587"/>
    <cellStyle name="Normalno 2 4 2 6 2 3 2 3" xfId="17911"/>
    <cellStyle name="Normalno 2 4 2 6 2 3 3" xfId="22749"/>
    <cellStyle name="Normalno 2 4 2 6 2 3 4" xfId="13073"/>
    <cellStyle name="Normalno 2 4 2 6 2 4" xfId="4606"/>
    <cellStyle name="Normalno 2 4 2 6 2 4 2" xfId="9444"/>
    <cellStyle name="Normalno 2 4 2 6 2 4 2 2" xfId="28796"/>
    <cellStyle name="Normalno 2 4 2 6 2 4 2 3" xfId="19120"/>
    <cellStyle name="Normalno 2 4 2 6 2 4 3" xfId="23958"/>
    <cellStyle name="Normalno 2 4 2 6 2 4 4" xfId="14282"/>
    <cellStyle name="Normalno 2 4 2 6 2 5" xfId="5815"/>
    <cellStyle name="Normalno 2 4 2 6 2 5 2" xfId="25167"/>
    <cellStyle name="Normalno 2 4 2 6 2 5 3" xfId="15491"/>
    <cellStyle name="Normalno 2 4 2 6 2 6" xfId="20329"/>
    <cellStyle name="Normalno 2 4 2 6 2 7" xfId="10653"/>
    <cellStyle name="Normalno 2 4 2 6 3" xfId="1583"/>
    <cellStyle name="Normalno 2 4 2 6 3 2" xfId="6421"/>
    <cellStyle name="Normalno 2 4 2 6 3 2 2" xfId="25773"/>
    <cellStyle name="Normalno 2 4 2 6 3 2 3" xfId="16097"/>
    <cellStyle name="Normalno 2 4 2 6 3 3" xfId="20935"/>
    <cellStyle name="Normalno 2 4 2 6 3 4" xfId="11259"/>
    <cellStyle name="Normalno 2 4 2 6 4" xfId="2793"/>
    <cellStyle name="Normalno 2 4 2 6 4 2" xfId="7631"/>
    <cellStyle name="Normalno 2 4 2 6 4 2 2" xfId="26983"/>
    <cellStyle name="Normalno 2 4 2 6 4 2 3" xfId="17307"/>
    <cellStyle name="Normalno 2 4 2 6 4 3" xfId="22145"/>
    <cellStyle name="Normalno 2 4 2 6 4 4" xfId="12469"/>
    <cellStyle name="Normalno 2 4 2 6 5" xfId="4002"/>
    <cellStyle name="Normalno 2 4 2 6 5 2" xfId="8840"/>
    <cellStyle name="Normalno 2 4 2 6 5 2 2" xfId="28192"/>
    <cellStyle name="Normalno 2 4 2 6 5 2 3" xfId="18516"/>
    <cellStyle name="Normalno 2 4 2 6 5 3" xfId="23354"/>
    <cellStyle name="Normalno 2 4 2 6 5 4" xfId="13678"/>
    <cellStyle name="Normalno 2 4 2 6 6" xfId="5211"/>
    <cellStyle name="Normalno 2 4 2 6 6 2" xfId="24563"/>
    <cellStyle name="Normalno 2 4 2 6 6 3" xfId="14887"/>
    <cellStyle name="Normalno 2 4 2 6 7" xfId="19725"/>
    <cellStyle name="Normalno 2 4 2 6 8" xfId="10049"/>
    <cellStyle name="Normalno 2 4 2 7" xfId="675"/>
    <cellStyle name="Normalno 2 4 2 7 2" xfId="1885"/>
    <cellStyle name="Normalno 2 4 2 7 2 2" xfId="6723"/>
    <cellStyle name="Normalno 2 4 2 7 2 2 2" xfId="26075"/>
    <cellStyle name="Normalno 2 4 2 7 2 2 3" xfId="16399"/>
    <cellStyle name="Normalno 2 4 2 7 2 3" xfId="21237"/>
    <cellStyle name="Normalno 2 4 2 7 2 4" xfId="11561"/>
    <cellStyle name="Normalno 2 4 2 7 3" xfId="3095"/>
    <cellStyle name="Normalno 2 4 2 7 3 2" xfId="7933"/>
    <cellStyle name="Normalno 2 4 2 7 3 2 2" xfId="27285"/>
    <cellStyle name="Normalno 2 4 2 7 3 2 3" xfId="17609"/>
    <cellStyle name="Normalno 2 4 2 7 3 3" xfId="22447"/>
    <cellStyle name="Normalno 2 4 2 7 3 4" xfId="12771"/>
    <cellStyle name="Normalno 2 4 2 7 4" xfId="4304"/>
    <cellStyle name="Normalno 2 4 2 7 4 2" xfId="9142"/>
    <cellStyle name="Normalno 2 4 2 7 4 2 2" xfId="28494"/>
    <cellStyle name="Normalno 2 4 2 7 4 2 3" xfId="18818"/>
    <cellStyle name="Normalno 2 4 2 7 4 3" xfId="23656"/>
    <cellStyle name="Normalno 2 4 2 7 4 4" xfId="13980"/>
    <cellStyle name="Normalno 2 4 2 7 5" xfId="5513"/>
    <cellStyle name="Normalno 2 4 2 7 5 2" xfId="24865"/>
    <cellStyle name="Normalno 2 4 2 7 5 3" xfId="15189"/>
    <cellStyle name="Normalno 2 4 2 7 6" xfId="20027"/>
    <cellStyle name="Normalno 2 4 2 7 7" xfId="10351"/>
    <cellStyle name="Normalno 2 4 2 8" xfId="1281"/>
    <cellStyle name="Normalno 2 4 2 8 2" xfId="6119"/>
    <cellStyle name="Normalno 2 4 2 8 2 2" xfId="25471"/>
    <cellStyle name="Normalno 2 4 2 8 2 3" xfId="15795"/>
    <cellStyle name="Normalno 2 4 2 8 3" xfId="20633"/>
    <cellStyle name="Normalno 2 4 2 8 4" xfId="10957"/>
    <cellStyle name="Normalno 2 4 2 9" xfId="2491"/>
    <cellStyle name="Normalno 2 4 2 9 2" xfId="7329"/>
    <cellStyle name="Normalno 2 4 2 9 2 2" xfId="26681"/>
    <cellStyle name="Normalno 2 4 2 9 2 3" xfId="17005"/>
    <cellStyle name="Normalno 2 4 2 9 3" xfId="21843"/>
    <cellStyle name="Normalno 2 4 2 9 4" xfId="12167"/>
    <cellStyle name="Normalno 2 4 3" xfId="69"/>
    <cellStyle name="Normalno 2 4 3 10" xfId="9776"/>
    <cellStyle name="Normalno 2 4 3 2" xfId="182"/>
    <cellStyle name="Normalno 2 4 3 2 2" xfId="502"/>
    <cellStyle name="Normalno 2 4 3 2 2 2" xfId="1106"/>
    <cellStyle name="Normalno 2 4 3 2 2 2 2" xfId="2316"/>
    <cellStyle name="Normalno 2 4 3 2 2 2 2 2" xfId="7154"/>
    <cellStyle name="Normalno 2 4 3 2 2 2 2 2 2" xfId="26506"/>
    <cellStyle name="Normalno 2 4 3 2 2 2 2 2 3" xfId="16830"/>
    <cellStyle name="Normalno 2 4 3 2 2 2 2 3" xfId="21668"/>
    <cellStyle name="Normalno 2 4 3 2 2 2 2 4" xfId="11992"/>
    <cellStyle name="Normalno 2 4 3 2 2 2 3" xfId="3526"/>
    <cellStyle name="Normalno 2 4 3 2 2 2 3 2" xfId="8364"/>
    <cellStyle name="Normalno 2 4 3 2 2 2 3 2 2" xfId="27716"/>
    <cellStyle name="Normalno 2 4 3 2 2 2 3 2 3" xfId="18040"/>
    <cellStyle name="Normalno 2 4 3 2 2 2 3 3" xfId="22878"/>
    <cellStyle name="Normalno 2 4 3 2 2 2 3 4" xfId="13202"/>
    <cellStyle name="Normalno 2 4 3 2 2 2 4" xfId="4735"/>
    <cellStyle name="Normalno 2 4 3 2 2 2 4 2" xfId="9573"/>
    <cellStyle name="Normalno 2 4 3 2 2 2 4 2 2" xfId="28925"/>
    <cellStyle name="Normalno 2 4 3 2 2 2 4 2 3" xfId="19249"/>
    <cellStyle name="Normalno 2 4 3 2 2 2 4 3" xfId="24087"/>
    <cellStyle name="Normalno 2 4 3 2 2 2 4 4" xfId="14411"/>
    <cellStyle name="Normalno 2 4 3 2 2 2 5" xfId="5944"/>
    <cellStyle name="Normalno 2 4 3 2 2 2 5 2" xfId="25296"/>
    <cellStyle name="Normalno 2 4 3 2 2 2 5 3" xfId="15620"/>
    <cellStyle name="Normalno 2 4 3 2 2 2 6" xfId="20458"/>
    <cellStyle name="Normalno 2 4 3 2 2 2 7" xfId="10782"/>
    <cellStyle name="Normalno 2 4 3 2 2 3" xfId="1712"/>
    <cellStyle name="Normalno 2 4 3 2 2 3 2" xfId="6550"/>
    <cellStyle name="Normalno 2 4 3 2 2 3 2 2" xfId="25902"/>
    <cellStyle name="Normalno 2 4 3 2 2 3 2 3" xfId="16226"/>
    <cellStyle name="Normalno 2 4 3 2 2 3 3" xfId="21064"/>
    <cellStyle name="Normalno 2 4 3 2 2 3 4" xfId="11388"/>
    <cellStyle name="Normalno 2 4 3 2 2 4" xfId="2922"/>
    <cellStyle name="Normalno 2 4 3 2 2 4 2" xfId="7760"/>
    <cellStyle name="Normalno 2 4 3 2 2 4 2 2" xfId="27112"/>
    <cellStyle name="Normalno 2 4 3 2 2 4 2 3" xfId="17436"/>
    <cellStyle name="Normalno 2 4 3 2 2 4 3" xfId="22274"/>
    <cellStyle name="Normalno 2 4 3 2 2 4 4" xfId="12598"/>
    <cellStyle name="Normalno 2 4 3 2 2 5" xfId="4131"/>
    <cellStyle name="Normalno 2 4 3 2 2 5 2" xfId="8969"/>
    <cellStyle name="Normalno 2 4 3 2 2 5 2 2" xfId="28321"/>
    <cellStyle name="Normalno 2 4 3 2 2 5 2 3" xfId="18645"/>
    <cellStyle name="Normalno 2 4 3 2 2 5 3" xfId="23483"/>
    <cellStyle name="Normalno 2 4 3 2 2 5 4" xfId="13807"/>
    <cellStyle name="Normalno 2 4 3 2 2 6" xfId="5340"/>
    <cellStyle name="Normalno 2 4 3 2 2 6 2" xfId="24692"/>
    <cellStyle name="Normalno 2 4 3 2 2 6 3" xfId="15016"/>
    <cellStyle name="Normalno 2 4 3 2 2 7" xfId="19854"/>
    <cellStyle name="Normalno 2 4 3 2 2 8" xfId="10178"/>
    <cellStyle name="Normalno 2 4 3 2 3" xfId="804"/>
    <cellStyle name="Normalno 2 4 3 2 3 2" xfId="2014"/>
    <cellStyle name="Normalno 2 4 3 2 3 2 2" xfId="6852"/>
    <cellStyle name="Normalno 2 4 3 2 3 2 2 2" xfId="26204"/>
    <cellStyle name="Normalno 2 4 3 2 3 2 2 3" xfId="16528"/>
    <cellStyle name="Normalno 2 4 3 2 3 2 3" xfId="21366"/>
    <cellStyle name="Normalno 2 4 3 2 3 2 4" xfId="11690"/>
    <cellStyle name="Normalno 2 4 3 2 3 3" xfId="3224"/>
    <cellStyle name="Normalno 2 4 3 2 3 3 2" xfId="8062"/>
    <cellStyle name="Normalno 2 4 3 2 3 3 2 2" xfId="27414"/>
    <cellStyle name="Normalno 2 4 3 2 3 3 2 3" xfId="17738"/>
    <cellStyle name="Normalno 2 4 3 2 3 3 3" xfId="22576"/>
    <cellStyle name="Normalno 2 4 3 2 3 3 4" xfId="12900"/>
    <cellStyle name="Normalno 2 4 3 2 3 4" xfId="4433"/>
    <cellStyle name="Normalno 2 4 3 2 3 4 2" xfId="9271"/>
    <cellStyle name="Normalno 2 4 3 2 3 4 2 2" xfId="28623"/>
    <cellStyle name="Normalno 2 4 3 2 3 4 2 3" xfId="18947"/>
    <cellStyle name="Normalno 2 4 3 2 3 4 3" xfId="23785"/>
    <cellStyle name="Normalno 2 4 3 2 3 4 4" xfId="14109"/>
    <cellStyle name="Normalno 2 4 3 2 3 5" xfId="5642"/>
    <cellStyle name="Normalno 2 4 3 2 3 5 2" xfId="24994"/>
    <cellStyle name="Normalno 2 4 3 2 3 5 3" xfId="15318"/>
    <cellStyle name="Normalno 2 4 3 2 3 6" xfId="20156"/>
    <cellStyle name="Normalno 2 4 3 2 3 7" xfId="10480"/>
    <cellStyle name="Normalno 2 4 3 2 4" xfId="1410"/>
    <cellStyle name="Normalno 2 4 3 2 4 2" xfId="6248"/>
    <cellStyle name="Normalno 2 4 3 2 4 2 2" xfId="25600"/>
    <cellStyle name="Normalno 2 4 3 2 4 2 3" xfId="15924"/>
    <cellStyle name="Normalno 2 4 3 2 4 3" xfId="20762"/>
    <cellStyle name="Normalno 2 4 3 2 4 4" xfId="11086"/>
    <cellStyle name="Normalno 2 4 3 2 5" xfId="2620"/>
    <cellStyle name="Normalno 2 4 3 2 5 2" xfId="7458"/>
    <cellStyle name="Normalno 2 4 3 2 5 2 2" xfId="26810"/>
    <cellStyle name="Normalno 2 4 3 2 5 2 3" xfId="17134"/>
    <cellStyle name="Normalno 2 4 3 2 5 3" xfId="21972"/>
    <cellStyle name="Normalno 2 4 3 2 5 4" xfId="12296"/>
    <cellStyle name="Normalno 2 4 3 2 6" xfId="3830"/>
    <cellStyle name="Normalno 2 4 3 2 6 2" xfId="8668"/>
    <cellStyle name="Normalno 2 4 3 2 6 2 2" xfId="28020"/>
    <cellStyle name="Normalno 2 4 3 2 6 2 3" xfId="18344"/>
    <cellStyle name="Normalno 2 4 3 2 6 3" xfId="23182"/>
    <cellStyle name="Normalno 2 4 3 2 6 4" xfId="13506"/>
    <cellStyle name="Normalno 2 4 3 2 7" xfId="5038"/>
    <cellStyle name="Normalno 2 4 3 2 7 2" xfId="24390"/>
    <cellStyle name="Normalno 2 4 3 2 7 3" xfId="14714"/>
    <cellStyle name="Normalno 2 4 3 2 8" xfId="19552"/>
    <cellStyle name="Normalno 2 4 3 2 9" xfId="9876"/>
    <cellStyle name="Normalno 2 4 3 3" xfId="402"/>
    <cellStyle name="Normalno 2 4 3 3 2" xfId="1006"/>
    <cellStyle name="Normalno 2 4 3 3 2 2" xfId="2216"/>
    <cellStyle name="Normalno 2 4 3 3 2 2 2" xfId="7054"/>
    <cellStyle name="Normalno 2 4 3 3 2 2 2 2" xfId="26406"/>
    <cellStyle name="Normalno 2 4 3 3 2 2 2 3" xfId="16730"/>
    <cellStyle name="Normalno 2 4 3 3 2 2 3" xfId="21568"/>
    <cellStyle name="Normalno 2 4 3 3 2 2 4" xfId="11892"/>
    <cellStyle name="Normalno 2 4 3 3 2 3" xfId="3426"/>
    <cellStyle name="Normalno 2 4 3 3 2 3 2" xfId="8264"/>
    <cellStyle name="Normalno 2 4 3 3 2 3 2 2" xfId="27616"/>
    <cellStyle name="Normalno 2 4 3 3 2 3 2 3" xfId="17940"/>
    <cellStyle name="Normalno 2 4 3 3 2 3 3" xfId="22778"/>
    <cellStyle name="Normalno 2 4 3 3 2 3 4" xfId="13102"/>
    <cellStyle name="Normalno 2 4 3 3 2 4" xfId="4635"/>
    <cellStyle name="Normalno 2 4 3 3 2 4 2" xfId="9473"/>
    <cellStyle name="Normalno 2 4 3 3 2 4 2 2" xfId="28825"/>
    <cellStyle name="Normalno 2 4 3 3 2 4 2 3" xfId="19149"/>
    <cellStyle name="Normalno 2 4 3 3 2 4 3" xfId="23987"/>
    <cellStyle name="Normalno 2 4 3 3 2 4 4" xfId="14311"/>
    <cellStyle name="Normalno 2 4 3 3 2 5" xfId="5844"/>
    <cellStyle name="Normalno 2 4 3 3 2 5 2" xfId="25196"/>
    <cellStyle name="Normalno 2 4 3 3 2 5 3" xfId="15520"/>
    <cellStyle name="Normalno 2 4 3 3 2 6" xfId="20358"/>
    <cellStyle name="Normalno 2 4 3 3 2 7" xfId="10682"/>
    <cellStyle name="Normalno 2 4 3 3 3" xfId="1612"/>
    <cellStyle name="Normalno 2 4 3 3 3 2" xfId="6450"/>
    <cellStyle name="Normalno 2 4 3 3 3 2 2" xfId="25802"/>
    <cellStyle name="Normalno 2 4 3 3 3 2 3" xfId="16126"/>
    <cellStyle name="Normalno 2 4 3 3 3 3" xfId="20964"/>
    <cellStyle name="Normalno 2 4 3 3 3 4" xfId="11288"/>
    <cellStyle name="Normalno 2 4 3 3 4" xfId="2822"/>
    <cellStyle name="Normalno 2 4 3 3 4 2" xfId="7660"/>
    <cellStyle name="Normalno 2 4 3 3 4 2 2" xfId="27012"/>
    <cellStyle name="Normalno 2 4 3 3 4 2 3" xfId="17336"/>
    <cellStyle name="Normalno 2 4 3 3 4 3" xfId="22174"/>
    <cellStyle name="Normalno 2 4 3 3 4 4" xfId="12498"/>
    <cellStyle name="Normalno 2 4 3 3 5" xfId="4031"/>
    <cellStyle name="Normalno 2 4 3 3 5 2" xfId="8869"/>
    <cellStyle name="Normalno 2 4 3 3 5 2 2" xfId="28221"/>
    <cellStyle name="Normalno 2 4 3 3 5 2 3" xfId="18545"/>
    <cellStyle name="Normalno 2 4 3 3 5 3" xfId="23383"/>
    <cellStyle name="Normalno 2 4 3 3 5 4" xfId="13707"/>
    <cellStyle name="Normalno 2 4 3 3 6" xfId="5240"/>
    <cellStyle name="Normalno 2 4 3 3 6 2" xfId="24592"/>
    <cellStyle name="Normalno 2 4 3 3 6 3" xfId="14916"/>
    <cellStyle name="Normalno 2 4 3 3 7" xfId="19754"/>
    <cellStyle name="Normalno 2 4 3 3 8" xfId="10078"/>
    <cellStyle name="Normalno 2 4 3 4" xfId="704"/>
    <cellStyle name="Normalno 2 4 3 4 2" xfId="1914"/>
    <cellStyle name="Normalno 2 4 3 4 2 2" xfId="6752"/>
    <cellStyle name="Normalno 2 4 3 4 2 2 2" xfId="26104"/>
    <cellStyle name="Normalno 2 4 3 4 2 2 3" xfId="16428"/>
    <cellStyle name="Normalno 2 4 3 4 2 3" xfId="21266"/>
    <cellStyle name="Normalno 2 4 3 4 2 4" xfId="11590"/>
    <cellStyle name="Normalno 2 4 3 4 3" xfId="3124"/>
    <cellStyle name="Normalno 2 4 3 4 3 2" xfId="7962"/>
    <cellStyle name="Normalno 2 4 3 4 3 2 2" xfId="27314"/>
    <cellStyle name="Normalno 2 4 3 4 3 2 3" xfId="17638"/>
    <cellStyle name="Normalno 2 4 3 4 3 3" xfId="22476"/>
    <cellStyle name="Normalno 2 4 3 4 3 4" xfId="12800"/>
    <cellStyle name="Normalno 2 4 3 4 4" xfId="4333"/>
    <cellStyle name="Normalno 2 4 3 4 4 2" xfId="9171"/>
    <cellStyle name="Normalno 2 4 3 4 4 2 2" xfId="28523"/>
    <cellStyle name="Normalno 2 4 3 4 4 2 3" xfId="18847"/>
    <cellStyle name="Normalno 2 4 3 4 4 3" xfId="23685"/>
    <cellStyle name="Normalno 2 4 3 4 4 4" xfId="14009"/>
    <cellStyle name="Normalno 2 4 3 4 5" xfId="5542"/>
    <cellStyle name="Normalno 2 4 3 4 5 2" xfId="24894"/>
    <cellStyle name="Normalno 2 4 3 4 5 3" xfId="15218"/>
    <cellStyle name="Normalno 2 4 3 4 6" xfId="20056"/>
    <cellStyle name="Normalno 2 4 3 4 7" xfId="10380"/>
    <cellStyle name="Normalno 2 4 3 5" xfId="1310"/>
    <cellStyle name="Normalno 2 4 3 5 2" xfId="6148"/>
    <cellStyle name="Normalno 2 4 3 5 2 2" xfId="25500"/>
    <cellStyle name="Normalno 2 4 3 5 2 3" xfId="15824"/>
    <cellStyle name="Normalno 2 4 3 5 3" xfId="20662"/>
    <cellStyle name="Normalno 2 4 3 5 4" xfId="10986"/>
    <cellStyle name="Normalno 2 4 3 6" xfId="2520"/>
    <cellStyle name="Normalno 2 4 3 6 2" xfId="7358"/>
    <cellStyle name="Normalno 2 4 3 6 2 2" xfId="26710"/>
    <cellStyle name="Normalno 2 4 3 6 2 3" xfId="17034"/>
    <cellStyle name="Normalno 2 4 3 6 3" xfId="21872"/>
    <cellStyle name="Normalno 2 4 3 6 4" xfId="12196"/>
    <cellStyle name="Normalno 2 4 3 7" xfId="3730"/>
    <cellStyle name="Normalno 2 4 3 7 2" xfId="8568"/>
    <cellStyle name="Normalno 2 4 3 7 2 2" xfId="27920"/>
    <cellStyle name="Normalno 2 4 3 7 2 3" xfId="18244"/>
    <cellStyle name="Normalno 2 4 3 7 3" xfId="23082"/>
    <cellStyle name="Normalno 2 4 3 7 4" xfId="13406"/>
    <cellStyle name="Normalno 2 4 3 8" xfId="4938"/>
    <cellStyle name="Normalno 2 4 3 8 2" xfId="24290"/>
    <cellStyle name="Normalno 2 4 3 8 3" xfId="14614"/>
    <cellStyle name="Normalno 2 4 3 9" xfId="19452"/>
    <cellStyle name="Normalno 2 4 4" xfId="131"/>
    <cellStyle name="Normalno 2 4 4 2" xfId="452"/>
    <cellStyle name="Normalno 2 4 4 2 2" xfId="1056"/>
    <cellStyle name="Normalno 2 4 4 2 2 2" xfId="2266"/>
    <cellStyle name="Normalno 2 4 4 2 2 2 2" xfId="7104"/>
    <cellStyle name="Normalno 2 4 4 2 2 2 2 2" xfId="26456"/>
    <cellStyle name="Normalno 2 4 4 2 2 2 2 3" xfId="16780"/>
    <cellStyle name="Normalno 2 4 4 2 2 2 3" xfId="21618"/>
    <cellStyle name="Normalno 2 4 4 2 2 2 4" xfId="11942"/>
    <cellStyle name="Normalno 2 4 4 2 2 3" xfId="3476"/>
    <cellStyle name="Normalno 2 4 4 2 2 3 2" xfId="8314"/>
    <cellStyle name="Normalno 2 4 4 2 2 3 2 2" xfId="27666"/>
    <cellStyle name="Normalno 2 4 4 2 2 3 2 3" xfId="17990"/>
    <cellStyle name="Normalno 2 4 4 2 2 3 3" xfId="22828"/>
    <cellStyle name="Normalno 2 4 4 2 2 3 4" xfId="13152"/>
    <cellStyle name="Normalno 2 4 4 2 2 4" xfId="4685"/>
    <cellStyle name="Normalno 2 4 4 2 2 4 2" xfId="9523"/>
    <cellStyle name="Normalno 2 4 4 2 2 4 2 2" xfId="28875"/>
    <cellStyle name="Normalno 2 4 4 2 2 4 2 3" xfId="19199"/>
    <cellStyle name="Normalno 2 4 4 2 2 4 3" xfId="24037"/>
    <cellStyle name="Normalno 2 4 4 2 2 4 4" xfId="14361"/>
    <cellStyle name="Normalno 2 4 4 2 2 5" xfId="5894"/>
    <cellStyle name="Normalno 2 4 4 2 2 5 2" xfId="25246"/>
    <cellStyle name="Normalno 2 4 4 2 2 5 3" xfId="15570"/>
    <cellStyle name="Normalno 2 4 4 2 2 6" xfId="20408"/>
    <cellStyle name="Normalno 2 4 4 2 2 7" xfId="10732"/>
    <cellStyle name="Normalno 2 4 4 2 3" xfId="1662"/>
    <cellStyle name="Normalno 2 4 4 2 3 2" xfId="6500"/>
    <cellStyle name="Normalno 2 4 4 2 3 2 2" xfId="25852"/>
    <cellStyle name="Normalno 2 4 4 2 3 2 3" xfId="16176"/>
    <cellStyle name="Normalno 2 4 4 2 3 3" xfId="21014"/>
    <cellStyle name="Normalno 2 4 4 2 3 4" xfId="11338"/>
    <cellStyle name="Normalno 2 4 4 2 4" xfId="2872"/>
    <cellStyle name="Normalno 2 4 4 2 4 2" xfId="7710"/>
    <cellStyle name="Normalno 2 4 4 2 4 2 2" xfId="27062"/>
    <cellStyle name="Normalno 2 4 4 2 4 2 3" xfId="17386"/>
    <cellStyle name="Normalno 2 4 4 2 4 3" xfId="22224"/>
    <cellStyle name="Normalno 2 4 4 2 4 4" xfId="12548"/>
    <cellStyle name="Normalno 2 4 4 2 5" xfId="4081"/>
    <cellStyle name="Normalno 2 4 4 2 5 2" xfId="8919"/>
    <cellStyle name="Normalno 2 4 4 2 5 2 2" xfId="28271"/>
    <cellStyle name="Normalno 2 4 4 2 5 2 3" xfId="18595"/>
    <cellStyle name="Normalno 2 4 4 2 5 3" xfId="23433"/>
    <cellStyle name="Normalno 2 4 4 2 5 4" xfId="13757"/>
    <cellStyle name="Normalno 2 4 4 2 6" xfId="5290"/>
    <cellStyle name="Normalno 2 4 4 2 6 2" xfId="24642"/>
    <cellStyle name="Normalno 2 4 4 2 6 3" xfId="14966"/>
    <cellStyle name="Normalno 2 4 4 2 7" xfId="19804"/>
    <cellStyle name="Normalno 2 4 4 2 8" xfId="10128"/>
    <cellStyle name="Normalno 2 4 4 3" xfId="754"/>
    <cellStyle name="Normalno 2 4 4 3 2" xfId="1964"/>
    <cellStyle name="Normalno 2 4 4 3 2 2" xfId="6802"/>
    <cellStyle name="Normalno 2 4 4 3 2 2 2" xfId="26154"/>
    <cellStyle name="Normalno 2 4 4 3 2 2 3" xfId="16478"/>
    <cellStyle name="Normalno 2 4 4 3 2 3" xfId="21316"/>
    <cellStyle name="Normalno 2 4 4 3 2 4" xfId="11640"/>
    <cellStyle name="Normalno 2 4 4 3 3" xfId="3174"/>
    <cellStyle name="Normalno 2 4 4 3 3 2" xfId="8012"/>
    <cellStyle name="Normalno 2 4 4 3 3 2 2" xfId="27364"/>
    <cellStyle name="Normalno 2 4 4 3 3 2 3" xfId="17688"/>
    <cellStyle name="Normalno 2 4 4 3 3 3" xfId="22526"/>
    <cellStyle name="Normalno 2 4 4 3 3 4" xfId="12850"/>
    <cellStyle name="Normalno 2 4 4 3 4" xfId="4383"/>
    <cellStyle name="Normalno 2 4 4 3 4 2" xfId="9221"/>
    <cellStyle name="Normalno 2 4 4 3 4 2 2" xfId="28573"/>
    <cellStyle name="Normalno 2 4 4 3 4 2 3" xfId="18897"/>
    <cellStyle name="Normalno 2 4 4 3 4 3" xfId="23735"/>
    <cellStyle name="Normalno 2 4 4 3 4 4" xfId="14059"/>
    <cellStyle name="Normalno 2 4 4 3 5" xfId="5592"/>
    <cellStyle name="Normalno 2 4 4 3 5 2" xfId="24944"/>
    <cellStyle name="Normalno 2 4 4 3 5 3" xfId="15268"/>
    <cellStyle name="Normalno 2 4 4 3 6" xfId="20106"/>
    <cellStyle name="Normalno 2 4 4 3 7" xfId="10430"/>
    <cellStyle name="Normalno 2 4 4 4" xfId="1360"/>
    <cellStyle name="Normalno 2 4 4 4 2" xfId="6198"/>
    <cellStyle name="Normalno 2 4 4 4 2 2" xfId="25550"/>
    <cellStyle name="Normalno 2 4 4 4 2 3" xfId="15874"/>
    <cellStyle name="Normalno 2 4 4 4 3" xfId="20712"/>
    <cellStyle name="Normalno 2 4 4 4 4" xfId="11036"/>
    <cellStyle name="Normalno 2 4 4 5" xfId="2570"/>
    <cellStyle name="Normalno 2 4 4 5 2" xfId="7408"/>
    <cellStyle name="Normalno 2 4 4 5 2 2" xfId="26760"/>
    <cellStyle name="Normalno 2 4 4 5 2 3" xfId="17084"/>
    <cellStyle name="Normalno 2 4 4 5 3" xfId="21922"/>
    <cellStyle name="Normalno 2 4 4 5 4" xfId="12246"/>
    <cellStyle name="Normalno 2 4 4 6" xfId="3780"/>
    <cellStyle name="Normalno 2 4 4 6 2" xfId="8618"/>
    <cellStyle name="Normalno 2 4 4 6 2 2" xfId="27970"/>
    <cellStyle name="Normalno 2 4 4 6 2 3" xfId="18294"/>
    <cellStyle name="Normalno 2 4 4 6 3" xfId="23132"/>
    <cellStyle name="Normalno 2 4 4 6 4" xfId="13456"/>
    <cellStyle name="Normalno 2 4 4 7" xfId="4988"/>
    <cellStyle name="Normalno 2 4 4 7 2" xfId="24340"/>
    <cellStyle name="Normalno 2 4 4 7 3" xfId="14664"/>
    <cellStyle name="Normalno 2 4 4 8" xfId="19502"/>
    <cellStyle name="Normalno 2 4 4 9" xfId="9826"/>
    <cellStyle name="Normalno 2 4 5" xfId="248"/>
    <cellStyle name="Normalno 2 4 5 2" xfId="552"/>
    <cellStyle name="Normalno 2 4 5 2 2" xfId="1156"/>
    <cellStyle name="Normalno 2 4 5 2 2 2" xfId="2366"/>
    <cellStyle name="Normalno 2 4 5 2 2 2 2" xfId="7204"/>
    <cellStyle name="Normalno 2 4 5 2 2 2 2 2" xfId="26556"/>
    <cellStyle name="Normalno 2 4 5 2 2 2 2 3" xfId="16880"/>
    <cellStyle name="Normalno 2 4 5 2 2 2 3" xfId="21718"/>
    <cellStyle name="Normalno 2 4 5 2 2 2 4" xfId="12042"/>
    <cellStyle name="Normalno 2 4 5 2 2 3" xfId="3576"/>
    <cellStyle name="Normalno 2 4 5 2 2 3 2" xfId="8414"/>
    <cellStyle name="Normalno 2 4 5 2 2 3 2 2" xfId="27766"/>
    <cellStyle name="Normalno 2 4 5 2 2 3 2 3" xfId="18090"/>
    <cellStyle name="Normalno 2 4 5 2 2 3 3" xfId="22928"/>
    <cellStyle name="Normalno 2 4 5 2 2 3 4" xfId="13252"/>
    <cellStyle name="Normalno 2 4 5 2 2 4" xfId="4785"/>
    <cellStyle name="Normalno 2 4 5 2 2 4 2" xfId="9623"/>
    <cellStyle name="Normalno 2 4 5 2 2 4 2 2" xfId="28975"/>
    <cellStyle name="Normalno 2 4 5 2 2 4 2 3" xfId="19299"/>
    <cellStyle name="Normalno 2 4 5 2 2 4 3" xfId="24137"/>
    <cellStyle name="Normalno 2 4 5 2 2 4 4" xfId="14461"/>
    <cellStyle name="Normalno 2 4 5 2 2 5" xfId="5994"/>
    <cellStyle name="Normalno 2 4 5 2 2 5 2" xfId="25346"/>
    <cellStyle name="Normalno 2 4 5 2 2 5 3" xfId="15670"/>
    <cellStyle name="Normalno 2 4 5 2 2 6" xfId="20508"/>
    <cellStyle name="Normalno 2 4 5 2 2 7" xfId="10832"/>
    <cellStyle name="Normalno 2 4 5 2 3" xfId="1762"/>
    <cellStyle name="Normalno 2 4 5 2 3 2" xfId="6600"/>
    <cellStyle name="Normalno 2 4 5 2 3 2 2" xfId="25952"/>
    <cellStyle name="Normalno 2 4 5 2 3 2 3" xfId="16276"/>
    <cellStyle name="Normalno 2 4 5 2 3 3" xfId="21114"/>
    <cellStyle name="Normalno 2 4 5 2 3 4" xfId="11438"/>
    <cellStyle name="Normalno 2 4 5 2 4" xfId="2972"/>
    <cellStyle name="Normalno 2 4 5 2 4 2" xfId="7810"/>
    <cellStyle name="Normalno 2 4 5 2 4 2 2" xfId="27162"/>
    <cellStyle name="Normalno 2 4 5 2 4 2 3" xfId="17486"/>
    <cellStyle name="Normalno 2 4 5 2 4 3" xfId="22324"/>
    <cellStyle name="Normalno 2 4 5 2 4 4" xfId="12648"/>
    <cellStyle name="Normalno 2 4 5 2 5" xfId="4181"/>
    <cellStyle name="Normalno 2 4 5 2 5 2" xfId="9019"/>
    <cellStyle name="Normalno 2 4 5 2 5 2 2" xfId="28371"/>
    <cellStyle name="Normalno 2 4 5 2 5 2 3" xfId="18695"/>
    <cellStyle name="Normalno 2 4 5 2 5 3" xfId="23533"/>
    <cellStyle name="Normalno 2 4 5 2 5 4" xfId="13857"/>
    <cellStyle name="Normalno 2 4 5 2 6" xfId="5390"/>
    <cellStyle name="Normalno 2 4 5 2 6 2" xfId="24742"/>
    <cellStyle name="Normalno 2 4 5 2 6 3" xfId="15066"/>
    <cellStyle name="Normalno 2 4 5 2 7" xfId="19904"/>
    <cellStyle name="Normalno 2 4 5 2 8" xfId="10228"/>
    <cellStyle name="Normalno 2 4 5 3" xfId="854"/>
    <cellStyle name="Normalno 2 4 5 3 2" xfId="2064"/>
    <cellStyle name="Normalno 2 4 5 3 2 2" xfId="6902"/>
    <cellStyle name="Normalno 2 4 5 3 2 2 2" xfId="26254"/>
    <cellStyle name="Normalno 2 4 5 3 2 2 3" xfId="16578"/>
    <cellStyle name="Normalno 2 4 5 3 2 3" xfId="21416"/>
    <cellStyle name="Normalno 2 4 5 3 2 4" xfId="11740"/>
    <cellStyle name="Normalno 2 4 5 3 3" xfId="3274"/>
    <cellStyle name="Normalno 2 4 5 3 3 2" xfId="8112"/>
    <cellStyle name="Normalno 2 4 5 3 3 2 2" xfId="27464"/>
    <cellStyle name="Normalno 2 4 5 3 3 2 3" xfId="17788"/>
    <cellStyle name="Normalno 2 4 5 3 3 3" xfId="22626"/>
    <cellStyle name="Normalno 2 4 5 3 3 4" xfId="12950"/>
    <cellStyle name="Normalno 2 4 5 3 4" xfId="4483"/>
    <cellStyle name="Normalno 2 4 5 3 4 2" xfId="9321"/>
    <cellStyle name="Normalno 2 4 5 3 4 2 2" xfId="28673"/>
    <cellStyle name="Normalno 2 4 5 3 4 2 3" xfId="18997"/>
    <cellStyle name="Normalno 2 4 5 3 4 3" xfId="23835"/>
    <cellStyle name="Normalno 2 4 5 3 4 4" xfId="14159"/>
    <cellStyle name="Normalno 2 4 5 3 5" xfId="5692"/>
    <cellStyle name="Normalno 2 4 5 3 5 2" xfId="25044"/>
    <cellStyle name="Normalno 2 4 5 3 5 3" xfId="15368"/>
    <cellStyle name="Normalno 2 4 5 3 6" xfId="20206"/>
    <cellStyle name="Normalno 2 4 5 3 7" xfId="10530"/>
    <cellStyle name="Normalno 2 4 5 4" xfId="1460"/>
    <cellStyle name="Normalno 2 4 5 4 2" xfId="6298"/>
    <cellStyle name="Normalno 2 4 5 4 2 2" xfId="25650"/>
    <cellStyle name="Normalno 2 4 5 4 2 3" xfId="15974"/>
    <cellStyle name="Normalno 2 4 5 4 3" xfId="20812"/>
    <cellStyle name="Normalno 2 4 5 4 4" xfId="11136"/>
    <cellStyle name="Normalno 2 4 5 5" xfId="2670"/>
    <cellStyle name="Normalno 2 4 5 5 2" xfId="7508"/>
    <cellStyle name="Normalno 2 4 5 5 2 2" xfId="26860"/>
    <cellStyle name="Normalno 2 4 5 5 2 3" xfId="17184"/>
    <cellStyle name="Normalno 2 4 5 5 3" xfId="22022"/>
    <cellStyle name="Normalno 2 4 5 5 4" xfId="12346"/>
    <cellStyle name="Normalno 2 4 5 6" xfId="3880"/>
    <cellStyle name="Normalno 2 4 5 6 2" xfId="8718"/>
    <cellStyle name="Normalno 2 4 5 6 2 2" xfId="28070"/>
    <cellStyle name="Normalno 2 4 5 6 2 3" xfId="18394"/>
    <cellStyle name="Normalno 2 4 5 6 3" xfId="23232"/>
    <cellStyle name="Normalno 2 4 5 6 4" xfId="13556"/>
    <cellStyle name="Normalno 2 4 5 7" xfId="5088"/>
    <cellStyle name="Normalno 2 4 5 7 2" xfId="24440"/>
    <cellStyle name="Normalno 2 4 5 7 3" xfId="14764"/>
    <cellStyle name="Normalno 2 4 5 8" xfId="19602"/>
    <cellStyle name="Normalno 2 4 5 9" xfId="9926"/>
    <cellStyle name="Normalno 2 4 6" xfId="301"/>
    <cellStyle name="Normalno 2 4 6 2" xfId="604"/>
    <cellStyle name="Normalno 2 4 6 2 2" xfId="1208"/>
    <cellStyle name="Normalno 2 4 6 2 2 2" xfId="2418"/>
    <cellStyle name="Normalno 2 4 6 2 2 2 2" xfId="7256"/>
    <cellStyle name="Normalno 2 4 6 2 2 2 2 2" xfId="26608"/>
    <cellStyle name="Normalno 2 4 6 2 2 2 2 3" xfId="16932"/>
    <cellStyle name="Normalno 2 4 6 2 2 2 3" xfId="21770"/>
    <cellStyle name="Normalno 2 4 6 2 2 2 4" xfId="12094"/>
    <cellStyle name="Normalno 2 4 6 2 2 3" xfId="3628"/>
    <cellStyle name="Normalno 2 4 6 2 2 3 2" xfId="8466"/>
    <cellStyle name="Normalno 2 4 6 2 2 3 2 2" xfId="27818"/>
    <cellStyle name="Normalno 2 4 6 2 2 3 2 3" xfId="18142"/>
    <cellStyle name="Normalno 2 4 6 2 2 3 3" xfId="22980"/>
    <cellStyle name="Normalno 2 4 6 2 2 3 4" xfId="13304"/>
    <cellStyle name="Normalno 2 4 6 2 2 4" xfId="4837"/>
    <cellStyle name="Normalno 2 4 6 2 2 4 2" xfId="9675"/>
    <cellStyle name="Normalno 2 4 6 2 2 4 2 2" xfId="29027"/>
    <cellStyle name="Normalno 2 4 6 2 2 4 2 3" xfId="19351"/>
    <cellStyle name="Normalno 2 4 6 2 2 4 3" xfId="24189"/>
    <cellStyle name="Normalno 2 4 6 2 2 4 4" xfId="14513"/>
    <cellStyle name="Normalno 2 4 6 2 2 5" xfId="6046"/>
    <cellStyle name="Normalno 2 4 6 2 2 5 2" xfId="25398"/>
    <cellStyle name="Normalno 2 4 6 2 2 5 3" xfId="15722"/>
    <cellStyle name="Normalno 2 4 6 2 2 6" xfId="20560"/>
    <cellStyle name="Normalno 2 4 6 2 2 7" xfId="10884"/>
    <cellStyle name="Normalno 2 4 6 2 3" xfId="1814"/>
    <cellStyle name="Normalno 2 4 6 2 3 2" xfId="6652"/>
    <cellStyle name="Normalno 2 4 6 2 3 2 2" xfId="26004"/>
    <cellStyle name="Normalno 2 4 6 2 3 2 3" xfId="16328"/>
    <cellStyle name="Normalno 2 4 6 2 3 3" xfId="21166"/>
    <cellStyle name="Normalno 2 4 6 2 3 4" xfId="11490"/>
    <cellStyle name="Normalno 2 4 6 2 4" xfId="3024"/>
    <cellStyle name="Normalno 2 4 6 2 4 2" xfId="7862"/>
    <cellStyle name="Normalno 2 4 6 2 4 2 2" xfId="27214"/>
    <cellStyle name="Normalno 2 4 6 2 4 2 3" xfId="17538"/>
    <cellStyle name="Normalno 2 4 6 2 4 3" xfId="22376"/>
    <cellStyle name="Normalno 2 4 6 2 4 4" xfId="12700"/>
    <cellStyle name="Normalno 2 4 6 2 5" xfId="4233"/>
    <cellStyle name="Normalno 2 4 6 2 5 2" xfId="9071"/>
    <cellStyle name="Normalno 2 4 6 2 5 2 2" xfId="28423"/>
    <cellStyle name="Normalno 2 4 6 2 5 2 3" xfId="18747"/>
    <cellStyle name="Normalno 2 4 6 2 5 3" xfId="23585"/>
    <cellStyle name="Normalno 2 4 6 2 5 4" xfId="13909"/>
    <cellStyle name="Normalno 2 4 6 2 6" xfId="5442"/>
    <cellStyle name="Normalno 2 4 6 2 6 2" xfId="24794"/>
    <cellStyle name="Normalno 2 4 6 2 6 3" xfId="15118"/>
    <cellStyle name="Normalno 2 4 6 2 7" xfId="19956"/>
    <cellStyle name="Normalno 2 4 6 2 8" xfId="10280"/>
    <cellStyle name="Normalno 2 4 6 3" xfId="906"/>
    <cellStyle name="Normalno 2 4 6 3 2" xfId="2116"/>
    <cellStyle name="Normalno 2 4 6 3 2 2" xfId="6954"/>
    <cellStyle name="Normalno 2 4 6 3 2 2 2" xfId="26306"/>
    <cellStyle name="Normalno 2 4 6 3 2 2 3" xfId="16630"/>
    <cellStyle name="Normalno 2 4 6 3 2 3" xfId="21468"/>
    <cellStyle name="Normalno 2 4 6 3 2 4" xfId="11792"/>
    <cellStyle name="Normalno 2 4 6 3 3" xfId="3326"/>
    <cellStyle name="Normalno 2 4 6 3 3 2" xfId="8164"/>
    <cellStyle name="Normalno 2 4 6 3 3 2 2" xfId="27516"/>
    <cellStyle name="Normalno 2 4 6 3 3 2 3" xfId="17840"/>
    <cellStyle name="Normalno 2 4 6 3 3 3" xfId="22678"/>
    <cellStyle name="Normalno 2 4 6 3 3 4" xfId="13002"/>
    <cellStyle name="Normalno 2 4 6 3 4" xfId="4535"/>
    <cellStyle name="Normalno 2 4 6 3 4 2" xfId="9373"/>
    <cellStyle name="Normalno 2 4 6 3 4 2 2" xfId="28725"/>
    <cellStyle name="Normalno 2 4 6 3 4 2 3" xfId="19049"/>
    <cellStyle name="Normalno 2 4 6 3 4 3" xfId="23887"/>
    <cellStyle name="Normalno 2 4 6 3 4 4" xfId="14211"/>
    <cellStyle name="Normalno 2 4 6 3 5" xfId="5744"/>
    <cellStyle name="Normalno 2 4 6 3 5 2" xfId="25096"/>
    <cellStyle name="Normalno 2 4 6 3 5 3" xfId="15420"/>
    <cellStyle name="Normalno 2 4 6 3 6" xfId="20258"/>
    <cellStyle name="Normalno 2 4 6 3 7" xfId="10582"/>
    <cellStyle name="Normalno 2 4 6 4" xfId="1512"/>
    <cellStyle name="Normalno 2 4 6 4 2" xfId="6350"/>
    <cellStyle name="Normalno 2 4 6 4 2 2" xfId="25702"/>
    <cellStyle name="Normalno 2 4 6 4 2 3" xfId="16026"/>
    <cellStyle name="Normalno 2 4 6 4 3" xfId="20864"/>
    <cellStyle name="Normalno 2 4 6 4 4" xfId="11188"/>
    <cellStyle name="Normalno 2 4 6 5" xfId="2722"/>
    <cellStyle name="Normalno 2 4 6 5 2" xfId="7560"/>
    <cellStyle name="Normalno 2 4 6 5 2 2" xfId="26912"/>
    <cellStyle name="Normalno 2 4 6 5 2 3" xfId="17236"/>
    <cellStyle name="Normalno 2 4 6 5 3" xfId="22074"/>
    <cellStyle name="Normalno 2 4 6 5 4" xfId="12398"/>
    <cellStyle name="Normalno 2 4 6 6" xfId="3931"/>
    <cellStyle name="Normalno 2 4 6 6 2" xfId="8769"/>
    <cellStyle name="Normalno 2 4 6 6 2 2" xfId="28121"/>
    <cellStyle name="Normalno 2 4 6 6 2 3" xfId="18445"/>
    <cellStyle name="Normalno 2 4 6 6 3" xfId="23283"/>
    <cellStyle name="Normalno 2 4 6 6 4" xfId="13607"/>
    <cellStyle name="Normalno 2 4 6 7" xfId="5140"/>
    <cellStyle name="Normalno 2 4 6 7 2" xfId="24492"/>
    <cellStyle name="Normalno 2 4 6 7 3" xfId="14816"/>
    <cellStyle name="Normalno 2 4 6 8" xfId="19654"/>
    <cellStyle name="Normalno 2 4 6 9" xfId="9978"/>
    <cellStyle name="Normalno 2 4 7" xfId="352"/>
    <cellStyle name="Normalno 2 4 7 2" xfId="956"/>
    <cellStyle name="Normalno 2 4 7 2 2" xfId="2166"/>
    <cellStyle name="Normalno 2 4 7 2 2 2" xfId="7004"/>
    <cellStyle name="Normalno 2 4 7 2 2 2 2" xfId="26356"/>
    <cellStyle name="Normalno 2 4 7 2 2 2 3" xfId="16680"/>
    <cellStyle name="Normalno 2 4 7 2 2 3" xfId="21518"/>
    <cellStyle name="Normalno 2 4 7 2 2 4" xfId="11842"/>
    <cellStyle name="Normalno 2 4 7 2 3" xfId="3376"/>
    <cellStyle name="Normalno 2 4 7 2 3 2" xfId="8214"/>
    <cellStyle name="Normalno 2 4 7 2 3 2 2" xfId="27566"/>
    <cellStyle name="Normalno 2 4 7 2 3 2 3" xfId="17890"/>
    <cellStyle name="Normalno 2 4 7 2 3 3" xfId="22728"/>
    <cellStyle name="Normalno 2 4 7 2 3 4" xfId="13052"/>
    <cellStyle name="Normalno 2 4 7 2 4" xfId="4585"/>
    <cellStyle name="Normalno 2 4 7 2 4 2" xfId="9423"/>
    <cellStyle name="Normalno 2 4 7 2 4 2 2" xfId="28775"/>
    <cellStyle name="Normalno 2 4 7 2 4 2 3" xfId="19099"/>
    <cellStyle name="Normalno 2 4 7 2 4 3" xfId="23937"/>
    <cellStyle name="Normalno 2 4 7 2 4 4" xfId="14261"/>
    <cellStyle name="Normalno 2 4 7 2 5" xfId="5794"/>
    <cellStyle name="Normalno 2 4 7 2 5 2" xfId="25146"/>
    <cellStyle name="Normalno 2 4 7 2 5 3" xfId="15470"/>
    <cellStyle name="Normalno 2 4 7 2 6" xfId="20308"/>
    <cellStyle name="Normalno 2 4 7 2 7" xfId="10632"/>
    <cellStyle name="Normalno 2 4 7 3" xfId="1562"/>
    <cellStyle name="Normalno 2 4 7 3 2" xfId="6400"/>
    <cellStyle name="Normalno 2 4 7 3 2 2" xfId="25752"/>
    <cellStyle name="Normalno 2 4 7 3 2 3" xfId="16076"/>
    <cellStyle name="Normalno 2 4 7 3 3" xfId="20914"/>
    <cellStyle name="Normalno 2 4 7 3 4" xfId="11238"/>
    <cellStyle name="Normalno 2 4 7 4" xfId="2772"/>
    <cellStyle name="Normalno 2 4 7 4 2" xfId="7610"/>
    <cellStyle name="Normalno 2 4 7 4 2 2" xfId="26962"/>
    <cellStyle name="Normalno 2 4 7 4 2 3" xfId="17286"/>
    <cellStyle name="Normalno 2 4 7 4 3" xfId="22124"/>
    <cellStyle name="Normalno 2 4 7 4 4" xfId="12448"/>
    <cellStyle name="Normalno 2 4 7 5" xfId="3981"/>
    <cellStyle name="Normalno 2 4 7 5 2" xfId="8819"/>
    <cellStyle name="Normalno 2 4 7 5 2 2" xfId="28171"/>
    <cellStyle name="Normalno 2 4 7 5 2 3" xfId="18495"/>
    <cellStyle name="Normalno 2 4 7 5 3" xfId="23333"/>
    <cellStyle name="Normalno 2 4 7 5 4" xfId="13657"/>
    <cellStyle name="Normalno 2 4 7 6" xfId="5190"/>
    <cellStyle name="Normalno 2 4 7 6 2" xfId="24542"/>
    <cellStyle name="Normalno 2 4 7 6 3" xfId="14866"/>
    <cellStyle name="Normalno 2 4 7 7" xfId="19704"/>
    <cellStyle name="Normalno 2 4 7 8" xfId="10028"/>
    <cellStyle name="Normalno 2 4 8" xfId="654"/>
    <cellStyle name="Normalno 2 4 8 2" xfId="1864"/>
    <cellStyle name="Normalno 2 4 8 2 2" xfId="6702"/>
    <cellStyle name="Normalno 2 4 8 2 2 2" xfId="26054"/>
    <cellStyle name="Normalno 2 4 8 2 2 3" xfId="16378"/>
    <cellStyle name="Normalno 2 4 8 2 3" xfId="21216"/>
    <cellStyle name="Normalno 2 4 8 2 4" xfId="11540"/>
    <cellStyle name="Normalno 2 4 8 3" xfId="3074"/>
    <cellStyle name="Normalno 2 4 8 3 2" xfId="7912"/>
    <cellStyle name="Normalno 2 4 8 3 2 2" xfId="27264"/>
    <cellStyle name="Normalno 2 4 8 3 2 3" xfId="17588"/>
    <cellStyle name="Normalno 2 4 8 3 3" xfId="22426"/>
    <cellStyle name="Normalno 2 4 8 3 4" xfId="12750"/>
    <cellStyle name="Normalno 2 4 8 4" xfId="4283"/>
    <cellStyle name="Normalno 2 4 8 4 2" xfId="9121"/>
    <cellStyle name="Normalno 2 4 8 4 2 2" xfId="28473"/>
    <cellStyle name="Normalno 2 4 8 4 2 3" xfId="18797"/>
    <cellStyle name="Normalno 2 4 8 4 3" xfId="23635"/>
    <cellStyle name="Normalno 2 4 8 4 4" xfId="13959"/>
    <cellStyle name="Normalno 2 4 8 5" xfId="5492"/>
    <cellStyle name="Normalno 2 4 8 5 2" xfId="24844"/>
    <cellStyle name="Normalno 2 4 8 5 3" xfId="15168"/>
    <cellStyle name="Normalno 2 4 8 6" xfId="20006"/>
    <cellStyle name="Normalno 2 4 8 7" xfId="10330"/>
    <cellStyle name="Normalno 2 4 9" xfId="1260"/>
    <cellStyle name="Normalno 2 4 9 2" xfId="6098"/>
    <cellStyle name="Normalno 2 4 9 2 2" xfId="25450"/>
    <cellStyle name="Normalno 2 4 9 2 3" xfId="15774"/>
    <cellStyle name="Normalno 2 4 9 3" xfId="20612"/>
    <cellStyle name="Normalno 2 4 9 4" xfId="10936"/>
    <cellStyle name="Normalno 2 5" xfId="27"/>
    <cellStyle name="Normalno 2 5 10" xfId="3692"/>
    <cellStyle name="Normalno 2 5 10 2" xfId="8530"/>
    <cellStyle name="Normalno 2 5 10 2 2" xfId="27882"/>
    <cellStyle name="Normalno 2 5 10 2 3" xfId="18206"/>
    <cellStyle name="Normalno 2 5 10 3" xfId="23044"/>
    <cellStyle name="Normalno 2 5 10 4" xfId="13368"/>
    <cellStyle name="Normalno 2 5 11" xfId="4898"/>
    <cellStyle name="Normalno 2 5 11 2" xfId="24250"/>
    <cellStyle name="Normalno 2 5 11 3" xfId="14574"/>
    <cellStyle name="Normalno 2 5 12" xfId="19412"/>
    <cellStyle name="Normalno 2 5 13" xfId="9736"/>
    <cellStyle name="Normalno 2 5 2" xfId="81"/>
    <cellStyle name="Normalno 2 5 2 10" xfId="9786"/>
    <cellStyle name="Normalno 2 5 2 2" xfId="192"/>
    <cellStyle name="Normalno 2 5 2 2 2" xfId="512"/>
    <cellStyle name="Normalno 2 5 2 2 2 2" xfId="1116"/>
    <cellStyle name="Normalno 2 5 2 2 2 2 2" xfId="2326"/>
    <cellStyle name="Normalno 2 5 2 2 2 2 2 2" xfId="7164"/>
    <cellStyle name="Normalno 2 5 2 2 2 2 2 2 2" xfId="26516"/>
    <cellStyle name="Normalno 2 5 2 2 2 2 2 2 3" xfId="16840"/>
    <cellStyle name="Normalno 2 5 2 2 2 2 2 3" xfId="21678"/>
    <cellStyle name="Normalno 2 5 2 2 2 2 2 4" xfId="12002"/>
    <cellStyle name="Normalno 2 5 2 2 2 2 3" xfId="3536"/>
    <cellStyle name="Normalno 2 5 2 2 2 2 3 2" xfId="8374"/>
    <cellStyle name="Normalno 2 5 2 2 2 2 3 2 2" xfId="27726"/>
    <cellStyle name="Normalno 2 5 2 2 2 2 3 2 3" xfId="18050"/>
    <cellStyle name="Normalno 2 5 2 2 2 2 3 3" xfId="22888"/>
    <cellStyle name="Normalno 2 5 2 2 2 2 3 4" xfId="13212"/>
    <cellStyle name="Normalno 2 5 2 2 2 2 4" xfId="4745"/>
    <cellStyle name="Normalno 2 5 2 2 2 2 4 2" xfId="9583"/>
    <cellStyle name="Normalno 2 5 2 2 2 2 4 2 2" xfId="28935"/>
    <cellStyle name="Normalno 2 5 2 2 2 2 4 2 3" xfId="19259"/>
    <cellStyle name="Normalno 2 5 2 2 2 2 4 3" xfId="24097"/>
    <cellStyle name="Normalno 2 5 2 2 2 2 4 4" xfId="14421"/>
    <cellStyle name="Normalno 2 5 2 2 2 2 5" xfId="5954"/>
    <cellStyle name="Normalno 2 5 2 2 2 2 5 2" xfId="25306"/>
    <cellStyle name="Normalno 2 5 2 2 2 2 5 3" xfId="15630"/>
    <cellStyle name="Normalno 2 5 2 2 2 2 6" xfId="20468"/>
    <cellStyle name="Normalno 2 5 2 2 2 2 7" xfId="10792"/>
    <cellStyle name="Normalno 2 5 2 2 2 3" xfId="1722"/>
    <cellStyle name="Normalno 2 5 2 2 2 3 2" xfId="6560"/>
    <cellStyle name="Normalno 2 5 2 2 2 3 2 2" xfId="25912"/>
    <cellStyle name="Normalno 2 5 2 2 2 3 2 3" xfId="16236"/>
    <cellStyle name="Normalno 2 5 2 2 2 3 3" xfId="21074"/>
    <cellStyle name="Normalno 2 5 2 2 2 3 4" xfId="11398"/>
    <cellStyle name="Normalno 2 5 2 2 2 4" xfId="2932"/>
    <cellStyle name="Normalno 2 5 2 2 2 4 2" xfId="7770"/>
    <cellStyle name="Normalno 2 5 2 2 2 4 2 2" xfId="27122"/>
    <cellStyle name="Normalno 2 5 2 2 2 4 2 3" xfId="17446"/>
    <cellStyle name="Normalno 2 5 2 2 2 4 3" xfId="22284"/>
    <cellStyle name="Normalno 2 5 2 2 2 4 4" xfId="12608"/>
    <cellStyle name="Normalno 2 5 2 2 2 5" xfId="4141"/>
    <cellStyle name="Normalno 2 5 2 2 2 5 2" xfId="8979"/>
    <cellStyle name="Normalno 2 5 2 2 2 5 2 2" xfId="28331"/>
    <cellStyle name="Normalno 2 5 2 2 2 5 2 3" xfId="18655"/>
    <cellStyle name="Normalno 2 5 2 2 2 5 3" xfId="23493"/>
    <cellStyle name="Normalno 2 5 2 2 2 5 4" xfId="13817"/>
    <cellStyle name="Normalno 2 5 2 2 2 6" xfId="5350"/>
    <cellStyle name="Normalno 2 5 2 2 2 6 2" xfId="24702"/>
    <cellStyle name="Normalno 2 5 2 2 2 6 3" xfId="15026"/>
    <cellStyle name="Normalno 2 5 2 2 2 7" xfId="19864"/>
    <cellStyle name="Normalno 2 5 2 2 2 8" xfId="10188"/>
    <cellStyle name="Normalno 2 5 2 2 3" xfId="814"/>
    <cellStyle name="Normalno 2 5 2 2 3 2" xfId="2024"/>
    <cellStyle name="Normalno 2 5 2 2 3 2 2" xfId="6862"/>
    <cellStyle name="Normalno 2 5 2 2 3 2 2 2" xfId="26214"/>
    <cellStyle name="Normalno 2 5 2 2 3 2 2 3" xfId="16538"/>
    <cellStyle name="Normalno 2 5 2 2 3 2 3" xfId="21376"/>
    <cellStyle name="Normalno 2 5 2 2 3 2 4" xfId="11700"/>
    <cellStyle name="Normalno 2 5 2 2 3 3" xfId="3234"/>
    <cellStyle name="Normalno 2 5 2 2 3 3 2" xfId="8072"/>
    <cellStyle name="Normalno 2 5 2 2 3 3 2 2" xfId="27424"/>
    <cellStyle name="Normalno 2 5 2 2 3 3 2 3" xfId="17748"/>
    <cellStyle name="Normalno 2 5 2 2 3 3 3" xfId="22586"/>
    <cellStyle name="Normalno 2 5 2 2 3 3 4" xfId="12910"/>
    <cellStyle name="Normalno 2 5 2 2 3 4" xfId="4443"/>
    <cellStyle name="Normalno 2 5 2 2 3 4 2" xfId="9281"/>
    <cellStyle name="Normalno 2 5 2 2 3 4 2 2" xfId="28633"/>
    <cellStyle name="Normalno 2 5 2 2 3 4 2 3" xfId="18957"/>
    <cellStyle name="Normalno 2 5 2 2 3 4 3" xfId="23795"/>
    <cellStyle name="Normalno 2 5 2 2 3 4 4" xfId="14119"/>
    <cellStyle name="Normalno 2 5 2 2 3 5" xfId="5652"/>
    <cellStyle name="Normalno 2 5 2 2 3 5 2" xfId="25004"/>
    <cellStyle name="Normalno 2 5 2 2 3 5 3" xfId="15328"/>
    <cellStyle name="Normalno 2 5 2 2 3 6" xfId="20166"/>
    <cellStyle name="Normalno 2 5 2 2 3 7" xfId="10490"/>
    <cellStyle name="Normalno 2 5 2 2 4" xfId="1420"/>
    <cellStyle name="Normalno 2 5 2 2 4 2" xfId="6258"/>
    <cellStyle name="Normalno 2 5 2 2 4 2 2" xfId="25610"/>
    <cellStyle name="Normalno 2 5 2 2 4 2 3" xfId="15934"/>
    <cellStyle name="Normalno 2 5 2 2 4 3" xfId="20772"/>
    <cellStyle name="Normalno 2 5 2 2 4 4" xfId="11096"/>
    <cellStyle name="Normalno 2 5 2 2 5" xfId="2630"/>
    <cellStyle name="Normalno 2 5 2 2 5 2" xfId="7468"/>
    <cellStyle name="Normalno 2 5 2 2 5 2 2" xfId="26820"/>
    <cellStyle name="Normalno 2 5 2 2 5 2 3" xfId="17144"/>
    <cellStyle name="Normalno 2 5 2 2 5 3" xfId="21982"/>
    <cellStyle name="Normalno 2 5 2 2 5 4" xfId="12306"/>
    <cellStyle name="Normalno 2 5 2 2 6" xfId="3840"/>
    <cellStyle name="Normalno 2 5 2 2 6 2" xfId="8678"/>
    <cellStyle name="Normalno 2 5 2 2 6 2 2" xfId="28030"/>
    <cellStyle name="Normalno 2 5 2 2 6 2 3" xfId="18354"/>
    <cellStyle name="Normalno 2 5 2 2 6 3" xfId="23192"/>
    <cellStyle name="Normalno 2 5 2 2 6 4" xfId="13516"/>
    <cellStyle name="Normalno 2 5 2 2 7" xfId="5048"/>
    <cellStyle name="Normalno 2 5 2 2 7 2" xfId="24400"/>
    <cellStyle name="Normalno 2 5 2 2 7 3" xfId="14724"/>
    <cellStyle name="Normalno 2 5 2 2 8" xfId="19562"/>
    <cellStyle name="Normalno 2 5 2 2 9" xfId="9886"/>
    <cellStyle name="Normalno 2 5 2 3" xfId="412"/>
    <cellStyle name="Normalno 2 5 2 3 2" xfId="1016"/>
    <cellStyle name="Normalno 2 5 2 3 2 2" xfId="2226"/>
    <cellStyle name="Normalno 2 5 2 3 2 2 2" xfId="7064"/>
    <cellStyle name="Normalno 2 5 2 3 2 2 2 2" xfId="26416"/>
    <cellStyle name="Normalno 2 5 2 3 2 2 2 3" xfId="16740"/>
    <cellStyle name="Normalno 2 5 2 3 2 2 3" xfId="21578"/>
    <cellStyle name="Normalno 2 5 2 3 2 2 4" xfId="11902"/>
    <cellStyle name="Normalno 2 5 2 3 2 3" xfId="3436"/>
    <cellStyle name="Normalno 2 5 2 3 2 3 2" xfId="8274"/>
    <cellStyle name="Normalno 2 5 2 3 2 3 2 2" xfId="27626"/>
    <cellStyle name="Normalno 2 5 2 3 2 3 2 3" xfId="17950"/>
    <cellStyle name="Normalno 2 5 2 3 2 3 3" xfId="22788"/>
    <cellStyle name="Normalno 2 5 2 3 2 3 4" xfId="13112"/>
    <cellStyle name="Normalno 2 5 2 3 2 4" xfId="4645"/>
    <cellStyle name="Normalno 2 5 2 3 2 4 2" xfId="9483"/>
    <cellStyle name="Normalno 2 5 2 3 2 4 2 2" xfId="28835"/>
    <cellStyle name="Normalno 2 5 2 3 2 4 2 3" xfId="19159"/>
    <cellStyle name="Normalno 2 5 2 3 2 4 3" xfId="23997"/>
    <cellStyle name="Normalno 2 5 2 3 2 4 4" xfId="14321"/>
    <cellStyle name="Normalno 2 5 2 3 2 5" xfId="5854"/>
    <cellStyle name="Normalno 2 5 2 3 2 5 2" xfId="25206"/>
    <cellStyle name="Normalno 2 5 2 3 2 5 3" xfId="15530"/>
    <cellStyle name="Normalno 2 5 2 3 2 6" xfId="20368"/>
    <cellStyle name="Normalno 2 5 2 3 2 7" xfId="10692"/>
    <cellStyle name="Normalno 2 5 2 3 3" xfId="1622"/>
    <cellStyle name="Normalno 2 5 2 3 3 2" xfId="6460"/>
    <cellStyle name="Normalno 2 5 2 3 3 2 2" xfId="25812"/>
    <cellStyle name="Normalno 2 5 2 3 3 2 3" xfId="16136"/>
    <cellStyle name="Normalno 2 5 2 3 3 3" xfId="20974"/>
    <cellStyle name="Normalno 2 5 2 3 3 4" xfId="11298"/>
    <cellStyle name="Normalno 2 5 2 3 4" xfId="2832"/>
    <cellStyle name="Normalno 2 5 2 3 4 2" xfId="7670"/>
    <cellStyle name="Normalno 2 5 2 3 4 2 2" xfId="27022"/>
    <cellStyle name="Normalno 2 5 2 3 4 2 3" xfId="17346"/>
    <cellStyle name="Normalno 2 5 2 3 4 3" xfId="22184"/>
    <cellStyle name="Normalno 2 5 2 3 4 4" xfId="12508"/>
    <cellStyle name="Normalno 2 5 2 3 5" xfId="4041"/>
    <cellStyle name="Normalno 2 5 2 3 5 2" xfId="8879"/>
    <cellStyle name="Normalno 2 5 2 3 5 2 2" xfId="28231"/>
    <cellStyle name="Normalno 2 5 2 3 5 2 3" xfId="18555"/>
    <cellStyle name="Normalno 2 5 2 3 5 3" xfId="23393"/>
    <cellStyle name="Normalno 2 5 2 3 5 4" xfId="13717"/>
    <cellStyle name="Normalno 2 5 2 3 6" xfId="5250"/>
    <cellStyle name="Normalno 2 5 2 3 6 2" xfId="24602"/>
    <cellStyle name="Normalno 2 5 2 3 6 3" xfId="14926"/>
    <cellStyle name="Normalno 2 5 2 3 7" xfId="19764"/>
    <cellStyle name="Normalno 2 5 2 3 8" xfId="10088"/>
    <cellStyle name="Normalno 2 5 2 4" xfId="714"/>
    <cellStyle name="Normalno 2 5 2 4 2" xfId="1924"/>
    <cellStyle name="Normalno 2 5 2 4 2 2" xfId="6762"/>
    <cellStyle name="Normalno 2 5 2 4 2 2 2" xfId="26114"/>
    <cellStyle name="Normalno 2 5 2 4 2 2 3" xfId="16438"/>
    <cellStyle name="Normalno 2 5 2 4 2 3" xfId="21276"/>
    <cellStyle name="Normalno 2 5 2 4 2 4" xfId="11600"/>
    <cellStyle name="Normalno 2 5 2 4 3" xfId="3134"/>
    <cellStyle name="Normalno 2 5 2 4 3 2" xfId="7972"/>
    <cellStyle name="Normalno 2 5 2 4 3 2 2" xfId="27324"/>
    <cellStyle name="Normalno 2 5 2 4 3 2 3" xfId="17648"/>
    <cellStyle name="Normalno 2 5 2 4 3 3" xfId="22486"/>
    <cellStyle name="Normalno 2 5 2 4 3 4" xfId="12810"/>
    <cellStyle name="Normalno 2 5 2 4 4" xfId="4343"/>
    <cellStyle name="Normalno 2 5 2 4 4 2" xfId="9181"/>
    <cellStyle name="Normalno 2 5 2 4 4 2 2" xfId="28533"/>
    <cellStyle name="Normalno 2 5 2 4 4 2 3" xfId="18857"/>
    <cellStyle name="Normalno 2 5 2 4 4 3" xfId="23695"/>
    <cellStyle name="Normalno 2 5 2 4 4 4" xfId="14019"/>
    <cellStyle name="Normalno 2 5 2 4 5" xfId="5552"/>
    <cellStyle name="Normalno 2 5 2 4 5 2" xfId="24904"/>
    <cellStyle name="Normalno 2 5 2 4 5 3" xfId="15228"/>
    <cellStyle name="Normalno 2 5 2 4 6" xfId="20066"/>
    <cellStyle name="Normalno 2 5 2 4 7" xfId="10390"/>
    <cellStyle name="Normalno 2 5 2 5" xfId="1320"/>
    <cellStyle name="Normalno 2 5 2 5 2" xfId="6158"/>
    <cellStyle name="Normalno 2 5 2 5 2 2" xfId="25510"/>
    <cellStyle name="Normalno 2 5 2 5 2 3" xfId="15834"/>
    <cellStyle name="Normalno 2 5 2 5 3" xfId="20672"/>
    <cellStyle name="Normalno 2 5 2 5 4" xfId="10996"/>
    <cellStyle name="Normalno 2 5 2 6" xfId="2530"/>
    <cellStyle name="Normalno 2 5 2 6 2" xfId="7368"/>
    <cellStyle name="Normalno 2 5 2 6 2 2" xfId="26720"/>
    <cellStyle name="Normalno 2 5 2 6 2 3" xfId="17044"/>
    <cellStyle name="Normalno 2 5 2 6 3" xfId="21882"/>
    <cellStyle name="Normalno 2 5 2 6 4" xfId="12206"/>
    <cellStyle name="Normalno 2 5 2 7" xfId="3740"/>
    <cellStyle name="Normalno 2 5 2 7 2" xfId="8578"/>
    <cellStyle name="Normalno 2 5 2 7 2 2" xfId="27930"/>
    <cellStyle name="Normalno 2 5 2 7 2 3" xfId="18254"/>
    <cellStyle name="Normalno 2 5 2 7 3" xfId="23092"/>
    <cellStyle name="Normalno 2 5 2 7 4" xfId="13416"/>
    <cellStyle name="Normalno 2 5 2 8" xfId="4948"/>
    <cellStyle name="Normalno 2 5 2 8 2" xfId="24300"/>
    <cellStyle name="Normalno 2 5 2 8 3" xfId="14624"/>
    <cellStyle name="Normalno 2 5 2 9" xfId="19462"/>
    <cellStyle name="Normalno 2 5 3" xfId="142"/>
    <cellStyle name="Normalno 2 5 3 2" xfId="462"/>
    <cellStyle name="Normalno 2 5 3 2 2" xfId="1066"/>
    <cellStyle name="Normalno 2 5 3 2 2 2" xfId="2276"/>
    <cellStyle name="Normalno 2 5 3 2 2 2 2" xfId="7114"/>
    <cellStyle name="Normalno 2 5 3 2 2 2 2 2" xfId="26466"/>
    <cellStyle name="Normalno 2 5 3 2 2 2 2 3" xfId="16790"/>
    <cellStyle name="Normalno 2 5 3 2 2 2 3" xfId="21628"/>
    <cellStyle name="Normalno 2 5 3 2 2 2 4" xfId="11952"/>
    <cellStyle name="Normalno 2 5 3 2 2 3" xfId="3486"/>
    <cellStyle name="Normalno 2 5 3 2 2 3 2" xfId="8324"/>
    <cellStyle name="Normalno 2 5 3 2 2 3 2 2" xfId="27676"/>
    <cellStyle name="Normalno 2 5 3 2 2 3 2 3" xfId="18000"/>
    <cellStyle name="Normalno 2 5 3 2 2 3 3" xfId="22838"/>
    <cellStyle name="Normalno 2 5 3 2 2 3 4" xfId="13162"/>
    <cellStyle name="Normalno 2 5 3 2 2 4" xfId="4695"/>
    <cellStyle name="Normalno 2 5 3 2 2 4 2" xfId="9533"/>
    <cellStyle name="Normalno 2 5 3 2 2 4 2 2" xfId="28885"/>
    <cellStyle name="Normalno 2 5 3 2 2 4 2 3" xfId="19209"/>
    <cellStyle name="Normalno 2 5 3 2 2 4 3" xfId="24047"/>
    <cellStyle name="Normalno 2 5 3 2 2 4 4" xfId="14371"/>
    <cellStyle name="Normalno 2 5 3 2 2 5" xfId="5904"/>
    <cellStyle name="Normalno 2 5 3 2 2 5 2" xfId="25256"/>
    <cellStyle name="Normalno 2 5 3 2 2 5 3" xfId="15580"/>
    <cellStyle name="Normalno 2 5 3 2 2 6" xfId="20418"/>
    <cellStyle name="Normalno 2 5 3 2 2 7" xfId="10742"/>
    <cellStyle name="Normalno 2 5 3 2 3" xfId="1672"/>
    <cellStyle name="Normalno 2 5 3 2 3 2" xfId="6510"/>
    <cellStyle name="Normalno 2 5 3 2 3 2 2" xfId="25862"/>
    <cellStyle name="Normalno 2 5 3 2 3 2 3" xfId="16186"/>
    <cellStyle name="Normalno 2 5 3 2 3 3" xfId="21024"/>
    <cellStyle name="Normalno 2 5 3 2 3 4" xfId="11348"/>
    <cellStyle name="Normalno 2 5 3 2 4" xfId="2882"/>
    <cellStyle name="Normalno 2 5 3 2 4 2" xfId="7720"/>
    <cellStyle name="Normalno 2 5 3 2 4 2 2" xfId="27072"/>
    <cellStyle name="Normalno 2 5 3 2 4 2 3" xfId="17396"/>
    <cellStyle name="Normalno 2 5 3 2 4 3" xfId="22234"/>
    <cellStyle name="Normalno 2 5 3 2 4 4" xfId="12558"/>
    <cellStyle name="Normalno 2 5 3 2 5" xfId="4091"/>
    <cellStyle name="Normalno 2 5 3 2 5 2" xfId="8929"/>
    <cellStyle name="Normalno 2 5 3 2 5 2 2" xfId="28281"/>
    <cellStyle name="Normalno 2 5 3 2 5 2 3" xfId="18605"/>
    <cellStyle name="Normalno 2 5 3 2 5 3" xfId="23443"/>
    <cellStyle name="Normalno 2 5 3 2 5 4" xfId="13767"/>
    <cellStyle name="Normalno 2 5 3 2 6" xfId="5300"/>
    <cellStyle name="Normalno 2 5 3 2 6 2" xfId="24652"/>
    <cellStyle name="Normalno 2 5 3 2 6 3" xfId="14976"/>
    <cellStyle name="Normalno 2 5 3 2 7" xfId="19814"/>
    <cellStyle name="Normalno 2 5 3 2 8" xfId="10138"/>
    <cellStyle name="Normalno 2 5 3 3" xfId="764"/>
    <cellStyle name="Normalno 2 5 3 3 2" xfId="1974"/>
    <cellStyle name="Normalno 2 5 3 3 2 2" xfId="6812"/>
    <cellStyle name="Normalno 2 5 3 3 2 2 2" xfId="26164"/>
    <cellStyle name="Normalno 2 5 3 3 2 2 3" xfId="16488"/>
    <cellStyle name="Normalno 2 5 3 3 2 3" xfId="21326"/>
    <cellStyle name="Normalno 2 5 3 3 2 4" xfId="11650"/>
    <cellStyle name="Normalno 2 5 3 3 3" xfId="3184"/>
    <cellStyle name="Normalno 2 5 3 3 3 2" xfId="8022"/>
    <cellStyle name="Normalno 2 5 3 3 3 2 2" xfId="27374"/>
    <cellStyle name="Normalno 2 5 3 3 3 2 3" xfId="17698"/>
    <cellStyle name="Normalno 2 5 3 3 3 3" xfId="22536"/>
    <cellStyle name="Normalno 2 5 3 3 3 4" xfId="12860"/>
    <cellStyle name="Normalno 2 5 3 3 4" xfId="4393"/>
    <cellStyle name="Normalno 2 5 3 3 4 2" xfId="9231"/>
    <cellStyle name="Normalno 2 5 3 3 4 2 2" xfId="28583"/>
    <cellStyle name="Normalno 2 5 3 3 4 2 3" xfId="18907"/>
    <cellStyle name="Normalno 2 5 3 3 4 3" xfId="23745"/>
    <cellStyle name="Normalno 2 5 3 3 4 4" xfId="14069"/>
    <cellStyle name="Normalno 2 5 3 3 5" xfId="5602"/>
    <cellStyle name="Normalno 2 5 3 3 5 2" xfId="24954"/>
    <cellStyle name="Normalno 2 5 3 3 5 3" xfId="15278"/>
    <cellStyle name="Normalno 2 5 3 3 6" xfId="20116"/>
    <cellStyle name="Normalno 2 5 3 3 7" xfId="10440"/>
    <cellStyle name="Normalno 2 5 3 4" xfId="1370"/>
    <cellStyle name="Normalno 2 5 3 4 2" xfId="6208"/>
    <cellStyle name="Normalno 2 5 3 4 2 2" xfId="25560"/>
    <cellStyle name="Normalno 2 5 3 4 2 3" xfId="15884"/>
    <cellStyle name="Normalno 2 5 3 4 3" xfId="20722"/>
    <cellStyle name="Normalno 2 5 3 4 4" xfId="11046"/>
    <cellStyle name="Normalno 2 5 3 5" xfId="2580"/>
    <cellStyle name="Normalno 2 5 3 5 2" xfId="7418"/>
    <cellStyle name="Normalno 2 5 3 5 2 2" xfId="26770"/>
    <cellStyle name="Normalno 2 5 3 5 2 3" xfId="17094"/>
    <cellStyle name="Normalno 2 5 3 5 3" xfId="21932"/>
    <cellStyle name="Normalno 2 5 3 5 4" xfId="12256"/>
    <cellStyle name="Normalno 2 5 3 6" xfId="3790"/>
    <cellStyle name="Normalno 2 5 3 6 2" xfId="8628"/>
    <cellStyle name="Normalno 2 5 3 6 2 2" xfId="27980"/>
    <cellStyle name="Normalno 2 5 3 6 2 3" xfId="18304"/>
    <cellStyle name="Normalno 2 5 3 6 3" xfId="23142"/>
    <cellStyle name="Normalno 2 5 3 6 4" xfId="13466"/>
    <cellStyle name="Normalno 2 5 3 7" xfId="4998"/>
    <cellStyle name="Normalno 2 5 3 7 2" xfId="24350"/>
    <cellStyle name="Normalno 2 5 3 7 3" xfId="14674"/>
    <cellStyle name="Normalno 2 5 3 8" xfId="19512"/>
    <cellStyle name="Normalno 2 5 3 9" xfId="9836"/>
    <cellStyle name="Normalno 2 5 4" xfId="258"/>
    <cellStyle name="Normalno 2 5 4 2" xfId="562"/>
    <cellStyle name="Normalno 2 5 4 2 2" xfId="1166"/>
    <cellStyle name="Normalno 2 5 4 2 2 2" xfId="2376"/>
    <cellStyle name="Normalno 2 5 4 2 2 2 2" xfId="7214"/>
    <cellStyle name="Normalno 2 5 4 2 2 2 2 2" xfId="26566"/>
    <cellStyle name="Normalno 2 5 4 2 2 2 2 3" xfId="16890"/>
    <cellStyle name="Normalno 2 5 4 2 2 2 3" xfId="21728"/>
    <cellStyle name="Normalno 2 5 4 2 2 2 4" xfId="12052"/>
    <cellStyle name="Normalno 2 5 4 2 2 3" xfId="3586"/>
    <cellStyle name="Normalno 2 5 4 2 2 3 2" xfId="8424"/>
    <cellStyle name="Normalno 2 5 4 2 2 3 2 2" xfId="27776"/>
    <cellStyle name="Normalno 2 5 4 2 2 3 2 3" xfId="18100"/>
    <cellStyle name="Normalno 2 5 4 2 2 3 3" xfId="22938"/>
    <cellStyle name="Normalno 2 5 4 2 2 3 4" xfId="13262"/>
    <cellStyle name="Normalno 2 5 4 2 2 4" xfId="4795"/>
    <cellStyle name="Normalno 2 5 4 2 2 4 2" xfId="9633"/>
    <cellStyle name="Normalno 2 5 4 2 2 4 2 2" xfId="28985"/>
    <cellStyle name="Normalno 2 5 4 2 2 4 2 3" xfId="19309"/>
    <cellStyle name="Normalno 2 5 4 2 2 4 3" xfId="24147"/>
    <cellStyle name="Normalno 2 5 4 2 2 4 4" xfId="14471"/>
    <cellStyle name="Normalno 2 5 4 2 2 5" xfId="6004"/>
    <cellStyle name="Normalno 2 5 4 2 2 5 2" xfId="25356"/>
    <cellStyle name="Normalno 2 5 4 2 2 5 3" xfId="15680"/>
    <cellStyle name="Normalno 2 5 4 2 2 6" xfId="20518"/>
    <cellStyle name="Normalno 2 5 4 2 2 7" xfId="10842"/>
    <cellStyle name="Normalno 2 5 4 2 3" xfId="1772"/>
    <cellStyle name="Normalno 2 5 4 2 3 2" xfId="6610"/>
    <cellStyle name="Normalno 2 5 4 2 3 2 2" xfId="25962"/>
    <cellStyle name="Normalno 2 5 4 2 3 2 3" xfId="16286"/>
    <cellStyle name="Normalno 2 5 4 2 3 3" xfId="21124"/>
    <cellStyle name="Normalno 2 5 4 2 3 4" xfId="11448"/>
    <cellStyle name="Normalno 2 5 4 2 4" xfId="2982"/>
    <cellStyle name="Normalno 2 5 4 2 4 2" xfId="7820"/>
    <cellStyle name="Normalno 2 5 4 2 4 2 2" xfId="27172"/>
    <cellStyle name="Normalno 2 5 4 2 4 2 3" xfId="17496"/>
    <cellStyle name="Normalno 2 5 4 2 4 3" xfId="22334"/>
    <cellStyle name="Normalno 2 5 4 2 4 4" xfId="12658"/>
    <cellStyle name="Normalno 2 5 4 2 5" xfId="4191"/>
    <cellStyle name="Normalno 2 5 4 2 5 2" xfId="9029"/>
    <cellStyle name="Normalno 2 5 4 2 5 2 2" xfId="28381"/>
    <cellStyle name="Normalno 2 5 4 2 5 2 3" xfId="18705"/>
    <cellStyle name="Normalno 2 5 4 2 5 3" xfId="23543"/>
    <cellStyle name="Normalno 2 5 4 2 5 4" xfId="13867"/>
    <cellStyle name="Normalno 2 5 4 2 6" xfId="5400"/>
    <cellStyle name="Normalno 2 5 4 2 6 2" xfId="24752"/>
    <cellStyle name="Normalno 2 5 4 2 6 3" xfId="15076"/>
    <cellStyle name="Normalno 2 5 4 2 7" xfId="19914"/>
    <cellStyle name="Normalno 2 5 4 2 8" xfId="10238"/>
    <cellStyle name="Normalno 2 5 4 3" xfId="864"/>
    <cellStyle name="Normalno 2 5 4 3 2" xfId="2074"/>
    <cellStyle name="Normalno 2 5 4 3 2 2" xfId="6912"/>
    <cellStyle name="Normalno 2 5 4 3 2 2 2" xfId="26264"/>
    <cellStyle name="Normalno 2 5 4 3 2 2 3" xfId="16588"/>
    <cellStyle name="Normalno 2 5 4 3 2 3" xfId="21426"/>
    <cellStyle name="Normalno 2 5 4 3 2 4" xfId="11750"/>
    <cellStyle name="Normalno 2 5 4 3 3" xfId="3284"/>
    <cellStyle name="Normalno 2 5 4 3 3 2" xfId="8122"/>
    <cellStyle name="Normalno 2 5 4 3 3 2 2" xfId="27474"/>
    <cellStyle name="Normalno 2 5 4 3 3 2 3" xfId="17798"/>
    <cellStyle name="Normalno 2 5 4 3 3 3" xfId="22636"/>
    <cellStyle name="Normalno 2 5 4 3 3 4" xfId="12960"/>
    <cellStyle name="Normalno 2 5 4 3 4" xfId="4493"/>
    <cellStyle name="Normalno 2 5 4 3 4 2" xfId="9331"/>
    <cellStyle name="Normalno 2 5 4 3 4 2 2" xfId="28683"/>
    <cellStyle name="Normalno 2 5 4 3 4 2 3" xfId="19007"/>
    <cellStyle name="Normalno 2 5 4 3 4 3" xfId="23845"/>
    <cellStyle name="Normalno 2 5 4 3 4 4" xfId="14169"/>
    <cellStyle name="Normalno 2 5 4 3 5" xfId="5702"/>
    <cellStyle name="Normalno 2 5 4 3 5 2" xfId="25054"/>
    <cellStyle name="Normalno 2 5 4 3 5 3" xfId="15378"/>
    <cellStyle name="Normalno 2 5 4 3 6" xfId="20216"/>
    <cellStyle name="Normalno 2 5 4 3 7" xfId="10540"/>
    <cellStyle name="Normalno 2 5 4 4" xfId="1470"/>
    <cellStyle name="Normalno 2 5 4 4 2" xfId="6308"/>
    <cellStyle name="Normalno 2 5 4 4 2 2" xfId="25660"/>
    <cellStyle name="Normalno 2 5 4 4 2 3" xfId="15984"/>
    <cellStyle name="Normalno 2 5 4 4 3" xfId="20822"/>
    <cellStyle name="Normalno 2 5 4 4 4" xfId="11146"/>
    <cellStyle name="Normalno 2 5 4 5" xfId="2680"/>
    <cellStyle name="Normalno 2 5 4 5 2" xfId="7518"/>
    <cellStyle name="Normalno 2 5 4 5 2 2" xfId="26870"/>
    <cellStyle name="Normalno 2 5 4 5 2 3" xfId="17194"/>
    <cellStyle name="Normalno 2 5 4 5 3" xfId="22032"/>
    <cellStyle name="Normalno 2 5 4 5 4" xfId="12356"/>
    <cellStyle name="Normalno 2 5 4 6" xfId="3890"/>
    <cellStyle name="Normalno 2 5 4 6 2" xfId="8728"/>
    <cellStyle name="Normalno 2 5 4 6 2 2" xfId="28080"/>
    <cellStyle name="Normalno 2 5 4 6 2 3" xfId="18404"/>
    <cellStyle name="Normalno 2 5 4 6 3" xfId="23242"/>
    <cellStyle name="Normalno 2 5 4 6 4" xfId="13566"/>
    <cellStyle name="Normalno 2 5 4 7" xfId="5098"/>
    <cellStyle name="Normalno 2 5 4 7 2" xfId="24450"/>
    <cellStyle name="Normalno 2 5 4 7 3" xfId="14774"/>
    <cellStyle name="Normalno 2 5 4 8" xfId="19612"/>
    <cellStyle name="Normalno 2 5 4 9" xfId="9936"/>
    <cellStyle name="Normalno 2 5 5" xfId="311"/>
    <cellStyle name="Normalno 2 5 5 2" xfId="614"/>
    <cellStyle name="Normalno 2 5 5 2 2" xfId="1218"/>
    <cellStyle name="Normalno 2 5 5 2 2 2" xfId="2428"/>
    <cellStyle name="Normalno 2 5 5 2 2 2 2" xfId="7266"/>
    <cellStyle name="Normalno 2 5 5 2 2 2 2 2" xfId="26618"/>
    <cellStyle name="Normalno 2 5 5 2 2 2 2 3" xfId="16942"/>
    <cellStyle name="Normalno 2 5 5 2 2 2 3" xfId="21780"/>
    <cellStyle name="Normalno 2 5 5 2 2 2 4" xfId="12104"/>
    <cellStyle name="Normalno 2 5 5 2 2 3" xfId="3638"/>
    <cellStyle name="Normalno 2 5 5 2 2 3 2" xfId="8476"/>
    <cellStyle name="Normalno 2 5 5 2 2 3 2 2" xfId="27828"/>
    <cellStyle name="Normalno 2 5 5 2 2 3 2 3" xfId="18152"/>
    <cellStyle name="Normalno 2 5 5 2 2 3 3" xfId="22990"/>
    <cellStyle name="Normalno 2 5 5 2 2 3 4" xfId="13314"/>
    <cellStyle name="Normalno 2 5 5 2 2 4" xfId="4847"/>
    <cellStyle name="Normalno 2 5 5 2 2 4 2" xfId="9685"/>
    <cellStyle name="Normalno 2 5 5 2 2 4 2 2" xfId="29037"/>
    <cellStyle name="Normalno 2 5 5 2 2 4 2 3" xfId="19361"/>
    <cellStyle name="Normalno 2 5 5 2 2 4 3" xfId="24199"/>
    <cellStyle name="Normalno 2 5 5 2 2 4 4" xfId="14523"/>
    <cellStyle name="Normalno 2 5 5 2 2 5" xfId="6056"/>
    <cellStyle name="Normalno 2 5 5 2 2 5 2" xfId="25408"/>
    <cellStyle name="Normalno 2 5 5 2 2 5 3" xfId="15732"/>
    <cellStyle name="Normalno 2 5 5 2 2 6" xfId="20570"/>
    <cellStyle name="Normalno 2 5 5 2 2 7" xfId="10894"/>
    <cellStyle name="Normalno 2 5 5 2 3" xfId="1824"/>
    <cellStyle name="Normalno 2 5 5 2 3 2" xfId="6662"/>
    <cellStyle name="Normalno 2 5 5 2 3 2 2" xfId="26014"/>
    <cellStyle name="Normalno 2 5 5 2 3 2 3" xfId="16338"/>
    <cellStyle name="Normalno 2 5 5 2 3 3" xfId="21176"/>
    <cellStyle name="Normalno 2 5 5 2 3 4" xfId="11500"/>
    <cellStyle name="Normalno 2 5 5 2 4" xfId="3034"/>
    <cellStyle name="Normalno 2 5 5 2 4 2" xfId="7872"/>
    <cellStyle name="Normalno 2 5 5 2 4 2 2" xfId="27224"/>
    <cellStyle name="Normalno 2 5 5 2 4 2 3" xfId="17548"/>
    <cellStyle name="Normalno 2 5 5 2 4 3" xfId="22386"/>
    <cellStyle name="Normalno 2 5 5 2 4 4" xfId="12710"/>
    <cellStyle name="Normalno 2 5 5 2 5" xfId="4243"/>
    <cellStyle name="Normalno 2 5 5 2 5 2" xfId="9081"/>
    <cellStyle name="Normalno 2 5 5 2 5 2 2" xfId="28433"/>
    <cellStyle name="Normalno 2 5 5 2 5 2 3" xfId="18757"/>
    <cellStyle name="Normalno 2 5 5 2 5 3" xfId="23595"/>
    <cellStyle name="Normalno 2 5 5 2 5 4" xfId="13919"/>
    <cellStyle name="Normalno 2 5 5 2 6" xfId="5452"/>
    <cellStyle name="Normalno 2 5 5 2 6 2" xfId="24804"/>
    <cellStyle name="Normalno 2 5 5 2 6 3" xfId="15128"/>
    <cellStyle name="Normalno 2 5 5 2 7" xfId="19966"/>
    <cellStyle name="Normalno 2 5 5 2 8" xfId="10290"/>
    <cellStyle name="Normalno 2 5 5 3" xfId="916"/>
    <cellStyle name="Normalno 2 5 5 3 2" xfId="2126"/>
    <cellStyle name="Normalno 2 5 5 3 2 2" xfId="6964"/>
    <cellStyle name="Normalno 2 5 5 3 2 2 2" xfId="26316"/>
    <cellStyle name="Normalno 2 5 5 3 2 2 3" xfId="16640"/>
    <cellStyle name="Normalno 2 5 5 3 2 3" xfId="21478"/>
    <cellStyle name="Normalno 2 5 5 3 2 4" xfId="11802"/>
    <cellStyle name="Normalno 2 5 5 3 3" xfId="3336"/>
    <cellStyle name="Normalno 2 5 5 3 3 2" xfId="8174"/>
    <cellStyle name="Normalno 2 5 5 3 3 2 2" xfId="27526"/>
    <cellStyle name="Normalno 2 5 5 3 3 2 3" xfId="17850"/>
    <cellStyle name="Normalno 2 5 5 3 3 3" xfId="22688"/>
    <cellStyle name="Normalno 2 5 5 3 3 4" xfId="13012"/>
    <cellStyle name="Normalno 2 5 5 3 4" xfId="4545"/>
    <cellStyle name="Normalno 2 5 5 3 4 2" xfId="9383"/>
    <cellStyle name="Normalno 2 5 5 3 4 2 2" xfId="28735"/>
    <cellStyle name="Normalno 2 5 5 3 4 2 3" xfId="19059"/>
    <cellStyle name="Normalno 2 5 5 3 4 3" xfId="23897"/>
    <cellStyle name="Normalno 2 5 5 3 4 4" xfId="14221"/>
    <cellStyle name="Normalno 2 5 5 3 5" xfId="5754"/>
    <cellStyle name="Normalno 2 5 5 3 5 2" xfId="25106"/>
    <cellStyle name="Normalno 2 5 5 3 5 3" xfId="15430"/>
    <cellStyle name="Normalno 2 5 5 3 6" xfId="20268"/>
    <cellStyle name="Normalno 2 5 5 3 7" xfId="10592"/>
    <cellStyle name="Normalno 2 5 5 4" xfId="1522"/>
    <cellStyle name="Normalno 2 5 5 4 2" xfId="6360"/>
    <cellStyle name="Normalno 2 5 5 4 2 2" xfId="25712"/>
    <cellStyle name="Normalno 2 5 5 4 2 3" xfId="16036"/>
    <cellStyle name="Normalno 2 5 5 4 3" xfId="20874"/>
    <cellStyle name="Normalno 2 5 5 4 4" xfId="11198"/>
    <cellStyle name="Normalno 2 5 5 5" xfId="2732"/>
    <cellStyle name="Normalno 2 5 5 5 2" xfId="7570"/>
    <cellStyle name="Normalno 2 5 5 5 2 2" xfId="26922"/>
    <cellStyle name="Normalno 2 5 5 5 2 3" xfId="17246"/>
    <cellStyle name="Normalno 2 5 5 5 3" xfId="22084"/>
    <cellStyle name="Normalno 2 5 5 5 4" xfId="12408"/>
    <cellStyle name="Normalno 2 5 5 6" xfId="3941"/>
    <cellStyle name="Normalno 2 5 5 6 2" xfId="8779"/>
    <cellStyle name="Normalno 2 5 5 6 2 2" xfId="28131"/>
    <cellStyle name="Normalno 2 5 5 6 2 3" xfId="18455"/>
    <cellStyle name="Normalno 2 5 5 6 3" xfId="23293"/>
    <cellStyle name="Normalno 2 5 5 6 4" xfId="13617"/>
    <cellStyle name="Normalno 2 5 5 7" xfId="5150"/>
    <cellStyle name="Normalno 2 5 5 7 2" xfId="24502"/>
    <cellStyle name="Normalno 2 5 5 7 3" xfId="14826"/>
    <cellStyle name="Normalno 2 5 5 8" xfId="19664"/>
    <cellStyle name="Normalno 2 5 5 9" xfId="9988"/>
    <cellStyle name="Normalno 2 5 6" xfId="362"/>
    <cellStyle name="Normalno 2 5 6 2" xfId="966"/>
    <cellStyle name="Normalno 2 5 6 2 2" xfId="2176"/>
    <cellStyle name="Normalno 2 5 6 2 2 2" xfId="7014"/>
    <cellStyle name="Normalno 2 5 6 2 2 2 2" xfId="26366"/>
    <cellStyle name="Normalno 2 5 6 2 2 2 3" xfId="16690"/>
    <cellStyle name="Normalno 2 5 6 2 2 3" xfId="21528"/>
    <cellStyle name="Normalno 2 5 6 2 2 4" xfId="11852"/>
    <cellStyle name="Normalno 2 5 6 2 3" xfId="3386"/>
    <cellStyle name="Normalno 2 5 6 2 3 2" xfId="8224"/>
    <cellStyle name="Normalno 2 5 6 2 3 2 2" xfId="27576"/>
    <cellStyle name="Normalno 2 5 6 2 3 2 3" xfId="17900"/>
    <cellStyle name="Normalno 2 5 6 2 3 3" xfId="22738"/>
    <cellStyle name="Normalno 2 5 6 2 3 4" xfId="13062"/>
    <cellStyle name="Normalno 2 5 6 2 4" xfId="4595"/>
    <cellStyle name="Normalno 2 5 6 2 4 2" xfId="9433"/>
    <cellStyle name="Normalno 2 5 6 2 4 2 2" xfId="28785"/>
    <cellStyle name="Normalno 2 5 6 2 4 2 3" xfId="19109"/>
    <cellStyle name="Normalno 2 5 6 2 4 3" xfId="23947"/>
    <cellStyle name="Normalno 2 5 6 2 4 4" xfId="14271"/>
    <cellStyle name="Normalno 2 5 6 2 5" xfId="5804"/>
    <cellStyle name="Normalno 2 5 6 2 5 2" xfId="25156"/>
    <cellStyle name="Normalno 2 5 6 2 5 3" xfId="15480"/>
    <cellStyle name="Normalno 2 5 6 2 6" xfId="20318"/>
    <cellStyle name="Normalno 2 5 6 2 7" xfId="10642"/>
    <cellStyle name="Normalno 2 5 6 3" xfId="1572"/>
    <cellStyle name="Normalno 2 5 6 3 2" xfId="6410"/>
    <cellStyle name="Normalno 2 5 6 3 2 2" xfId="25762"/>
    <cellStyle name="Normalno 2 5 6 3 2 3" xfId="16086"/>
    <cellStyle name="Normalno 2 5 6 3 3" xfId="20924"/>
    <cellStyle name="Normalno 2 5 6 3 4" xfId="11248"/>
    <cellStyle name="Normalno 2 5 6 4" xfId="2782"/>
    <cellStyle name="Normalno 2 5 6 4 2" xfId="7620"/>
    <cellStyle name="Normalno 2 5 6 4 2 2" xfId="26972"/>
    <cellStyle name="Normalno 2 5 6 4 2 3" xfId="17296"/>
    <cellStyle name="Normalno 2 5 6 4 3" xfId="22134"/>
    <cellStyle name="Normalno 2 5 6 4 4" xfId="12458"/>
    <cellStyle name="Normalno 2 5 6 5" xfId="3991"/>
    <cellStyle name="Normalno 2 5 6 5 2" xfId="8829"/>
    <cellStyle name="Normalno 2 5 6 5 2 2" xfId="28181"/>
    <cellStyle name="Normalno 2 5 6 5 2 3" xfId="18505"/>
    <cellStyle name="Normalno 2 5 6 5 3" xfId="23343"/>
    <cellStyle name="Normalno 2 5 6 5 4" xfId="13667"/>
    <cellStyle name="Normalno 2 5 6 6" xfId="5200"/>
    <cellStyle name="Normalno 2 5 6 6 2" xfId="24552"/>
    <cellStyle name="Normalno 2 5 6 6 3" xfId="14876"/>
    <cellStyle name="Normalno 2 5 6 7" xfId="19714"/>
    <cellStyle name="Normalno 2 5 6 8" xfId="10038"/>
    <cellStyle name="Normalno 2 5 7" xfId="664"/>
    <cellStyle name="Normalno 2 5 7 2" xfId="1874"/>
    <cellStyle name="Normalno 2 5 7 2 2" xfId="6712"/>
    <cellStyle name="Normalno 2 5 7 2 2 2" xfId="26064"/>
    <cellStyle name="Normalno 2 5 7 2 2 3" xfId="16388"/>
    <cellStyle name="Normalno 2 5 7 2 3" xfId="21226"/>
    <cellStyle name="Normalno 2 5 7 2 4" xfId="11550"/>
    <cellStyle name="Normalno 2 5 7 3" xfId="3084"/>
    <cellStyle name="Normalno 2 5 7 3 2" xfId="7922"/>
    <cellStyle name="Normalno 2 5 7 3 2 2" xfId="27274"/>
    <cellStyle name="Normalno 2 5 7 3 2 3" xfId="17598"/>
    <cellStyle name="Normalno 2 5 7 3 3" xfId="22436"/>
    <cellStyle name="Normalno 2 5 7 3 4" xfId="12760"/>
    <cellStyle name="Normalno 2 5 7 4" xfId="4293"/>
    <cellStyle name="Normalno 2 5 7 4 2" xfId="9131"/>
    <cellStyle name="Normalno 2 5 7 4 2 2" xfId="28483"/>
    <cellStyle name="Normalno 2 5 7 4 2 3" xfId="18807"/>
    <cellStyle name="Normalno 2 5 7 4 3" xfId="23645"/>
    <cellStyle name="Normalno 2 5 7 4 4" xfId="13969"/>
    <cellStyle name="Normalno 2 5 7 5" xfId="5502"/>
    <cellStyle name="Normalno 2 5 7 5 2" xfId="24854"/>
    <cellStyle name="Normalno 2 5 7 5 3" xfId="15178"/>
    <cellStyle name="Normalno 2 5 7 6" xfId="20016"/>
    <cellStyle name="Normalno 2 5 7 7" xfId="10340"/>
    <cellStyle name="Normalno 2 5 8" xfId="1270"/>
    <cellStyle name="Normalno 2 5 8 2" xfId="6108"/>
    <cellStyle name="Normalno 2 5 8 2 2" xfId="25460"/>
    <cellStyle name="Normalno 2 5 8 2 3" xfId="15784"/>
    <cellStyle name="Normalno 2 5 8 3" xfId="20622"/>
    <cellStyle name="Normalno 2 5 8 4" xfId="10946"/>
    <cellStyle name="Normalno 2 5 9" xfId="2480"/>
    <cellStyle name="Normalno 2 5 9 2" xfId="7318"/>
    <cellStyle name="Normalno 2 5 9 2 2" xfId="26670"/>
    <cellStyle name="Normalno 2 5 9 2 3" xfId="16994"/>
    <cellStyle name="Normalno 2 5 9 3" xfId="21832"/>
    <cellStyle name="Normalno 2 5 9 4" xfId="12156"/>
    <cellStyle name="Normalno 2 6" xfId="47"/>
    <cellStyle name="Normalno 2 6 2" xfId="101"/>
    <cellStyle name="Normalno 2 7" xfId="58"/>
    <cellStyle name="Normalno 2 7 10" xfId="9765"/>
    <cellStyle name="Normalno 2 7 2" xfId="171"/>
    <cellStyle name="Normalno 2 7 2 2" xfId="491"/>
    <cellStyle name="Normalno 2 7 2 2 2" xfId="1095"/>
    <cellStyle name="Normalno 2 7 2 2 2 2" xfId="2305"/>
    <cellStyle name="Normalno 2 7 2 2 2 2 2" xfId="7143"/>
    <cellStyle name="Normalno 2 7 2 2 2 2 2 2" xfId="26495"/>
    <cellStyle name="Normalno 2 7 2 2 2 2 2 3" xfId="16819"/>
    <cellStyle name="Normalno 2 7 2 2 2 2 3" xfId="21657"/>
    <cellStyle name="Normalno 2 7 2 2 2 2 4" xfId="11981"/>
    <cellStyle name="Normalno 2 7 2 2 2 3" xfId="3515"/>
    <cellStyle name="Normalno 2 7 2 2 2 3 2" xfId="8353"/>
    <cellStyle name="Normalno 2 7 2 2 2 3 2 2" xfId="27705"/>
    <cellStyle name="Normalno 2 7 2 2 2 3 2 3" xfId="18029"/>
    <cellStyle name="Normalno 2 7 2 2 2 3 3" xfId="22867"/>
    <cellStyle name="Normalno 2 7 2 2 2 3 4" xfId="13191"/>
    <cellStyle name="Normalno 2 7 2 2 2 4" xfId="4724"/>
    <cellStyle name="Normalno 2 7 2 2 2 4 2" xfId="9562"/>
    <cellStyle name="Normalno 2 7 2 2 2 4 2 2" xfId="28914"/>
    <cellStyle name="Normalno 2 7 2 2 2 4 2 3" xfId="19238"/>
    <cellStyle name="Normalno 2 7 2 2 2 4 3" xfId="24076"/>
    <cellStyle name="Normalno 2 7 2 2 2 4 4" xfId="14400"/>
    <cellStyle name="Normalno 2 7 2 2 2 5" xfId="5933"/>
    <cellStyle name="Normalno 2 7 2 2 2 5 2" xfId="25285"/>
    <cellStyle name="Normalno 2 7 2 2 2 5 3" xfId="15609"/>
    <cellStyle name="Normalno 2 7 2 2 2 6" xfId="20447"/>
    <cellStyle name="Normalno 2 7 2 2 2 7" xfId="10771"/>
    <cellStyle name="Normalno 2 7 2 2 3" xfId="1701"/>
    <cellStyle name="Normalno 2 7 2 2 3 2" xfId="6539"/>
    <cellStyle name="Normalno 2 7 2 2 3 2 2" xfId="25891"/>
    <cellStyle name="Normalno 2 7 2 2 3 2 3" xfId="16215"/>
    <cellStyle name="Normalno 2 7 2 2 3 3" xfId="21053"/>
    <cellStyle name="Normalno 2 7 2 2 3 4" xfId="11377"/>
    <cellStyle name="Normalno 2 7 2 2 4" xfId="2911"/>
    <cellStyle name="Normalno 2 7 2 2 4 2" xfId="7749"/>
    <cellStyle name="Normalno 2 7 2 2 4 2 2" xfId="27101"/>
    <cellStyle name="Normalno 2 7 2 2 4 2 3" xfId="17425"/>
    <cellStyle name="Normalno 2 7 2 2 4 3" xfId="22263"/>
    <cellStyle name="Normalno 2 7 2 2 4 4" xfId="12587"/>
    <cellStyle name="Normalno 2 7 2 2 5" xfId="4120"/>
    <cellStyle name="Normalno 2 7 2 2 5 2" xfId="8958"/>
    <cellStyle name="Normalno 2 7 2 2 5 2 2" xfId="28310"/>
    <cellStyle name="Normalno 2 7 2 2 5 2 3" xfId="18634"/>
    <cellStyle name="Normalno 2 7 2 2 5 3" xfId="23472"/>
    <cellStyle name="Normalno 2 7 2 2 5 4" xfId="13796"/>
    <cellStyle name="Normalno 2 7 2 2 6" xfId="5329"/>
    <cellStyle name="Normalno 2 7 2 2 6 2" xfId="24681"/>
    <cellStyle name="Normalno 2 7 2 2 6 3" xfId="15005"/>
    <cellStyle name="Normalno 2 7 2 2 7" xfId="19843"/>
    <cellStyle name="Normalno 2 7 2 2 8" xfId="10167"/>
    <cellStyle name="Normalno 2 7 2 3" xfId="793"/>
    <cellStyle name="Normalno 2 7 2 3 2" xfId="2003"/>
    <cellStyle name="Normalno 2 7 2 3 2 2" xfId="6841"/>
    <cellStyle name="Normalno 2 7 2 3 2 2 2" xfId="26193"/>
    <cellStyle name="Normalno 2 7 2 3 2 2 3" xfId="16517"/>
    <cellStyle name="Normalno 2 7 2 3 2 3" xfId="21355"/>
    <cellStyle name="Normalno 2 7 2 3 2 4" xfId="11679"/>
    <cellStyle name="Normalno 2 7 2 3 3" xfId="3213"/>
    <cellStyle name="Normalno 2 7 2 3 3 2" xfId="8051"/>
    <cellStyle name="Normalno 2 7 2 3 3 2 2" xfId="27403"/>
    <cellStyle name="Normalno 2 7 2 3 3 2 3" xfId="17727"/>
    <cellStyle name="Normalno 2 7 2 3 3 3" xfId="22565"/>
    <cellStyle name="Normalno 2 7 2 3 3 4" xfId="12889"/>
    <cellStyle name="Normalno 2 7 2 3 4" xfId="4422"/>
    <cellStyle name="Normalno 2 7 2 3 4 2" xfId="9260"/>
    <cellStyle name="Normalno 2 7 2 3 4 2 2" xfId="28612"/>
    <cellStyle name="Normalno 2 7 2 3 4 2 3" xfId="18936"/>
    <cellStyle name="Normalno 2 7 2 3 4 3" xfId="23774"/>
    <cellStyle name="Normalno 2 7 2 3 4 4" xfId="14098"/>
    <cellStyle name="Normalno 2 7 2 3 5" xfId="5631"/>
    <cellStyle name="Normalno 2 7 2 3 5 2" xfId="24983"/>
    <cellStyle name="Normalno 2 7 2 3 5 3" xfId="15307"/>
    <cellStyle name="Normalno 2 7 2 3 6" xfId="20145"/>
    <cellStyle name="Normalno 2 7 2 3 7" xfId="10469"/>
    <cellStyle name="Normalno 2 7 2 4" xfId="1399"/>
    <cellStyle name="Normalno 2 7 2 4 2" xfId="6237"/>
    <cellStyle name="Normalno 2 7 2 4 2 2" xfId="25589"/>
    <cellStyle name="Normalno 2 7 2 4 2 3" xfId="15913"/>
    <cellStyle name="Normalno 2 7 2 4 3" xfId="20751"/>
    <cellStyle name="Normalno 2 7 2 4 4" xfId="11075"/>
    <cellStyle name="Normalno 2 7 2 5" xfId="2609"/>
    <cellStyle name="Normalno 2 7 2 5 2" xfId="7447"/>
    <cellStyle name="Normalno 2 7 2 5 2 2" xfId="26799"/>
    <cellStyle name="Normalno 2 7 2 5 2 3" xfId="17123"/>
    <cellStyle name="Normalno 2 7 2 5 3" xfId="21961"/>
    <cellStyle name="Normalno 2 7 2 5 4" xfId="12285"/>
    <cellStyle name="Normalno 2 7 2 6" xfId="3819"/>
    <cellStyle name="Normalno 2 7 2 6 2" xfId="8657"/>
    <cellStyle name="Normalno 2 7 2 6 2 2" xfId="28009"/>
    <cellStyle name="Normalno 2 7 2 6 2 3" xfId="18333"/>
    <cellStyle name="Normalno 2 7 2 6 3" xfId="23171"/>
    <cellStyle name="Normalno 2 7 2 6 4" xfId="13495"/>
    <cellStyle name="Normalno 2 7 2 7" xfId="5027"/>
    <cellStyle name="Normalno 2 7 2 7 2" xfId="24379"/>
    <cellStyle name="Normalno 2 7 2 7 3" xfId="14703"/>
    <cellStyle name="Normalno 2 7 2 8" xfId="19541"/>
    <cellStyle name="Normalno 2 7 2 9" xfId="9865"/>
    <cellStyle name="Normalno 2 7 3" xfId="391"/>
    <cellStyle name="Normalno 2 7 3 2" xfId="995"/>
    <cellStyle name="Normalno 2 7 3 2 2" xfId="2205"/>
    <cellStyle name="Normalno 2 7 3 2 2 2" xfId="7043"/>
    <cellStyle name="Normalno 2 7 3 2 2 2 2" xfId="26395"/>
    <cellStyle name="Normalno 2 7 3 2 2 2 3" xfId="16719"/>
    <cellStyle name="Normalno 2 7 3 2 2 3" xfId="21557"/>
    <cellStyle name="Normalno 2 7 3 2 2 4" xfId="11881"/>
    <cellStyle name="Normalno 2 7 3 2 3" xfId="3415"/>
    <cellStyle name="Normalno 2 7 3 2 3 2" xfId="8253"/>
    <cellStyle name="Normalno 2 7 3 2 3 2 2" xfId="27605"/>
    <cellStyle name="Normalno 2 7 3 2 3 2 3" xfId="17929"/>
    <cellStyle name="Normalno 2 7 3 2 3 3" xfId="22767"/>
    <cellStyle name="Normalno 2 7 3 2 3 4" xfId="13091"/>
    <cellStyle name="Normalno 2 7 3 2 4" xfId="4624"/>
    <cellStyle name="Normalno 2 7 3 2 4 2" xfId="9462"/>
    <cellStyle name="Normalno 2 7 3 2 4 2 2" xfId="28814"/>
    <cellStyle name="Normalno 2 7 3 2 4 2 3" xfId="19138"/>
    <cellStyle name="Normalno 2 7 3 2 4 3" xfId="23976"/>
    <cellStyle name="Normalno 2 7 3 2 4 4" xfId="14300"/>
    <cellStyle name="Normalno 2 7 3 2 5" xfId="5833"/>
    <cellStyle name="Normalno 2 7 3 2 5 2" xfId="25185"/>
    <cellStyle name="Normalno 2 7 3 2 5 3" xfId="15509"/>
    <cellStyle name="Normalno 2 7 3 2 6" xfId="20347"/>
    <cellStyle name="Normalno 2 7 3 2 7" xfId="10671"/>
    <cellStyle name="Normalno 2 7 3 3" xfId="1601"/>
    <cellStyle name="Normalno 2 7 3 3 2" xfId="6439"/>
    <cellStyle name="Normalno 2 7 3 3 2 2" xfId="25791"/>
    <cellStyle name="Normalno 2 7 3 3 2 3" xfId="16115"/>
    <cellStyle name="Normalno 2 7 3 3 3" xfId="20953"/>
    <cellStyle name="Normalno 2 7 3 3 4" xfId="11277"/>
    <cellStyle name="Normalno 2 7 3 4" xfId="2811"/>
    <cellStyle name="Normalno 2 7 3 4 2" xfId="7649"/>
    <cellStyle name="Normalno 2 7 3 4 2 2" xfId="27001"/>
    <cellStyle name="Normalno 2 7 3 4 2 3" xfId="17325"/>
    <cellStyle name="Normalno 2 7 3 4 3" xfId="22163"/>
    <cellStyle name="Normalno 2 7 3 4 4" xfId="12487"/>
    <cellStyle name="Normalno 2 7 3 5" xfId="4020"/>
    <cellStyle name="Normalno 2 7 3 5 2" xfId="8858"/>
    <cellStyle name="Normalno 2 7 3 5 2 2" xfId="28210"/>
    <cellStyle name="Normalno 2 7 3 5 2 3" xfId="18534"/>
    <cellStyle name="Normalno 2 7 3 5 3" xfId="23372"/>
    <cellStyle name="Normalno 2 7 3 5 4" xfId="13696"/>
    <cellStyle name="Normalno 2 7 3 6" xfId="5229"/>
    <cellStyle name="Normalno 2 7 3 6 2" xfId="24581"/>
    <cellStyle name="Normalno 2 7 3 6 3" xfId="14905"/>
    <cellStyle name="Normalno 2 7 3 7" xfId="19743"/>
    <cellStyle name="Normalno 2 7 3 8" xfId="10067"/>
    <cellStyle name="Normalno 2 7 4" xfId="693"/>
    <cellStyle name="Normalno 2 7 4 2" xfId="1903"/>
    <cellStyle name="Normalno 2 7 4 2 2" xfId="6741"/>
    <cellStyle name="Normalno 2 7 4 2 2 2" xfId="26093"/>
    <cellStyle name="Normalno 2 7 4 2 2 3" xfId="16417"/>
    <cellStyle name="Normalno 2 7 4 2 3" xfId="21255"/>
    <cellStyle name="Normalno 2 7 4 2 4" xfId="11579"/>
    <cellStyle name="Normalno 2 7 4 3" xfId="3113"/>
    <cellStyle name="Normalno 2 7 4 3 2" xfId="7951"/>
    <cellStyle name="Normalno 2 7 4 3 2 2" xfId="27303"/>
    <cellStyle name="Normalno 2 7 4 3 2 3" xfId="17627"/>
    <cellStyle name="Normalno 2 7 4 3 3" xfId="22465"/>
    <cellStyle name="Normalno 2 7 4 3 4" xfId="12789"/>
    <cellStyle name="Normalno 2 7 4 4" xfId="4322"/>
    <cellStyle name="Normalno 2 7 4 4 2" xfId="9160"/>
    <cellStyle name="Normalno 2 7 4 4 2 2" xfId="28512"/>
    <cellStyle name="Normalno 2 7 4 4 2 3" xfId="18836"/>
    <cellStyle name="Normalno 2 7 4 4 3" xfId="23674"/>
    <cellStyle name="Normalno 2 7 4 4 4" xfId="13998"/>
    <cellStyle name="Normalno 2 7 4 5" xfId="5531"/>
    <cellStyle name="Normalno 2 7 4 5 2" xfId="24883"/>
    <cellStyle name="Normalno 2 7 4 5 3" xfId="15207"/>
    <cellStyle name="Normalno 2 7 4 6" xfId="20045"/>
    <cellStyle name="Normalno 2 7 4 7" xfId="10369"/>
    <cellStyle name="Normalno 2 7 5" xfId="1299"/>
    <cellStyle name="Normalno 2 7 5 2" xfId="6137"/>
    <cellStyle name="Normalno 2 7 5 2 2" xfId="25489"/>
    <cellStyle name="Normalno 2 7 5 2 3" xfId="15813"/>
    <cellStyle name="Normalno 2 7 5 3" xfId="20651"/>
    <cellStyle name="Normalno 2 7 5 4" xfId="10975"/>
    <cellStyle name="Normalno 2 7 6" xfId="2509"/>
    <cellStyle name="Normalno 2 7 6 2" xfId="7347"/>
    <cellStyle name="Normalno 2 7 6 2 2" xfId="26699"/>
    <cellStyle name="Normalno 2 7 6 2 3" xfId="17023"/>
    <cellStyle name="Normalno 2 7 6 3" xfId="21861"/>
    <cellStyle name="Normalno 2 7 6 4" xfId="12185"/>
    <cellStyle name="Normalno 2 7 7" xfId="3719"/>
    <cellStyle name="Normalno 2 7 7 2" xfId="8557"/>
    <cellStyle name="Normalno 2 7 7 2 2" xfId="27909"/>
    <cellStyle name="Normalno 2 7 7 2 3" xfId="18233"/>
    <cellStyle name="Normalno 2 7 7 3" xfId="23071"/>
    <cellStyle name="Normalno 2 7 7 4" xfId="13395"/>
    <cellStyle name="Normalno 2 7 8" xfId="4927"/>
    <cellStyle name="Normalno 2 7 8 2" xfId="24279"/>
    <cellStyle name="Normalno 2 7 8 3" xfId="14603"/>
    <cellStyle name="Normalno 2 7 9" xfId="19441"/>
    <cellStyle name="Normalno 2 8" xfId="120"/>
    <cellStyle name="Normalno 2 8 2" xfId="441"/>
    <cellStyle name="Normalno 2 8 2 2" xfId="1045"/>
    <cellStyle name="Normalno 2 8 2 2 2" xfId="2255"/>
    <cellStyle name="Normalno 2 8 2 2 2 2" xfId="7093"/>
    <cellStyle name="Normalno 2 8 2 2 2 2 2" xfId="26445"/>
    <cellStyle name="Normalno 2 8 2 2 2 2 3" xfId="16769"/>
    <cellStyle name="Normalno 2 8 2 2 2 3" xfId="21607"/>
    <cellStyle name="Normalno 2 8 2 2 2 4" xfId="11931"/>
    <cellStyle name="Normalno 2 8 2 2 3" xfId="3465"/>
    <cellStyle name="Normalno 2 8 2 2 3 2" xfId="8303"/>
    <cellStyle name="Normalno 2 8 2 2 3 2 2" xfId="27655"/>
    <cellStyle name="Normalno 2 8 2 2 3 2 3" xfId="17979"/>
    <cellStyle name="Normalno 2 8 2 2 3 3" xfId="22817"/>
    <cellStyle name="Normalno 2 8 2 2 3 4" xfId="13141"/>
    <cellStyle name="Normalno 2 8 2 2 4" xfId="4674"/>
    <cellStyle name="Normalno 2 8 2 2 4 2" xfId="9512"/>
    <cellStyle name="Normalno 2 8 2 2 4 2 2" xfId="28864"/>
    <cellStyle name="Normalno 2 8 2 2 4 2 3" xfId="19188"/>
    <cellStyle name="Normalno 2 8 2 2 4 3" xfId="24026"/>
    <cellStyle name="Normalno 2 8 2 2 4 4" xfId="14350"/>
    <cellStyle name="Normalno 2 8 2 2 5" xfId="5883"/>
    <cellStyle name="Normalno 2 8 2 2 5 2" xfId="25235"/>
    <cellStyle name="Normalno 2 8 2 2 5 3" xfId="15559"/>
    <cellStyle name="Normalno 2 8 2 2 6" xfId="20397"/>
    <cellStyle name="Normalno 2 8 2 2 7" xfId="10721"/>
    <cellStyle name="Normalno 2 8 2 3" xfId="1651"/>
    <cellStyle name="Normalno 2 8 2 3 2" xfId="6489"/>
    <cellStyle name="Normalno 2 8 2 3 2 2" xfId="25841"/>
    <cellStyle name="Normalno 2 8 2 3 2 3" xfId="16165"/>
    <cellStyle name="Normalno 2 8 2 3 3" xfId="21003"/>
    <cellStyle name="Normalno 2 8 2 3 4" xfId="11327"/>
    <cellStyle name="Normalno 2 8 2 4" xfId="2861"/>
    <cellStyle name="Normalno 2 8 2 4 2" xfId="7699"/>
    <cellStyle name="Normalno 2 8 2 4 2 2" xfId="27051"/>
    <cellStyle name="Normalno 2 8 2 4 2 3" xfId="17375"/>
    <cellStyle name="Normalno 2 8 2 4 3" xfId="22213"/>
    <cellStyle name="Normalno 2 8 2 4 4" xfId="12537"/>
    <cellStyle name="Normalno 2 8 2 5" xfId="4070"/>
    <cellStyle name="Normalno 2 8 2 5 2" xfId="8908"/>
    <cellStyle name="Normalno 2 8 2 5 2 2" xfId="28260"/>
    <cellStyle name="Normalno 2 8 2 5 2 3" xfId="18584"/>
    <cellStyle name="Normalno 2 8 2 5 3" xfId="23422"/>
    <cellStyle name="Normalno 2 8 2 5 4" xfId="13746"/>
    <cellStyle name="Normalno 2 8 2 6" xfId="5279"/>
    <cellStyle name="Normalno 2 8 2 6 2" xfId="24631"/>
    <cellStyle name="Normalno 2 8 2 6 3" xfId="14955"/>
    <cellStyle name="Normalno 2 8 2 7" xfId="19793"/>
    <cellStyle name="Normalno 2 8 2 8" xfId="10117"/>
    <cellStyle name="Normalno 2 8 3" xfId="743"/>
    <cellStyle name="Normalno 2 8 3 2" xfId="1953"/>
    <cellStyle name="Normalno 2 8 3 2 2" xfId="6791"/>
    <cellStyle name="Normalno 2 8 3 2 2 2" xfId="26143"/>
    <cellStyle name="Normalno 2 8 3 2 2 3" xfId="16467"/>
    <cellStyle name="Normalno 2 8 3 2 3" xfId="21305"/>
    <cellStyle name="Normalno 2 8 3 2 4" xfId="11629"/>
    <cellStyle name="Normalno 2 8 3 3" xfId="3163"/>
    <cellStyle name="Normalno 2 8 3 3 2" xfId="8001"/>
    <cellStyle name="Normalno 2 8 3 3 2 2" xfId="27353"/>
    <cellStyle name="Normalno 2 8 3 3 2 3" xfId="17677"/>
    <cellStyle name="Normalno 2 8 3 3 3" xfId="22515"/>
    <cellStyle name="Normalno 2 8 3 3 4" xfId="12839"/>
    <cellStyle name="Normalno 2 8 3 4" xfId="4372"/>
    <cellStyle name="Normalno 2 8 3 4 2" xfId="9210"/>
    <cellStyle name="Normalno 2 8 3 4 2 2" xfId="28562"/>
    <cellStyle name="Normalno 2 8 3 4 2 3" xfId="18886"/>
    <cellStyle name="Normalno 2 8 3 4 3" xfId="23724"/>
    <cellStyle name="Normalno 2 8 3 4 4" xfId="14048"/>
    <cellStyle name="Normalno 2 8 3 5" xfId="5581"/>
    <cellStyle name="Normalno 2 8 3 5 2" xfId="24933"/>
    <cellStyle name="Normalno 2 8 3 5 3" xfId="15257"/>
    <cellStyle name="Normalno 2 8 3 6" xfId="20095"/>
    <cellStyle name="Normalno 2 8 3 7" xfId="10419"/>
    <cellStyle name="Normalno 2 8 4" xfId="1349"/>
    <cellStyle name="Normalno 2 8 4 2" xfId="6187"/>
    <cellStyle name="Normalno 2 8 4 2 2" xfId="25539"/>
    <cellStyle name="Normalno 2 8 4 2 3" xfId="15863"/>
    <cellStyle name="Normalno 2 8 4 3" xfId="20701"/>
    <cellStyle name="Normalno 2 8 4 4" xfId="11025"/>
    <cellStyle name="Normalno 2 8 5" xfId="2559"/>
    <cellStyle name="Normalno 2 8 5 2" xfId="7397"/>
    <cellStyle name="Normalno 2 8 5 2 2" xfId="26749"/>
    <cellStyle name="Normalno 2 8 5 2 3" xfId="17073"/>
    <cellStyle name="Normalno 2 8 5 3" xfId="21911"/>
    <cellStyle name="Normalno 2 8 5 4" xfId="12235"/>
    <cellStyle name="Normalno 2 8 6" xfId="3769"/>
    <cellStyle name="Normalno 2 8 6 2" xfId="8607"/>
    <cellStyle name="Normalno 2 8 6 2 2" xfId="27959"/>
    <cellStyle name="Normalno 2 8 6 2 3" xfId="18283"/>
    <cellStyle name="Normalno 2 8 6 3" xfId="23121"/>
    <cellStyle name="Normalno 2 8 6 4" xfId="13445"/>
    <cellStyle name="Normalno 2 8 7" xfId="4977"/>
    <cellStyle name="Normalno 2 8 7 2" xfId="24329"/>
    <cellStyle name="Normalno 2 8 7 3" xfId="14653"/>
    <cellStyle name="Normalno 2 8 8" xfId="19491"/>
    <cellStyle name="Normalno 2 8 9" xfId="9815"/>
    <cellStyle name="Normalno 2 9" xfId="237"/>
    <cellStyle name="Normalno 2 9 2" xfId="541"/>
    <cellStyle name="Normalno 2 9 2 2" xfId="1145"/>
    <cellStyle name="Normalno 2 9 2 2 2" xfId="2355"/>
    <cellStyle name="Normalno 2 9 2 2 2 2" xfId="7193"/>
    <cellStyle name="Normalno 2 9 2 2 2 2 2" xfId="26545"/>
    <cellStyle name="Normalno 2 9 2 2 2 2 3" xfId="16869"/>
    <cellStyle name="Normalno 2 9 2 2 2 3" xfId="21707"/>
    <cellStyle name="Normalno 2 9 2 2 2 4" xfId="12031"/>
    <cellStyle name="Normalno 2 9 2 2 3" xfId="3565"/>
    <cellStyle name="Normalno 2 9 2 2 3 2" xfId="8403"/>
    <cellStyle name="Normalno 2 9 2 2 3 2 2" xfId="27755"/>
    <cellStyle name="Normalno 2 9 2 2 3 2 3" xfId="18079"/>
    <cellStyle name="Normalno 2 9 2 2 3 3" xfId="22917"/>
    <cellStyle name="Normalno 2 9 2 2 3 4" xfId="13241"/>
    <cellStyle name="Normalno 2 9 2 2 4" xfId="4774"/>
    <cellStyle name="Normalno 2 9 2 2 4 2" xfId="9612"/>
    <cellStyle name="Normalno 2 9 2 2 4 2 2" xfId="28964"/>
    <cellStyle name="Normalno 2 9 2 2 4 2 3" xfId="19288"/>
    <cellStyle name="Normalno 2 9 2 2 4 3" xfId="24126"/>
    <cellStyle name="Normalno 2 9 2 2 4 4" xfId="14450"/>
    <cellStyle name="Normalno 2 9 2 2 5" xfId="5983"/>
    <cellStyle name="Normalno 2 9 2 2 5 2" xfId="25335"/>
    <cellStyle name="Normalno 2 9 2 2 5 3" xfId="15659"/>
    <cellStyle name="Normalno 2 9 2 2 6" xfId="20497"/>
    <cellStyle name="Normalno 2 9 2 2 7" xfId="10821"/>
    <cellStyle name="Normalno 2 9 2 3" xfId="1751"/>
    <cellStyle name="Normalno 2 9 2 3 2" xfId="6589"/>
    <cellStyle name="Normalno 2 9 2 3 2 2" xfId="25941"/>
    <cellStyle name="Normalno 2 9 2 3 2 3" xfId="16265"/>
    <cellStyle name="Normalno 2 9 2 3 3" xfId="21103"/>
    <cellStyle name="Normalno 2 9 2 3 4" xfId="11427"/>
    <cellStyle name="Normalno 2 9 2 4" xfId="2961"/>
    <cellStyle name="Normalno 2 9 2 4 2" xfId="7799"/>
    <cellStyle name="Normalno 2 9 2 4 2 2" xfId="27151"/>
    <cellStyle name="Normalno 2 9 2 4 2 3" xfId="17475"/>
    <cellStyle name="Normalno 2 9 2 4 3" xfId="22313"/>
    <cellStyle name="Normalno 2 9 2 4 4" xfId="12637"/>
    <cellStyle name="Normalno 2 9 2 5" xfId="4170"/>
    <cellStyle name="Normalno 2 9 2 5 2" xfId="9008"/>
    <cellStyle name="Normalno 2 9 2 5 2 2" xfId="28360"/>
    <cellStyle name="Normalno 2 9 2 5 2 3" xfId="18684"/>
    <cellStyle name="Normalno 2 9 2 5 3" xfId="23522"/>
    <cellStyle name="Normalno 2 9 2 5 4" xfId="13846"/>
    <cellStyle name="Normalno 2 9 2 6" xfId="5379"/>
    <cellStyle name="Normalno 2 9 2 6 2" xfId="24731"/>
    <cellStyle name="Normalno 2 9 2 6 3" xfId="15055"/>
    <cellStyle name="Normalno 2 9 2 7" xfId="19893"/>
    <cellStyle name="Normalno 2 9 2 8" xfId="10217"/>
    <cellStyle name="Normalno 2 9 3" xfId="843"/>
    <cellStyle name="Normalno 2 9 3 2" xfId="2053"/>
    <cellStyle name="Normalno 2 9 3 2 2" xfId="6891"/>
    <cellStyle name="Normalno 2 9 3 2 2 2" xfId="26243"/>
    <cellStyle name="Normalno 2 9 3 2 2 3" xfId="16567"/>
    <cellStyle name="Normalno 2 9 3 2 3" xfId="21405"/>
    <cellStyle name="Normalno 2 9 3 2 4" xfId="11729"/>
    <cellStyle name="Normalno 2 9 3 3" xfId="3263"/>
    <cellStyle name="Normalno 2 9 3 3 2" xfId="8101"/>
    <cellStyle name="Normalno 2 9 3 3 2 2" xfId="27453"/>
    <cellStyle name="Normalno 2 9 3 3 2 3" xfId="17777"/>
    <cellStyle name="Normalno 2 9 3 3 3" xfId="22615"/>
    <cellStyle name="Normalno 2 9 3 3 4" xfId="12939"/>
    <cellStyle name="Normalno 2 9 3 4" xfId="4472"/>
    <cellStyle name="Normalno 2 9 3 4 2" xfId="9310"/>
    <cellStyle name="Normalno 2 9 3 4 2 2" xfId="28662"/>
    <cellStyle name="Normalno 2 9 3 4 2 3" xfId="18986"/>
    <cellStyle name="Normalno 2 9 3 4 3" xfId="23824"/>
    <cellStyle name="Normalno 2 9 3 4 4" xfId="14148"/>
    <cellStyle name="Normalno 2 9 3 5" xfId="5681"/>
    <cellStyle name="Normalno 2 9 3 5 2" xfId="25033"/>
    <cellStyle name="Normalno 2 9 3 5 3" xfId="15357"/>
    <cellStyle name="Normalno 2 9 3 6" xfId="20195"/>
    <cellStyle name="Normalno 2 9 3 7" xfId="10519"/>
    <cellStyle name="Normalno 2 9 4" xfId="1449"/>
    <cellStyle name="Normalno 2 9 4 2" xfId="6287"/>
    <cellStyle name="Normalno 2 9 4 2 2" xfId="25639"/>
    <cellStyle name="Normalno 2 9 4 2 3" xfId="15963"/>
    <cellStyle name="Normalno 2 9 4 3" xfId="20801"/>
    <cellStyle name="Normalno 2 9 4 4" xfId="11125"/>
    <cellStyle name="Normalno 2 9 5" xfId="2659"/>
    <cellStyle name="Normalno 2 9 5 2" xfId="7497"/>
    <cellStyle name="Normalno 2 9 5 2 2" xfId="26849"/>
    <cellStyle name="Normalno 2 9 5 2 3" xfId="17173"/>
    <cellStyle name="Normalno 2 9 5 3" xfId="22011"/>
    <cellStyle name="Normalno 2 9 5 4" xfId="12335"/>
    <cellStyle name="Normalno 2 9 6" xfId="3869"/>
    <cellStyle name="Normalno 2 9 6 2" xfId="8707"/>
    <cellStyle name="Normalno 2 9 6 2 2" xfId="28059"/>
    <cellStyle name="Normalno 2 9 6 2 3" xfId="18383"/>
    <cellStyle name="Normalno 2 9 6 3" xfId="23221"/>
    <cellStyle name="Normalno 2 9 6 4" xfId="13545"/>
    <cellStyle name="Normalno 2 9 7" xfId="5077"/>
    <cellStyle name="Normalno 2 9 7 2" xfId="24429"/>
    <cellStyle name="Normalno 2 9 7 3" xfId="14753"/>
    <cellStyle name="Normalno 2 9 8" xfId="19591"/>
    <cellStyle name="Normalno 2 9 9" xfId="9915"/>
    <cellStyle name="Normalno 20" xfId="220"/>
    <cellStyle name="Normalno 21" xfId="229"/>
    <cellStyle name="Normalno 22" xfId="226"/>
    <cellStyle name="Normalno 23" xfId="232"/>
    <cellStyle name="Normalno 24" xfId="225"/>
    <cellStyle name="Normalno 25" xfId="224"/>
    <cellStyle name="Normalno 26" xfId="233"/>
    <cellStyle name="Normalno 27" xfId="227"/>
    <cellStyle name="Normalno 28" xfId="223"/>
    <cellStyle name="Normalno 29" xfId="230"/>
    <cellStyle name="Normalno 3" xfId="23"/>
    <cellStyle name="Normalno 3 2" xfId="78"/>
    <cellStyle name="Normalno 30" xfId="219"/>
    <cellStyle name="Normalno 31" xfId="234"/>
    <cellStyle name="Normalno 32" xfId="287"/>
    <cellStyle name="Normalno 33" xfId="338"/>
    <cellStyle name="Normalno 34" xfId="29066"/>
    <cellStyle name="Normalno 4" xfId="51"/>
    <cellStyle name="Normalno 4 10" xfId="2503"/>
    <cellStyle name="Normalno 4 10 2" xfId="7341"/>
    <cellStyle name="Normalno 4 10 2 2" xfId="26693"/>
    <cellStyle name="Normalno 4 10 2 3" xfId="17017"/>
    <cellStyle name="Normalno 4 10 3" xfId="21855"/>
    <cellStyle name="Normalno 4 10 4" xfId="12179"/>
    <cellStyle name="Normalno 4 11" xfId="4921"/>
    <cellStyle name="Normalno 4 11 2" xfId="24273"/>
    <cellStyle name="Normalno 4 11 3" xfId="14597"/>
    <cellStyle name="Normalno 4 12" xfId="19435"/>
    <cellStyle name="Normalno 4 13" xfId="9759"/>
    <cellStyle name="Normalno 4 2" xfId="53"/>
    <cellStyle name="Normalno 4 2 10" xfId="2505"/>
    <cellStyle name="Normalno 4 2 10 2" xfId="7343"/>
    <cellStyle name="Normalno 4 2 10 2 2" xfId="26695"/>
    <cellStyle name="Normalno 4 2 10 2 3" xfId="17019"/>
    <cellStyle name="Normalno 4 2 10 3" xfId="21857"/>
    <cellStyle name="Normalno 4 2 10 4" xfId="12181"/>
    <cellStyle name="Normalno 4 2 11" xfId="4923"/>
    <cellStyle name="Normalno 4 2 11 2" xfId="24275"/>
    <cellStyle name="Normalno 4 2 11 3" xfId="14599"/>
    <cellStyle name="Normalno 4 2 12" xfId="19437"/>
    <cellStyle name="Normalno 4 2 13" xfId="9761"/>
    <cellStyle name="Normalno 4 2 2" xfId="107"/>
    <cellStyle name="Normalno 4 2 2 10" xfId="9811"/>
    <cellStyle name="Normalno 4 2 2 2" xfId="217"/>
    <cellStyle name="Normalno 4 2 2 2 2" xfId="537"/>
    <cellStyle name="Normalno 4 2 2 2 2 2" xfId="1141"/>
    <cellStyle name="Normalno 4 2 2 2 2 2 2" xfId="2351"/>
    <cellStyle name="Normalno 4 2 2 2 2 2 2 2" xfId="7189"/>
    <cellStyle name="Normalno 4 2 2 2 2 2 2 2 2" xfId="26541"/>
    <cellStyle name="Normalno 4 2 2 2 2 2 2 2 3" xfId="16865"/>
    <cellStyle name="Normalno 4 2 2 2 2 2 2 3" xfId="21703"/>
    <cellStyle name="Normalno 4 2 2 2 2 2 2 4" xfId="12027"/>
    <cellStyle name="Normalno 4 2 2 2 2 2 3" xfId="3561"/>
    <cellStyle name="Normalno 4 2 2 2 2 2 3 2" xfId="8399"/>
    <cellStyle name="Normalno 4 2 2 2 2 2 3 2 2" xfId="27751"/>
    <cellStyle name="Normalno 4 2 2 2 2 2 3 2 3" xfId="18075"/>
    <cellStyle name="Normalno 4 2 2 2 2 2 3 3" xfId="22913"/>
    <cellStyle name="Normalno 4 2 2 2 2 2 3 4" xfId="13237"/>
    <cellStyle name="Normalno 4 2 2 2 2 2 4" xfId="4770"/>
    <cellStyle name="Normalno 4 2 2 2 2 2 4 2" xfId="9608"/>
    <cellStyle name="Normalno 4 2 2 2 2 2 4 2 2" xfId="28960"/>
    <cellStyle name="Normalno 4 2 2 2 2 2 4 2 3" xfId="19284"/>
    <cellStyle name="Normalno 4 2 2 2 2 2 4 3" xfId="24122"/>
    <cellStyle name="Normalno 4 2 2 2 2 2 4 4" xfId="14446"/>
    <cellStyle name="Normalno 4 2 2 2 2 2 5" xfId="5979"/>
    <cellStyle name="Normalno 4 2 2 2 2 2 5 2" xfId="25331"/>
    <cellStyle name="Normalno 4 2 2 2 2 2 5 3" xfId="15655"/>
    <cellStyle name="Normalno 4 2 2 2 2 2 6" xfId="20493"/>
    <cellStyle name="Normalno 4 2 2 2 2 2 7" xfId="10817"/>
    <cellStyle name="Normalno 4 2 2 2 2 3" xfId="1747"/>
    <cellStyle name="Normalno 4 2 2 2 2 3 2" xfId="6585"/>
    <cellStyle name="Normalno 4 2 2 2 2 3 2 2" xfId="25937"/>
    <cellStyle name="Normalno 4 2 2 2 2 3 2 3" xfId="16261"/>
    <cellStyle name="Normalno 4 2 2 2 2 3 3" xfId="21099"/>
    <cellStyle name="Normalno 4 2 2 2 2 3 4" xfId="11423"/>
    <cellStyle name="Normalno 4 2 2 2 2 4" xfId="2957"/>
    <cellStyle name="Normalno 4 2 2 2 2 4 2" xfId="7795"/>
    <cellStyle name="Normalno 4 2 2 2 2 4 2 2" xfId="27147"/>
    <cellStyle name="Normalno 4 2 2 2 2 4 2 3" xfId="17471"/>
    <cellStyle name="Normalno 4 2 2 2 2 4 3" xfId="22309"/>
    <cellStyle name="Normalno 4 2 2 2 2 4 4" xfId="12633"/>
    <cellStyle name="Normalno 4 2 2 2 2 5" xfId="4166"/>
    <cellStyle name="Normalno 4 2 2 2 2 5 2" xfId="9004"/>
    <cellStyle name="Normalno 4 2 2 2 2 5 2 2" xfId="28356"/>
    <cellStyle name="Normalno 4 2 2 2 2 5 2 3" xfId="18680"/>
    <cellStyle name="Normalno 4 2 2 2 2 5 3" xfId="23518"/>
    <cellStyle name="Normalno 4 2 2 2 2 5 4" xfId="13842"/>
    <cellStyle name="Normalno 4 2 2 2 2 6" xfId="5375"/>
    <cellStyle name="Normalno 4 2 2 2 2 6 2" xfId="24727"/>
    <cellStyle name="Normalno 4 2 2 2 2 6 3" xfId="15051"/>
    <cellStyle name="Normalno 4 2 2 2 2 7" xfId="19889"/>
    <cellStyle name="Normalno 4 2 2 2 2 8" xfId="10213"/>
    <cellStyle name="Normalno 4 2 2 2 3" xfId="839"/>
    <cellStyle name="Normalno 4 2 2 2 3 2" xfId="2049"/>
    <cellStyle name="Normalno 4 2 2 2 3 2 2" xfId="6887"/>
    <cellStyle name="Normalno 4 2 2 2 3 2 2 2" xfId="26239"/>
    <cellStyle name="Normalno 4 2 2 2 3 2 2 3" xfId="16563"/>
    <cellStyle name="Normalno 4 2 2 2 3 2 3" xfId="21401"/>
    <cellStyle name="Normalno 4 2 2 2 3 2 4" xfId="11725"/>
    <cellStyle name="Normalno 4 2 2 2 3 3" xfId="3259"/>
    <cellStyle name="Normalno 4 2 2 2 3 3 2" xfId="8097"/>
    <cellStyle name="Normalno 4 2 2 2 3 3 2 2" xfId="27449"/>
    <cellStyle name="Normalno 4 2 2 2 3 3 2 3" xfId="17773"/>
    <cellStyle name="Normalno 4 2 2 2 3 3 3" xfId="22611"/>
    <cellStyle name="Normalno 4 2 2 2 3 3 4" xfId="12935"/>
    <cellStyle name="Normalno 4 2 2 2 3 4" xfId="4468"/>
    <cellStyle name="Normalno 4 2 2 2 3 4 2" xfId="9306"/>
    <cellStyle name="Normalno 4 2 2 2 3 4 2 2" xfId="28658"/>
    <cellStyle name="Normalno 4 2 2 2 3 4 2 3" xfId="18982"/>
    <cellStyle name="Normalno 4 2 2 2 3 4 3" xfId="23820"/>
    <cellStyle name="Normalno 4 2 2 2 3 4 4" xfId="14144"/>
    <cellStyle name="Normalno 4 2 2 2 3 5" xfId="5677"/>
    <cellStyle name="Normalno 4 2 2 2 3 5 2" xfId="25029"/>
    <cellStyle name="Normalno 4 2 2 2 3 5 3" xfId="15353"/>
    <cellStyle name="Normalno 4 2 2 2 3 6" xfId="20191"/>
    <cellStyle name="Normalno 4 2 2 2 3 7" xfId="10515"/>
    <cellStyle name="Normalno 4 2 2 2 4" xfId="1445"/>
    <cellStyle name="Normalno 4 2 2 2 4 2" xfId="6283"/>
    <cellStyle name="Normalno 4 2 2 2 4 2 2" xfId="25635"/>
    <cellStyle name="Normalno 4 2 2 2 4 2 3" xfId="15959"/>
    <cellStyle name="Normalno 4 2 2 2 4 3" xfId="20797"/>
    <cellStyle name="Normalno 4 2 2 2 4 4" xfId="11121"/>
    <cellStyle name="Normalno 4 2 2 2 5" xfId="2655"/>
    <cellStyle name="Normalno 4 2 2 2 5 2" xfId="7493"/>
    <cellStyle name="Normalno 4 2 2 2 5 2 2" xfId="26845"/>
    <cellStyle name="Normalno 4 2 2 2 5 2 3" xfId="17169"/>
    <cellStyle name="Normalno 4 2 2 2 5 3" xfId="22007"/>
    <cellStyle name="Normalno 4 2 2 2 5 4" xfId="12331"/>
    <cellStyle name="Normalno 4 2 2 2 6" xfId="3865"/>
    <cellStyle name="Normalno 4 2 2 2 6 2" xfId="8703"/>
    <cellStyle name="Normalno 4 2 2 2 6 2 2" xfId="28055"/>
    <cellStyle name="Normalno 4 2 2 2 6 2 3" xfId="18379"/>
    <cellStyle name="Normalno 4 2 2 2 6 3" xfId="23217"/>
    <cellStyle name="Normalno 4 2 2 2 6 4" xfId="13541"/>
    <cellStyle name="Normalno 4 2 2 2 7" xfId="5073"/>
    <cellStyle name="Normalno 4 2 2 2 7 2" xfId="24425"/>
    <cellStyle name="Normalno 4 2 2 2 7 3" xfId="14749"/>
    <cellStyle name="Normalno 4 2 2 2 8" xfId="19587"/>
    <cellStyle name="Normalno 4 2 2 2 9" xfId="9911"/>
    <cellStyle name="Normalno 4 2 2 3" xfId="437"/>
    <cellStyle name="Normalno 4 2 2 3 2" xfId="1041"/>
    <cellStyle name="Normalno 4 2 2 3 2 2" xfId="2251"/>
    <cellStyle name="Normalno 4 2 2 3 2 2 2" xfId="7089"/>
    <cellStyle name="Normalno 4 2 2 3 2 2 2 2" xfId="26441"/>
    <cellStyle name="Normalno 4 2 2 3 2 2 2 3" xfId="16765"/>
    <cellStyle name="Normalno 4 2 2 3 2 2 3" xfId="21603"/>
    <cellStyle name="Normalno 4 2 2 3 2 2 4" xfId="11927"/>
    <cellStyle name="Normalno 4 2 2 3 2 3" xfId="3461"/>
    <cellStyle name="Normalno 4 2 2 3 2 3 2" xfId="8299"/>
    <cellStyle name="Normalno 4 2 2 3 2 3 2 2" xfId="27651"/>
    <cellStyle name="Normalno 4 2 2 3 2 3 2 3" xfId="17975"/>
    <cellStyle name="Normalno 4 2 2 3 2 3 3" xfId="22813"/>
    <cellStyle name="Normalno 4 2 2 3 2 3 4" xfId="13137"/>
    <cellStyle name="Normalno 4 2 2 3 2 4" xfId="4670"/>
    <cellStyle name="Normalno 4 2 2 3 2 4 2" xfId="9508"/>
    <cellStyle name="Normalno 4 2 2 3 2 4 2 2" xfId="28860"/>
    <cellStyle name="Normalno 4 2 2 3 2 4 2 3" xfId="19184"/>
    <cellStyle name="Normalno 4 2 2 3 2 4 3" xfId="24022"/>
    <cellStyle name="Normalno 4 2 2 3 2 4 4" xfId="14346"/>
    <cellStyle name="Normalno 4 2 2 3 2 5" xfId="5879"/>
    <cellStyle name="Normalno 4 2 2 3 2 5 2" xfId="25231"/>
    <cellStyle name="Normalno 4 2 2 3 2 5 3" xfId="15555"/>
    <cellStyle name="Normalno 4 2 2 3 2 6" xfId="20393"/>
    <cellStyle name="Normalno 4 2 2 3 2 7" xfId="10717"/>
    <cellStyle name="Normalno 4 2 2 3 3" xfId="1647"/>
    <cellStyle name="Normalno 4 2 2 3 3 2" xfId="6485"/>
    <cellStyle name="Normalno 4 2 2 3 3 2 2" xfId="25837"/>
    <cellStyle name="Normalno 4 2 2 3 3 2 3" xfId="16161"/>
    <cellStyle name="Normalno 4 2 2 3 3 3" xfId="20999"/>
    <cellStyle name="Normalno 4 2 2 3 3 4" xfId="11323"/>
    <cellStyle name="Normalno 4 2 2 3 4" xfId="2857"/>
    <cellStyle name="Normalno 4 2 2 3 4 2" xfId="7695"/>
    <cellStyle name="Normalno 4 2 2 3 4 2 2" xfId="27047"/>
    <cellStyle name="Normalno 4 2 2 3 4 2 3" xfId="17371"/>
    <cellStyle name="Normalno 4 2 2 3 4 3" xfId="22209"/>
    <cellStyle name="Normalno 4 2 2 3 4 4" xfId="12533"/>
    <cellStyle name="Normalno 4 2 2 3 5" xfId="4066"/>
    <cellStyle name="Normalno 4 2 2 3 5 2" xfId="8904"/>
    <cellStyle name="Normalno 4 2 2 3 5 2 2" xfId="28256"/>
    <cellStyle name="Normalno 4 2 2 3 5 2 3" xfId="18580"/>
    <cellStyle name="Normalno 4 2 2 3 5 3" xfId="23418"/>
    <cellStyle name="Normalno 4 2 2 3 5 4" xfId="13742"/>
    <cellStyle name="Normalno 4 2 2 3 6" xfId="5275"/>
    <cellStyle name="Normalno 4 2 2 3 6 2" xfId="24627"/>
    <cellStyle name="Normalno 4 2 2 3 6 3" xfId="14951"/>
    <cellStyle name="Normalno 4 2 2 3 7" xfId="19789"/>
    <cellStyle name="Normalno 4 2 2 3 8" xfId="10113"/>
    <cellStyle name="Normalno 4 2 2 4" xfId="739"/>
    <cellStyle name="Normalno 4 2 2 4 2" xfId="1949"/>
    <cellStyle name="Normalno 4 2 2 4 2 2" xfId="6787"/>
    <cellStyle name="Normalno 4 2 2 4 2 2 2" xfId="26139"/>
    <cellStyle name="Normalno 4 2 2 4 2 2 3" xfId="16463"/>
    <cellStyle name="Normalno 4 2 2 4 2 3" xfId="21301"/>
    <cellStyle name="Normalno 4 2 2 4 2 4" xfId="11625"/>
    <cellStyle name="Normalno 4 2 2 4 3" xfId="3159"/>
    <cellStyle name="Normalno 4 2 2 4 3 2" xfId="7997"/>
    <cellStyle name="Normalno 4 2 2 4 3 2 2" xfId="27349"/>
    <cellStyle name="Normalno 4 2 2 4 3 2 3" xfId="17673"/>
    <cellStyle name="Normalno 4 2 2 4 3 3" xfId="22511"/>
    <cellStyle name="Normalno 4 2 2 4 3 4" xfId="12835"/>
    <cellStyle name="Normalno 4 2 2 4 4" xfId="4368"/>
    <cellStyle name="Normalno 4 2 2 4 4 2" xfId="9206"/>
    <cellStyle name="Normalno 4 2 2 4 4 2 2" xfId="28558"/>
    <cellStyle name="Normalno 4 2 2 4 4 2 3" xfId="18882"/>
    <cellStyle name="Normalno 4 2 2 4 4 3" xfId="23720"/>
    <cellStyle name="Normalno 4 2 2 4 4 4" xfId="14044"/>
    <cellStyle name="Normalno 4 2 2 4 5" xfId="5577"/>
    <cellStyle name="Normalno 4 2 2 4 5 2" xfId="24929"/>
    <cellStyle name="Normalno 4 2 2 4 5 3" xfId="15253"/>
    <cellStyle name="Normalno 4 2 2 4 6" xfId="20091"/>
    <cellStyle name="Normalno 4 2 2 4 7" xfId="10415"/>
    <cellStyle name="Normalno 4 2 2 5" xfId="1345"/>
    <cellStyle name="Normalno 4 2 2 5 2" xfId="6183"/>
    <cellStyle name="Normalno 4 2 2 5 2 2" xfId="25535"/>
    <cellStyle name="Normalno 4 2 2 5 2 3" xfId="15859"/>
    <cellStyle name="Normalno 4 2 2 5 3" xfId="20697"/>
    <cellStyle name="Normalno 4 2 2 5 4" xfId="11021"/>
    <cellStyle name="Normalno 4 2 2 6" xfId="2555"/>
    <cellStyle name="Normalno 4 2 2 6 2" xfId="7393"/>
    <cellStyle name="Normalno 4 2 2 6 2 2" xfId="26745"/>
    <cellStyle name="Normalno 4 2 2 6 2 3" xfId="17069"/>
    <cellStyle name="Normalno 4 2 2 6 3" xfId="21907"/>
    <cellStyle name="Normalno 4 2 2 6 4" xfId="12231"/>
    <cellStyle name="Normalno 4 2 2 7" xfId="3765"/>
    <cellStyle name="Normalno 4 2 2 7 2" xfId="8603"/>
    <cellStyle name="Normalno 4 2 2 7 2 2" xfId="27955"/>
    <cellStyle name="Normalno 4 2 2 7 2 3" xfId="18279"/>
    <cellStyle name="Normalno 4 2 2 7 3" xfId="23117"/>
    <cellStyle name="Normalno 4 2 2 7 4" xfId="13441"/>
    <cellStyle name="Normalno 4 2 2 8" xfId="4973"/>
    <cellStyle name="Normalno 4 2 2 8 2" xfId="24325"/>
    <cellStyle name="Normalno 4 2 2 8 3" xfId="14649"/>
    <cellStyle name="Normalno 4 2 2 9" xfId="19487"/>
    <cellStyle name="Normalno 4 2 3" xfId="167"/>
    <cellStyle name="Normalno 4 2 3 2" xfId="487"/>
    <cellStyle name="Normalno 4 2 3 2 2" xfId="1091"/>
    <cellStyle name="Normalno 4 2 3 2 2 2" xfId="2301"/>
    <cellStyle name="Normalno 4 2 3 2 2 2 2" xfId="7139"/>
    <cellStyle name="Normalno 4 2 3 2 2 2 2 2" xfId="26491"/>
    <cellStyle name="Normalno 4 2 3 2 2 2 2 3" xfId="16815"/>
    <cellStyle name="Normalno 4 2 3 2 2 2 3" xfId="21653"/>
    <cellStyle name="Normalno 4 2 3 2 2 2 4" xfId="11977"/>
    <cellStyle name="Normalno 4 2 3 2 2 3" xfId="3511"/>
    <cellStyle name="Normalno 4 2 3 2 2 3 2" xfId="8349"/>
    <cellStyle name="Normalno 4 2 3 2 2 3 2 2" xfId="27701"/>
    <cellStyle name="Normalno 4 2 3 2 2 3 2 3" xfId="18025"/>
    <cellStyle name="Normalno 4 2 3 2 2 3 3" xfId="22863"/>
    <cellStyle name="Normalno 4 2 3 2 2 3 4" xfId="13187"/>
    <cellStyle name="Normalno 4 2 3 2 2 4" xfId="4720"/>
    <cellStyle name="Normalno 4 2 3 2 2 4 2" xfId="9558"/>
    <cellStyle name="Normalno 4 2 3 2 2 4 2 2" xfId="28910"/>
    <cellStyle name="Normalno 4 2 3 2 2 4 2 3" xfId="19234"/>
    <cellStyle name="Normalno 4 2 3 2 2 4 3" xfId="24072"/>
    <cellStyle name="Normalno 4 2 3 2 2 4 4" xfId="14396"/>
    <cellStyle name="Normalno 4 2 3 2 2 5" xfId="5929"/>
    <cellStyle name="Normalno 4 2 3 2 2 5 2" xfId="25281"/>
    <cellStyle name="Normalno 4 2 3 2 2 5 3" xfId="15605"/>
    <cellStyle name="Normalno 4 2 3 2 2 6" xfId="20443"/>
    <cellStyle name="Normalno 4 2 3 2 2 7" xfId="10767"/>
    <cellStyle name="Normalno 4 2 3 2 3" xfId="1697"/>
    <cellStyle name="Normalno 4 2 3 2 3 2" xfId="6535"/>
    <cellStyle name="Normalno 4 2 3 2 3 2 2" xfId="25887"/>
    <cellStyle name="Normalno 4 2 3 2 3 2 3" xfId="16211"/>
    <cellStyle name="Normalno 4 2 3 2 3 3" xfId="21049"/>
    <cellStyle name="Normalno 4 2 3 2 3 4" xfId="11373"/>
    <cellStyle name="Normalno 4 2 3 2 4" xfId="2907"/>
    <cellStyle name="Normalno 4 2 3 2 4 2" xfId="7745"/>
    <cellStyle name="Normalno 4 2 3 2 4 2 2" xfId="27097"/>
    <cellStyle name="Normalno 4 2 3 2 4 2 3" xfId="17421"/>
    <cellStyle name="Normalno 4 2 3 2 4 3" xfId="22259"/>
    <cellStyle name="Normalno 4 2 3 2 4 4" xfId="12583"/>
    <cellStyle name="Normalno 4 2 3 2 5" xfId="4116"/>
    <cellStyle name="Normalno 4 2 3 2 5 2" xfId="8954"/>
    <cellStyle name="Normalno 4 2 3 2 5 2 2" xfId="28306"/>
    <cellStyle name="Normalno 4 2 3 2 5 2 3" xfId="18630"/>
    <cellStyle name="Normalno 4 2 3 2 5 3" xfId="23468"/>
    <cellStyle name="Normalno 4 2 3 2 5 4" xfId="13792"/>
    <cellStyle name="Normalno 4 2 3 2 6" xfId="5325"/>
    <cellStyle name="Normalno 4 2 3 2 6 2" xfId="24677"/>
    <cellStyle name="Normalno 4 2 3 2 6 3" xfId="15001"/>
    <cellStyle name="Normalno 4 2 3 2 7" xfId="19839"/>
    <cellStyle name="Normalno 4 2 3 2 8" xfId="10163"/>
    <cellStyle name="Normalno 4 2 3 3" xfId="789"/>
    <cellStyle name="Normalno 4 2 3 3 2" xfId="1999"/>
    <cellStyle name="Normalno 4 2 3 3 2 2" xfId="6837"/>
    <cellStyle name="Normalno 4 2 3 3 2 2 2" xfId="26189"/>
    <cellStyle name="Normalno 4 2 3 3 2 2 3" xfId="16513"/>
    <cellStyle name="Normalno 4 2 3 3 2 3" xfId="21351"/>
    <cellStyle name="Normalno 4 2 3 3 2 4" xfId="11675"/>
    <cellStyle name="Normalno 4 2 3 3 3" xfId="3209"/>
    <cellStyle name="Normalno 4 2 3 3 3 2" xfId="8047"/>
    <cellStyle name="Normalno 4 2 3 3 3 2 2" xfId="27399"/>
    <cellStyle name="Normalno 4 2 3 3 3 2 3" xfId="17723"/>
    <cellStyle name="Normalno 4 2 3 3 3 3" xfId="22561"/>
    <cellStyle name="Normalno 4 2 3 3 3 4" xfId="12885"/>
    <cellStyle name="Normalno 4 2 3 3 4" xfId="4418"/>
    <cellStyle name="Normalno 4 2 3 3 4 2" xfId="9256"/>
    <cellStyle name="Normalno 4 2 3 3 4 2 2" xfId="28608"/>
    <cellStyle name="Normalno 4 2 3 3 4 2 3" xfId="18932"/>
    <cellStyle name="Normalno 4 2 3 3 4 3" xfId="23770"/>
    <cellStyle name="Normalno 4 2 3 3 4 4" xfId="14094"/>
    <cellStyle name="Normalno 4 2 3 3 5" xfId="5627"/>
    <cellStyle name="Normalno 4 2 3 3 5 2" xfId="24979"/>
    <cellStyle name="Normalno 4 2 3 3 5 3" xfId="15303"/>
    <cellStyle name="Normalno 4 2 3 3 6" xfId="20141"/>
    <cellStyle name="Normalno 4 2 3 3 7" xfId="10465"/>
    <cellStyle name="Normalno 4 2 3 4" xfId="1395"/>
    <cellStyle name="Normalno 4 2 3 4 2" xfId="6233"/>
    <cellStyle name="Normalno 4 2 3 4 2 2" xfId="25585"/>
    <cellStyle name="Normalno 4 2 3 4 2 3" xfId="15909"/>
    <cellStyle name="Normalno 4 2 3 4 3" xfId="20747"/>
    <cellStyle name="Normalno 4 2 3 4 4" xfId="11071"/>
    <cellStyle name="Normalno 4 2 3 5" xfId="2605"/>
    <cellStyle name="Normalno 4 2 3 5 2" xfId="7443"/>
    <cellStyle name="Normalno 4 2 3 5 2 2" xfId="26795"/>
    <cellStyle name="Normalno 4 2 3 5 2 3" xfId="17119"/>
    <cellStyle name="Normalno 4 2 3 5 3" xfId="21957"/>
    <cellStyle name="Normalno 4 2 3 5 4" xfId="12281"/>
    <cellStyle name="Normalno 4 2 3 6" xfId="3815"/>
    <cellStyle name="Normalno 4 2 3 6 2" xfId="8653"/>
    <cellStyle name="Normalno 4 2 3 6 2 2" xfId="28005"/>
    <cellStyle name="Normalno 4 2 3 6 2 3" xfId="18329"/>
    <cellStyle name="Normalno 4 2 3 6 3" xfId="23167"/>
    <cellStyle name="Normalno 4 2 3 6 4" xfId="13491"/>
    <cellStyle name="Normalno 4 2 3 7" xfId="5023"/>
    <cellStyle name="Normalno 4 2 3 7 2" xfId="24375"/>
    <cellStyle name="Normalno 4 2 3 7 3" xfId="14699"/>
    <cellStyle name="Normalno 4 2 3 8" xfId="19537"/>
    <cellStyle name="Normalno 4 2 3 9" xfId="9861"/>
    <cellStyle name="Normalno 4 2 4" xfId="283"/>
    <cellStyle name="Normalno 4 2 4 2" xfId="587"/>
    <cellStyle name="Normalno 4 2 4 2 2" xfId="1191"/>
    <cellStyle name="Normalno 4 2 4 2 2 2" xfId="2401"/>
    <cellStyle name="Normalno 4 2 4 2 2 2 2" xfId="7239"/>
    <cellStyle name="Normalno 4 2 4 2 2 2 2 2" xfId="26591"/>
    <cellStyle name="Normalno 4 2 4 2 2 2 2 3" xfId="16915"/>
    <cellStyle name="Normalno 4 2 4 2 2 2 3" xfId="21753"/>
    <cellStyle name="Normalno 4 2 4 2 2 2 4" xfId="12077"/>
    <cellStyle name="Normalno 4 2 4 2 2 3" xfId="3611"/>
    <cellStyle name="Normalno 4 2 4 2 2 3 2" xfId="8449"/>
    <cellStyle name="Normalno 4 2 4 2 2 3 2 2" xfId="27801"/>
    <cellStyle name="Normalno 4 2 4 2 2 3 2 3" xfId="18125"/>
    <cellStyle name="Normalno 4 2 4 2 2 3 3" xfId="22963"/>
    <cellStyle name="Normalno 4 2 4 2 2 3 4" xfId="13287"/>
    <cellStyle name="Normalno 4 2 4 2 2 4" xfId="4820"/>
    <cellStyle name="Normalno 4 2 4 2 2 4 2" xfId="9658"/>
    <cellStyle name="Normalno 4 2 4 2 2 4 2 2" xfId="29010"/>
    <cellStyle name="Normalno 4 2 4 2 2 4 2 3" xfId="19334"/>
    <cellStyle name="Normalno 4 2 4 2 2 4 3" xfId="24172"/>
    <cellStyle name="Normalno 4 2 4 2 2 4 4" xfId="14496"/>
    <cellStyle name="Normalno 4 2 4 2 2 5" xfId="6029"/>
    <cellStyle name="Normalno 4 2 4 2 2 5 2" xfId="25381"/>
    <cellStyle name="Normalno 4 2 4 2 2 5 3" xfId="15705"/>
    <cellStyle name="Normalno 4 2 4 2 2 6" xfId="20543"/>
    <cellStyle name="Normalno 4 2 4 2 2 7" xfId="10867"/>
    <cellStyle name="Normalno 4 2 4 2 3" xfId="1797"/>
    <cellStyle name="Normalno 4 2 4 2 3 2" xfId="6635"/>
    <cellStyle name="Normalno 4 2 4 2 3 2 2" xfId="25987"/>
    <cellStyle name="Normalno 4 2 4 2 3 2 3" xfId="16311"/>
    <cellStyle name="Normalno 4 2 4 2 3 3" xfId="21149"/>
    <cellStyle name="Normalno 4 2 4 2 3 4" xfId="11473"/>
    <cellStyle name="Normalno 4 2 4 2 4" xfId="3007"/>
    <cellStyle name="Normalno 4 2 4 2 4 2" xfId="7845"/>
    <cellStyle name="Normalno 4 2 4 2 4 2 2" xfId="27197"/>
    <cellStyle name="Normalno 4 2 4 2 4 2 3" xfId="17521"/>
    <cellStyle name="Normalno 4 2 4 2 4 3" xfId="22359"/>
    <cellStyle name="Normalno 4 2 4 2 4 4" xfId="12683"/>
    <cellStyle name="Normalno 4 2 4 2 5" xfId="4216"/>
    <cellStyle name="Normalno 4 2 4 2 5 2" xfId="9054"/>
    <cellStyle name="Normalno 4 2 4 2 5 2 2" xfId="28406"/>
    <cellStyle name="Normalno 4 2 4 2 5 2 3" xfId="18730"/>
    <cellStyle name="Normalno 4 2 4 2 5 3" xfId="23568"/>
    <cellStyle name="Normalno 4 2 4 2 5 4" xfId="13892"/>
    <cellStyle name="Normalno 4 2 4 2 6" xfId="5425"/>
    <cellStyle name="Normalno 4 2 4 2 6 2" xfId="24777"/>
    <cellStyle name="Normalno 4 2 4 2 6 3" xfId="15101"/>
    <cellStyle name="Normalno 4 2 4 2 7" xfId="19939"/>
    <cellStyle name="Normalno 4 2 4 2 8" xfId="10263"/>
    <cellStyle name="Normalno 4 2 4 3" xfId="889"/>
    <cellStyle name="Normalno 4 2 4 3 2" xfId="2099"/>
    <cellStyle name="Normalno 4 2 4 3 2 2" xfId="6937"/>
    <cellStyle name="Normalno 4 2 4 3 2 2 2" xfId="26289"/>
    <cellStyle name="Normalno 4 2 4 3 2 2 3" xfId="16613"/>
    <cellStyle name="Normalno 4 2 4 3 2 3" xfId="21451"/>
    <cellStyle name="Normalno 4 2 4 3 2 4" xfId="11775"/>
    <cellStyle name="Normalno 4 2 4 3 3" xfId="3309"/>
    <cellStyle name="Normalno 4 2 4 3 3 2" xfId="8147"/>
    <cellStyle name="Normalno 4 2 4 3 3 2 2" xfId="27499"/>
    <cellStyle name="Normalno 4 2 4 3 3 2 3" xfId="17823"/>
    <cellStyle name="Normalno 4 2 4 3 3 3" xfId="22661"/>
    <cellStyle name="Normalno 4 2 4 3 3 4" xfId="12985"/>
    <cellStyle name="Normalno 4 2 4 3 4" xfId="4518"/>
    <cellStyle name="Normalno 4 2 4 3 4 2" xfId="9356"/>
    <cellStyle name="Normalno 4 2 4 3 4 2 2" xfId="28708"/>
    <cellStyle name="Normalno 4 2 4 3 4 2 3" xfId="19032"/>
    <cellStyle name="Normalno 4 2 4 3 4 3" xfId="23870"/>
    <cellStyle name="Normalno 4 2 4 3 4 4" xfId="14194"/>
    <cellStyle name="Normalno 4 2 4 3 5" xfId="5727"/>
    <cellStyle name="Normalno 4 2 4 3 5 2" xfId="25079"/>
    <cellStyle name="Normalno 4 2 4 3 5 3" xfId="15403"/>
    <cellStyle name="Normalno 4 2 4 3 6" xfId="20241"/>
    <cellStyle name="Normalno 4 2 4 3 7" xfId="10565"/>
    <cellStyle name="Normalno 4 2 4 4" xfId="1495"/>
    <cellStyle name="Normalno 4 2 4 4 2" xfId="6333"/>
    <cellStyle name="Normalno 4 2 4 4 2 2" xfId="25685"/>
    <cellStyle name="Normalno 4 2 4 4 2 3" xfId="16009"/>
    <cellStyle name="Normalno 4 2 4 4 3" xfId="20847"/>
    <cellStyle name="Normalno 4 2 4 4 4" xfId="11171"/>
    <cellStyle name="Normalno 4 2 4 5" xfId="2705"/>
    <cellStyle name="Normalno 4 2 4 5 2" xfId="7543"/>
    <cellStyle name="Normalno 4 2 4 5 2 2" xfId="26895"/>
    <cellStyle name="Normalno 4 2 4 5 2 3" xfId="17219"/>
    <cellStyle name="Normalno 4 2 4 5 3" xfId="22057"/>
    <cellStyle name="Normalno 4 2 4 5 4" xfId="12381"/>
    <cellStyle name="Normalno 4 2 4 6" xfId="3915"/>
    <cellStyle name="Normalno 4 2 4 6 2" xfId="8753"/>
    <cellStyle name="Normalno 4 2 4 6 2 2" xfId="28105"/>
    <cellStyle name="Normalno 4 2 4 6 2 3" xfId="18429"/>
    <cellStyle name="Normalno 4 2 4 6 3" xfId="23267"/>
    <cellStyle name="Normalno 4 2 4 6 4" xfId="13591"/>
    <cellStyle name="Normalno 4 2 4 7" xfId="5123"/>
    <cellStyle name="Normalno 4 2 4 7 2" xfId="24475"/>
    <cellStyle name="Normalno 4 2 4 7 3" xfId="14799"/>
    <cellStyle name="Normalno 4 2 4 8" xfId="19637"/>
    <cellStyle name="Normalno 4 2 4 9" xfId="9961"/>
    <cellStyle name="Normalno 4 2 5" xfId="285"/>
    <cellStyle name="Normalno 4 2 5 2" xfId="589"/>
    <cellStyle name="Normalno 4 2 5 2 2" xfId="1193"/>
    <cellStyle name="Normalno 4 2 5 2 2 2" xfId="2403"/>
    <cellStyle name="Normalno 4 2 5 2 2 2 2" xfId="7241"/>
    <cellStyle name="Normalno 4 2 5 2 2 2 2 2" xfId="26593"/>
    <cellStyle name="Normalno 4 2 5 2 2 2 2 3" xfId="16917"/>
    <cellStyle name="Normalno 4 2 5 2 2 2 3" xfId="21755"/>
    <cellStyle name="Normalno 4 2 5 2 2 2 4" xfId="12079"/>
    <cellStyle name="Normalno 4 2 5 2 2 3" xfId="3613"/>
    <cellStyle name="Normalno 4 2 5 2 2 3 2" xfId="8451"/>
    <cellStyle name="Normalno 4 2 5 2 2 3 2 2" xfId="27803"/>
    <cellStyle name="Normalno 4 2 5 2 2 3 2 3" xfId="18127"/>
    <cellStyle name="Normalno 4 2 5 2 2 3 3" xfId="22965"/>
    <cellStyle name="Normalno 4 2 5 2 2 3 4" xfId="13289"/>
    <cellStyle name="Normalno 4 2 5 2 2 4" xfId="4822"/>
    <cellStyle name="Normalno 4 2 5 2 2 4 2" xfId="9660"/>
    <cellStyle name="Normalno 4 2 5 2 2 4 2 2" xfId="29012"/>
    <cellStyle name="Normalno 4 2 5 2 2 4 2 3" xfId="19336"/>
    <cellStyle name="Normalno 4 2 5 2 2 4 3" xfId="24174"/>
    <cellStyle name="Normalno 4 2 5 2 2 4 4" xfId="14498"/>
    <cellStyle name="Normalno 4 2 5 2 2 5" xfId="6031"/>
    <cellStyle name="Normalno 4 2 5 2 2 5 2" xfId="25383"/>
    <cellStyle name="Normalno 4 2 5 2 2 5 3" xfId="15707"/>
    <cellStyle name="Normalno 4 2 5 2 2 6" xfId="20545"/>
    <cellStyle name="Normalno 4 2 5 2 2 7" xfId="10869"/>
    <cellStyle name="Normalno 4 2 5 2 3" xfId="1799"/>
    <cellStyle name="Normalno 4 2 5 2 3 2" xfId="6637"/>
    <cellStyle name="Normalno 4 2 5 2 3 2 2" xfId="25989"/>
    <cellStyle name="Normalno 4 2 5 2 3 2 3" xfId="16313"/>
    <cellStyle name="Normalno 4 2 5 2 3 3" xfId="21151"/>
    <cellStyle name="Normalno 4 2 5 2 3 4" xfId="11475"/>
    <cellStyle name="Normalno 4 2 5 2 4" xfId="3009"/>
    <cellStyle name="Normalno 4 2 5 2 4 2" xfId="7847"/>
    <cellStyle name="Normalno 4 2 5 2 4 2 2" xfId="27199"/>
    <cellStyle name="Normalno 4 2 5 2 4 2 3" xfId="17523"/>
    <cellStyle name="Normalno 4 2 5 2 4 3" xfId="22361"/>
    <cellStyle name="Normalno 4 2 5 2 4 4" xfId="12685"/>
    <cellStyle name="Normalno 4 2 5 2 5" xfId="4218"/>
    <cellStyle name="Normalno 4 2 5 2 5 2" xfId="9056"/>
    <cellStyle name="Normalno 4 2 5 2 5 2 2" xfId="28408"/>
    <cellStyle name="Normalno 4 2 5 2 5 2 3" xfId="18732"/>
    <cellStyle name="Normalno 4 2 5 2 5 3" xfId="23570"/>
    <cellStyle name="Normalno 4 2 5 2 5 4" xfId="13894"/>
    <cellStyle name="Normalno 4 2 5 2 6" xfId="5427"/>
    <cellStyle name="Normalno 4 2 5 2 6 2" xfId="24779"/>
    <cellStyle name="Normalno 4 2 5 2 6 3" xfId="15103"/>
    <cellStyle name="Normalno 4 2 5 2 7" xfId="19941"/>
    <cellStyle name="Normalno 4 2 5 2 8" xfId="10265"/>
    <cellStyle name="Normalno 4 2 5 3" xfId="891"/>
    <cellStyle name="Normalno 4 2 5 3 2" xfId="2101"/>
    <cellStyle name="Normalno 4 2 5 3 2 2" xfId="6939"/>
    <cellStyle name="Normalno 4 2 5 3 2 2 2" xfId="26291"/>
    <cellStyle name="Normalno 4 2 5 3 2 2 3" xfId="16615"/>
    <cellStyle name="Normalno 4 2 5 3 2 3" xfId="21453"/>
    <cellStyle name="Normalno 4 2 5 3 2 4" xfId="11777"/>
    <cellStyle name="Normalno 4 2 5 3 3" xfId="3311"/>
    <cellStyle name="Normalno 4 2 5 3 3 2" xfId="8149"/>
    <cellStyle name="Normalno 4 2 5 3 3 2 2" xfId="27501"/>
    <cellStyle name="Normalno 4 2 5 3 3 2 3" xfId="17825"/>
    <cellStyle name="Normalno 4 2 5 3 3 3" xfId="22663"/>
    <cellStyle name="Normalno 4 2 5 3 3 4" xfId="12987"/>
    <cellStyle name="Normalno 4 2 5 3 4" xfId="4520"/>
    <cellStyle name="Normalno 4 2 5 3 4 2" xfId="9358"/>
    <cellStyle name="Normalno 4 2 5 3 4 2 2" xfId="28710"/>
    <cellStyle name="Normalno 4 2 5 3 4 2 3" xfId="19034"/>
    <cellStyle name="Normalno 4 2 5 3 4 3" xfId="23872"/>
    <cellStyle name="Normalno 4 2 5 3 4 4" xfId="14196"/>
    <cellStyle name="Normalno 4 2 5 3 5" xfId="5729"/>
    <cellStyle name="Normalno 4 2 5 3 5 2" xfId="25081"/>
    <cellStyle name="Normalno 4 2 5 3 5 3" xfId="15405"/>
    <cellStyle name="Normalno 4 2 5 3 6" xfId="20243"/>
    <cellStyle name="Normalno 4 2 5 3 7" xfId="10567"/>
    <cellStyle name="Normalno 4 2 5 4" xfId="1245"/>
    <cellStyle name="Normalno 4 2 5 4 2" xfId="2455"/>
    <cellStyle name="Normalno 4 2 5 4 2 2" xfId="7293"/>
    <cellStyle name="Normalno 4 2 5 4 2 2 2" xfId="26645"/>
    <cellStyle name="Normalno 4 2 5 4 2 2 3" xfId="16969"/>
    <cellStyle name="Normalno 4 2 5 4 2 3" xfId="21807"/>
    <cellStyle name="Normalno 4 2 5 4 2 4" xfId="12131"/>
    <cellStyle name="Normalno 4 2 5 4 3" xfId="3665"/>
    <cellStyle name="Normalno 4 2 5 4 3 2" xfId="8503"/>
    <cellStyle name="Normalno 4 2 5 4 3 2 2" xfId="27855"/>
    <cellStyle name="Normalno 4 2 5 4 3 2 3" xfId="18179"/>
    <cellStyle name="Normalno 4 2 5 4 3 3" xfId="23017"/>
    <cellStyle name="Normalno 4 2 5 4 3 4" xfId="13341"/>
    <cellStyle name="Normalno 4 2 5 4 4" xfId="3667"/>
    <cellStyle name="Normalno 4 2 5 4 4 2" xfId="8505"/>
    <cellStyle name="Normalno 4 2 5 4 4 2 2" xfId="27857"/>
    <cellStyle name="Normalno 4 2 5 4 4 2 3" xfId="18181"/>
    <cellStyle name="Normalno 4 2 5 4 4 3" xfId="23019"/>
    <cellStyle name="Normalno 4 2 5 4 4 4" xfId="13343"/>
    <cellStyle name="Normalno 4 2 5 4 5" xfId="6083"/>
    <cellStyle name="Normalno 4 2 5 4 5 2" xfId="25435"/>
    <cellStyle name="Normalno 4 2 5 4 5 3" xfId="15759"/>
    <cellStyle name="Normalno 4 2 5 4 6" xfId="20597"/>
    <cellStyle name="Normalno 4 2 5 4 7" xfId="10921"/>
    <cellStyle name="Normalno 4 2 5 5" xfId="1497"/>
    <cellStyle name="Normalno 4 2 5 5 2" xfId="6335"/>
    <cellStyle name="Normalno 4 2 5 5 2 2" xfId="25687"/>
    <cellStyle name="Normalno 4 2 5 5 2 3" xfId="16011"/>
    <cellStyle name="Normalno 4 2 5 5 3" xfId="20849"/>
    <cellStyle name="Normalno 4 2 5 5 4" xfId="11173"/>
    <cellStyle name="Normalno 4 2 5 6" xfId="2707"/>
    <cellStyle name="Normalno 4 2 5 6 2" xfId="7545"/>
    <cellStyle name="Normalno 4 2 5 6 2 2" xfId="26897"/>
    <cellStyle name="Normalno 4 2 5 6 2 3" xfId="17221"/>
    <cellStyle name="Normalno 4 2 5 6 3" xfId="22059"/>
    <cellStyle name="Normalno 4 2 5 6 4" xfId="12383"/>
    <cellStyle name="Normalno 4 2 5 7" xfId="5125"/>
    <cellStyle name="Normalno 4 2 5 7 2" xfId="24477"/>
    <cellStyle name="Normalno 4 2 5 7 3" xfId="14801"/>
    <cellStyle name="Normalno 4 2 5 8" xfId="19639"/>
    <cellStyle name="Normalno 4 2 5 9" xfId="9963"/>
    <cellStyle name="Normalno 4 2 6" xfId="336"/>
    <cellStyle name="Normalno 4 2 6 2" xfId="639"/>
    <cellStyle name="Normalno 4 2 6 2 2" xfId="1243"/>
    <cellStyle name="Normalno 4 2 6 2 2 2" xfId="2453"/>
    <cellStyle name="Normalno 4 2 6 2 2 2 2" xfId="7291"/>
    <cellStyle name="Normalno 4 2 6 2 2 2 2 2" xfId="26643"/>
    <cellStyle name="Normalno 4 2 6 2 2 2 2 3" xfId="16967"/>
    <cellStyle name="Normalno 4 2 6 2 2 2 3" xfId="21805"/>
    <cellStyle name="Normalno 4 2 6 2 2 2 4" xfId="12129"/>
    <cellStyle name="Normalno 4 2 6 2 2 3" xfId="3663"/>
    <cellStyle name="Normalno 4 2 6 2 2 3 2" xfId="8501"/>
    <cellStyle name="Normalno 4 2 6 2 2 3 2 2" xfId="27853"/>
    <cellStyle name="Normalno 4 2 6 2 2 3 2 3" xfId="18177"/>
    <cellStyle name="Normalno 4 2 6 2 2 3 3" xfId="23015"/>
    <cellStyle name="Normalno 4 2 6 2 2 3 4" xfId="13339"/>
    <cellStyle name="Normalno 4 2 6 2 2 4" xfId="4872"/>
    <cellStyle name="Normalno 4 2 6 2 2 4 2" xfId="9710"/>
    <cellStyle name="Normalno 4 2 6 2 2 4 2 2" xfId="29062"/>
    <cellStyle name="Normalno 4 2 6 2 2 4 2 3" xfId="19386"/>
    <cellStyle name="Normalno 4 2 6 2 2 4 3" xfId="24224"/>
    <cellStyle name="Normalno 4 2 6 2 2 4 4" xfId="14548"/>
    <cellStyle name="Normalno 4 2 6 2 2 5" xfId="6081"/>
    <cellStyle name="Normalno 4 2 6 2 2 5 2" xfId="25433"/>
    <cellStyle name="Normalno 4 2 6 2 2 5 3" xfId="15757"/>
    <cellStyle name="Normalno 4 2 6 2 2 6" xfId="20595"/>
    <cellStyle name="Normalno 4 2 6 2 2 7" xfId="10919"/>
    <cellStyle name="Normalno 4 2 6 2 3" xfId="1849"/>
    <cellStyle name="Normalno 4 2 6 2 3 2" xfId="6687"/>
    <cellStyle name="Normalno 4 2 6 2 3 2 2" xfId="26039"/>
    <cellStyle name="Normalno 4 2 6 2 3 2 3" xfId="16363"/>
    <cellStyle name="Normalno 4 2 6 2 3 3" xfId="21201"/>
    <cellStyle name="Normalno 4 2 6 2 3 4" xfId="11525"/>
    <cellStyle name="Normalno 4 2 6 2 4" xfId="3059"/>
    <cellStyle name="Normalno 4 2 6 2 4 2" xfId="7897"/>
    <cellStyle name="Normalno 4 2 6 2 4 2 2" xfId="27249"/>
    <cellStyle name="Normalno 4 2 6 2 4 2 3" xfId="17573"/>
    <cellStyle name="Normalno 4 2 6 2 4 3" xfId="22411"/>
    <cellStyle name="Normalno 4 2 6 2 4 4" xfId="12735"/>
    <cellStyle name="Normalno 4 2 6 2 5" xfId="4268"/>
    <cellStyle name="Normalno 4 2 6 2 5 2" xfId="9106"/>
    <cellStyle name="Normalno 4 2 6 2 5 2 2" xfId="28458"/>
    <cellStyle name="Normalno 4 2 6 2 5 2 3" xfId="18782"/>
    <cellStyle name="Normalno 4 2 6 2 5 3" xfId="23620"/>
    <cellStyle name="Normalno 4 2 6 2 5 4" xfId="13944"/>
    <cellStyle name="Normalno 4 2 6 2 6" xfId="5477"/>
    <cellStyle name="Normalno 4 2 6 2 6 2" xfId="24829"/>
    <cellStyle name="Normalno 4 2 6 2 6 3" xfId="15153"/>
    <cellStyle name="Normalno 4 2 6 2 7" xfId="19991"/>
    <cellStyle name="Normalno 4 2 6 2 8" xfId="10315"/>
    <cellStyle name="Normalno 4 2 6 3" xfId="941"/>
    <cellStyle name="Normalno 4 2 6 3 2" xfId="2151"/>
    <cellStyle name="Normalno 4 2 6 3 2 2" xfId="6989"/>
    <cellStyle name="Normalno 4 2 6 3 2 2 2" xfId="26341"/>
    <cellStyle name="Normalno 4 2 6 3 2 2 3" xfId="16665"/>
    <cellStyle name="Normalno 4 2 6 3 2 3" xfId="21503"/>
    <cellStyle name="Normalno 4 2 6 3 2 4" xfId="11827"/>
    <cellStyle name="Normalno 4 2 6 3 3" xfId="3361"/>
    <cellStyle name="Normalno 4 2 6 3 3 2" xfId="8199"/>
    <cellStyle name="Normalno 4 2 6 3 3 2 2" xfId="27551"/>
    <cellStyle name="Normalno 4 2 6 3 3 2 3" xfId="17875"/>
    <cellStyle name="Normalno 4 2 6 3 3 3" xfId="22713"/>
    <cellStyle name="Normalno 4 2 6 3 3 4" xfId="13037"/>
    <cellStyle name="Normalno 4 2 6 3 4" xfId="4570"/>
    <cellStyle name="Normalno 4 2 6 3 4 2" xfId="9408"/>
    <cellStyle name="Normalno 4 2 6 3 4 2 2" xfId="28760"/>
    <cellStyle name="Normalno 4 2 6 3 4 2 3" xfId="19084"/>
    <cellStyle name="Normalno 4 2 6 3 4 3" xfId="23922"/>
    <cellStyle name="Normalno 4 2 6 3 4 4" xfId="14246"/>
    <cellStyle name="Normalno 4 2 6 3 5" xfId="5779"/>
    <cellStyle name="Normalno 4 2 6 3 5 2" xfId="25131"/>
    <cellStyle name="Normalno 4 2 6 3 5 3" xfId="15455"/>
    <cellStyle name="Normalno 4 2 6 3 6" xfId="20293"/>
    <cellStyle name="Normalno 4 2 6 3 7" xfId="10617"/>
    <cellStyle name="Normalno 4 2 6 4" xfId="1547"/>
    <cellStyle name="Normalno 4 2 6 4 2" xfId="6385"/>
    <cellStyle name="Normalno 4 2 6 4 2 2" xfId="25737"/>
    <cellStyle name="Normalno 4 2 6 4 2 3" xfId="16061"/>
    <cellStyle name="Normalno 4 2 6 4 3" xfId="20899"/>
    <cellStyle name="Normalno 4 2 6 4 4" xfId="11223"/>
    <cellStyle name="Normalno 4 2 6 5" xfId="2757"/>
    <cellStyle name="Normalno 4 2 6 5 2" xfId="7595"/>
    <cellStyle name="Normalno 4 2 6 5 2 2" xfId="26947"/>
    <cellStyle name="Normalno 4 2 6 5 2 3" xfId="17271"/>
    <cellStyle name="Normalno 4 2 6 5 3" xfId="22109"/>
    <cellStyle name="Normalno 4 2 6 5 4" xfId="12433"/>
    <cellStyle name="Normalno 4 2 6 6" xfId="3966"/>
    <cellStyle name="Normalno 4 2 6 6 2" xfId="8804"/>
    <cellStyle name="Normalno 4 2 6 6 2 2" xfId="28156"/>
    <cellStyle name="Normalno 4 2 6 6 2 3" xfId="18480"/>
    <cellStyle name="Normalno 4 2 6 6 3" xfId="23318"/>
    <cellStyle name="Normalno 4 2 6 6 4" xfId="13642"/>
    <cellStyle name="Normalno 4 2 6 7" xfId="5175"/>
    <cellStyle name="Normalno 4 2 6 7 2" xfId="24527"/>
    <cellStyle name="Normalno 4 2 6 7 3" xfId="14851"/>
    <cellStyle name="Normalno 4 2 6 8" xfId="19689"/>
    <cellStyle name="Normalno 4 2 6 9" xfId="10013"/>
    <cellStyle name="Normalno 4 2 7" xfId="387"/>
    <cellStyle name="Normalno 4 2 7 2" xfId="991"/>
    <cellStyle name="Normalno 4 2 7 2 2" xfId="2201"/>
    <cellStyle name="Normalno 4 2 7 2 2 2" xfId="7039"/>
    <cellStyle name="Normalno 4 2 7 2 2 2 2" xfId="26391"/>
    <cellStyle name="Normalno 4 2 7 2 2 2 3" xfId="16715"/>
    <cellStyle name="Normalno 4 2 7 2 2 3" xfId="21553"/>
    <cellStyle name="Normalno 4 2 7 2 2 4" xfId="11877"/>
    <cellStyle name="Normalno 4 2 7 2 3" xfId="3411"/>
    <cellStyle name="Normalno 4 2 7 2 3 2" xfId="8249"/>
    <cellStyle name="Normalno 4 2 7 2 3 2 2" xfId="27601"/>
    <cellStyle name="Normalno 4 2 7 2 3 2 3" xfId="17925"/>
    <cellStyle name="Normalno 4 2 7 2 3 3" xfId="22763"/>
    <cellStyle name="Normalno 4 2 7 2 3 4" xfId="13087"/>
    <cellStyle name="Normalno 4 2 7 2 4" xfId="4620"/>
    <cellStyle name="Normalno 4 2 7 2 4 2" xfId="9458"/>
    <cellStyle name="Normalno 4 2 7 2 4 2 2" xfId="28810"/>
    <cellStyle name="Normalno 4 2 7 2 4 2 3" xfId="19134"/>
    <cellStyle name="Normalno 4 2 7 2 4 3" xfId="23972"/>
    <cellStyle name="Normalno 4 2 7 2 4 4" xfId="14296"/>
    <cellStyle name="Normalno 4 2 7 2 5" xfId="5829"/>
    <cellStyle name="Normalno 4 2 7 2 5 2" xfId="25181"/>
    <cellStyle name="Normalno 4 2 7 2 5 3" xfId="15505"/>
    <cellStyle name="Normalno 4 2 7 2 6" xfId="20343"/>
    <cellStyle name="Normalno 4 2 7 2 7" xfId="10667"/>
    <cellStyle name="Normalno 4 2 7 3" xfId="1597"/>
    <cellStyle name="Normalno 4 2 7 3 2" xfId="6435"/>
    <cellStyle name="Normalno 4 2 7 3 2 2" xfId="25787"/>
    <cellStyle name="Normalno 4 2 7 3 2 3" xfId="16111"/>
    <cellStyle name="Normalno 4 2 7 3 3" xfId="20949"/>
    <cellStyle name="Normalno 4 2 7 3 4" xfId="11273"/>
    <cellStyle name="Normalno 4 2 7 4" xfId="2807"/>
    <cellStyle name="Normalno 4 2 7 4 2" xfId="7645"/>
    <cellStyle name="Normalno 4 2 7 4 2 2" xfId="26997"/>
    <cellStyle name="Normalno 4 2 7 4 2 3" xfId="17321"/>
    <cellStyle name="Normalno 4 2 7 4 3" xfId="22159"/>
    <cellStyle name="Normalno 4 2 7 4 4" xfId="12483"/>
    <cellStyle name="Normalno 4 2 7 5" xfId="4016"/>
    <cellStyle name="Normalno 4 2 7 5 2" xfId="8854"/>
    <cellStyle name="Normalno 4 2 7 5 2 2" xfId="28206"/>
    <cellStyle name="Normalno 4 2 7 5 2 3" xfId="18530"/>
    <cellStyle name="Normalno 4 2 7 5 3" xfId="23368"/>
    <cellStyle name="Normalno 4 2 7 5 4" xfId="13692"/>
    <cellStyle name="Normalno 4 2 7 6" xfId="5225"/>
    <cellStyle name="Normalno 4 2 7 6 2" xfId="24577"/>
    <cellStyle name="Normalno 4 2 7 6 3" xfId="14901"/>
    <cellStyle name="Normalno 4 2 7 7" xfId="19739"/>
    <cellStyle name="Normalno 4 2 7 8" xfId="10063"/>
    <cellStyle name="Normalno 4 2 8" xfId="689"/>
    <cellStyle name="Normalno 4 2 8 2" xfId="1899"/>
    <cellStyle name="Normalno 4 2 8 2 2" xfId="6737"/>
    <cellStyle name="Normalno 4 2 8 2 2 2" xfId="26089"/>
    <cellStyle name="Normalno 4 2 8 2 2 3" xfId="16413"/>
    <cellStyle name="Normalno 4 2 8 2 3" xfId="21251"/>
    <cellStyle name="Normalno 4 2 8 2 4" xfId="11575"/>
    <cellStyle name="Normalno 4 2 8 3" xfId="3109"/>
    <cellStyle name="Normalno 4 2 8 3 2" xfId="7947"/>
    <cellStyle name="Normalno 4 2 8 3 2 2" xfId="27299"/>
    <cellStyle name="Normalno 4 2 8 3 2 3" xfId="17623"/>
    <cellStyle name="Normalno 4 2 8 3 3" xfId="22461"/>
    <cellStyle name="Normalno 4 2 8 3 4" xfId="12785"/>
    <cellStyle name="Normalno 4 2 8 4" xfId="4318"/>
    <cellStyle name="Normalno 4 2 8 4 2" xfId="9156"/>
    <cellStyle name="Normalno 4 2 8 4 2 2" xfId="28508"/>
    <cellStyle name="Normalno 4 2 8 4 2 3" xfId="18832"/>
    <cellStyle name="Normalno 4 2 8 4 3" xfId="23670"/>
    <cellStyle name="Normalno 4 2 8 4 4" xfId="13994"/>
    <cellStyle name="Normalno 4 2 8 5" xfId="5527"/>
    <cellStyle name="Normalno 4 2 8 5 2" xfId="24879"/>
    <cellStyle name="Normalno 4 2 8 5 3" xfId="15203"/>
    <cellStyle name="Normalno 4 2 8 6" xfId="20041"/>
    <cellStyle name="Normalno 4 2 8 7" xfId="10365"/>
    <cellStyle name="Normalno 4 2 9" xfId="1295"/>
    <cellStyle name="Normalno 4 2 9 2" xfId="6133"/>
    <cellStyle name="Normalno 4 2 9 2 2" xfId="25485"/>
    <cellStyle name="Normalno 4 2 9 2 3" xfId="15809"/>
    <cellStyle name="Normalno 4 2 9 3" xfId="20647"/>
    <cellStyle name="Normalno 4 2 9 4" xfId="10971"/>
    <cellStyle name="Normalno 4 3" xfId="105"/>
    <cellStyle name="Normalno 4 3 10" xfId="9809"/>
    <cellStyle name="Normalno 4 3 2" xfId="215"/>
    <cellStyle name="Normalno 4 3 2 2" xfId="535"/>
    <cellStyle name="Normalno 4 3 2 2 2" xfId="1139"/>
    <cellStyle name="Normalno 4 3 2 2 2 2" xfId="2349"/>
    <cellStyle name="Normalno 4 3 2 2 2 2 2" xfId="7187"/>
    <cellStyle name="Normalno 4 3 2 2 2 2 2 2" xfId="26539"/>
    <cellStyle name="Normalno 4 3 2 2 2 2 2 3" xfId="16863"/>
    <cellStyle name="Normalno 4 3 2 2 2 2 3" xfId="21701"/>
    <cellStyle name="Normalno 4 3 2 2 2 2 4" xfId="12025"/>
    <cellStyle name="Normalno 4 3 2 2 2 3" xfId="3559"/>
    <cellStyle name="Normalno 4 3 2 2 2 3 2" xfId="8397"/>
    <cellStyle name="Normalno 4 3 2 2 2 3 2 2" xfId="27749"/>
    <cellStyle name="Normalno 4 3 2 2 2 3 2 3" xfId="18073"/>
    <cellStyle name="Normalno 4 3 2 2 2 3 3" xfId="22911"/>
    <cellStyle name="Normalno 4 3 2 2 2 3 4" xfId="13235"/>
    <cellStyle name="Normalno 4 3 2 2 2 4" xfId="4768"/>
    <cellStyle name="Normalno 4 3 2 2 2 4 2" xfId="9606"/>
    <cellStyle name="Normalno 4 3 2 2 2 4 2 2" xfId="28958"/>
    <cellStyle name="Normalno 4 3 2 2 2 4 2 3" xfId="19282"/>
    <cellStyle name="Normalno 4 3 2 2 2 4 3" xfId="24120"/>
    <cellStyle name="Normalno 4 3 2 2 2 4 4" xfId="14444"/>
    <cellStyle name="Normalno 4 3 2 2 2 5" xfId="5977"/>
    <cellStyle name="Normalno 4 3 2 2 2 5 2" xfId="25329"/>
    <cellStyle name="Normalno 4 3 2 2 2 5 3" xfId="15653"/>
    <cellStyle name="Normalno 4 3 2 2 2 6" xfId="20491"/>
    <cellStyle name="Normalno 4 3 2 2 2 7" xfId="10815"/>
    <cellStyle name="Normalno 4 3 2 2 3" xfId="1745"/>
    <cellStyle name="Normalno 4 3 2 2 3 2" xfId="6583"/>
    <cellStyle name="Normalno 4 3 2 2 3 2 2" xfId="25935"/>
    <cellStyle name="Normalno 4 3 2 2 3 2 3" xfId="16259"/>
    <cellStyle name="Normalno 4 3 2 2 3 3" xfId="21097"/>
    <cellStyle name="Normalno 4 3 2 2 3 4" xfId="11421"/>
    <cellStyle name="Normalno 4 3 2 2 4" xfId="2955"/>
    <cellStyle name="Normalno 4 3 2 2 4 2" xfId="7793"/>
    <cellStyle name="Normalno 4 3 2 2 4 2 2" xfId="27145"/>
    <cellStyle name="Normalno 4 3 2 2 4 2 3" xfId="17469"/>
    <cellStyle name="Normalno 4 3 2 2 4 3" xfId="22307"/>
    <cellStyle name="Normalno 4 3 2 2 4 4" xfId="12631"/>
    <cellStyle name="Normalno 4 3 2 2 5" xfId="4164"/>
    <cellStyle name="Normalno 4 3 2 2 5 2" xfId="9002"/>
    <cellStyle name="Normalno 4 3 2 2 5 2 2" xfId="28354"/>
    <cellStyle name="Normalno 4 3 2 2 5 2 3" xfId="18678"/>
    <cellStyle name="Normalno 4 3 2 2 5 3" xfId="23516"/>
    <cellStyle name="Normalno 4 3 2 2 5 4" xfId="13840"/>
    <cellStyle name="Normalno 4 3 2 2 6" xfId="5373"/>
    <cellStyle name="Normalno 4 3 2 2 6 2" xfId="24725"/>
    <cellStyle name="Normalno 4 3 2 2 6 3" xfId="15049"/>
    <cellStyle name="Normalno 4 3 2 2 7" xfId="19887"/>
    <cellStyle name="Normalno 4 3 2 2 8" xfId="10211"/>
    <cellStyle name="Normalno 4 3 2 3" xfId="837"/>
    <cellStyle name="Normalno 4 3 2 3 2" xfId="2047"/>
    <cellStyle name="Normalno 4 3 2 3 2 2" xfId="6885"/>
    <cellStyle name="Normalno 4 3 2 3 2 2 2" xfId="26237"/>
    <cellStyle name="Normalno 4 3 2 3 2 2 3" xfId="16561"/>
    <cellStyle name="Normalno 4 3 2 3 2 3" xfId="21399"/>
    <cellStyle name="Normalno 4 3 2 3 2 4" xfId="11723"/>
    <cellStyle name="Normalno 4 3 2 3 3" xfId="3257"/>
    <cellStyle name="Normalno 4 3 2 3 3 2" xfId="8095"/>
    <cellStyle name="Normalno 4 3 2 3 3 2 2" xfId="27447"/>
    <cellStyle name="Normalno 4 3 2 3 3 2 3" xfId="17771"/>
    <cellStyle name="Normalno 4 3 2 3 3 3" xfId="22609"/>
    <cellStyle name="Normalno 4 3 2 3 3 4" xfId="12933"/>
    <cellStyle name="Normalno 4 3 2 3 4" xfId="4466"/>
    <cellStyle name="Normalno 4 3 2 3 4 2" xfId="9304"/>
    <cellStyle name="Normalno 4 3 2 3 4 2 2" xfId="28656"/>
    <cellStyle name="Normalno 4 3 2 3 4 2 3" xfId="18980"/>
    <cellStyle name="Normalno 4 3 2 3 4 3" xfId="23818"/>
    <cellStyle name="Normalno 4 3 2 3 4 4" xfId="14142"/>
    <cellStyle name="Normalno 4 3 2 3 5" xfId="5675"/>
    <cellStyle name="Normalno 4 3 2 3 5 2" xfId="25027"/>
    <cellStyle name="Normalno 4 3 2 3 5 3" xfId="15351"/>
    <cellStyle name="Normalno 4 3 2 3 6" xfId="20189"/>
    <cellStyle name="Normalno 4 3 2 3 7" xfId="10513"/>
    <cellStyle name="Normalno 4 3 2 4" xfId="1443"/>
    <cellStyle name="Normalno 4 3 2 4 2" xfId="6281"/>
    <cellStyle name="Normalno 4 3 2 4 2 2" xfId="25633"/>
    <cellStyle name="Normalno 4 3 2 4 2 3" xfId="15957"/>
    <cellStyle name="Normalno 4 3 2 4 3" xfId="20795"/>
    <cellStyle name="Normalno 4 3 2 4 4" xfId="11119"/>
    <cellStyle name="Normalno 4 3 2 5" xfId="2653"/>
    <cellStyle name="Normalno 4 3 2 5 2" xfId="7491"/>
    <cellStyle name="Normalno 4 3 2 5 2 2" xfId="26843"/>
    <cellStyle name="Normalno 4 3 2 5 2 3" xfId="17167"/>
    <cellStyle name="Normalno 4 3 2 5 3" xfId="22005"/>
    <cellStyle name="Normalno 4 3 2 5 4" xfId="12329"/>
    <cellStyle name="Normalno 4 3 2 6" xfId="3863"/>
    <cellStyle name="Normalno 4 3 2 6 2" xfId="8701"/>
    <cellStyle name="Normalno 4 3 2 6 2 2" xfId="28053"/>
    <cellStyle name="Normalno 4 3 2 6 2 3" xfId="18377"/>
    <cellStyle name="Normalno 4 3 2 6 3" xfId="23215"/>
    <cellStyle name="Normalno 4 3 2 6 4" xfId="13539"/>
    <cellStyle name="Normalno 4 3 2 7" xfId="5071"/>
    <cellStyle name="Normalno 4 3 2 7 2" xfId="24423"/>
    <cellStyle name="Normalno 4 3 2 7 3" xfId="14747"/>
    <cellStyle name="Normalno 4 3 2 8" xfId="19585"/>
    <cellStyle name="Normalno 4 3 2 9" xfId="9909"/>
    <cellStyle name="Normalno 4 3 3" xfId="435"/>
    <cellStyle name="Normalno 4 3 3 2" xfId="1039"/>
    <cellStyle name="Normalno 4 3 3 2 2" xfId="2249"/>
    <cellStyle name="Normalno 4 3 3 2 2 2" xfId="7087"/>
    <cellStyle name="Normalno 4 3 3 2 2 2 2" xfId="26439"/>
    <cellStyle name="Normalno 4 3 3 2 2 2 3" xfId="16763"/>
    <cellStyle name="Normalno 4 3 3 2 2 3" xfId="21601"/>
    <cellStyle name="Normalno 4 3 3 2 2 4" xfId="11925"/>
    <cellStyle name="Normalno 4 3 3 2 3" xfId="3459"/>
    <cellStyle name="Normalno 4 3 3 2 3 2" xfId="8297"/>
    <cellStyle name="Normalno 4 3 3 2 3 2 2" xfId="27649"/>
    <cellStyle name="Normalno 4 3 3 2 3 2 3" xfId="17973"/>
    <cellStyle name="Normalno 4 3 3 2 3 3" xfId="22811"/>
    <cellStyle name="Normalno 4 3 3 2 3 4" xfId="13135"/>
    <cellStyle name="Normalno 4 3 3 2 4" xfId="4668"/>
    <cellStyle name="Normalno 4 3 3 2 4 2" xfId="9506"/>
    <cellStyle name="Normalno 4 3 3 2 4 2 2" xfId="28858"/>
    <cellStyle name="Normalno 4 3 3 2 4 2 3" xfId="19182"/>
    <cellStyle name="Normalno 4 3 3 2 4 3" xfId="24020"/>
    <cellStyle name="Normalno 4 3 3 2 4 4" xfId="14344"/>
    <cellStyle name="Normalno 4 3 3 2 5" xfId="5877"/>
    <cellStyle name="Normalno 4 3 3 2 5 2" xfId="25229"/>
    <cellStyle name="Normalno 4 3 3 2 5 3" xfId="15553"/>
    <cellStyle name="Normalno 4 3 3 2 6" xfId="20391"/>
    <cellStyle name="Normalno 4 3 3 2 7" xfId="10715"/>
    <cellStyle name="Normalno 4 3 3 3" xfId="1645"/>
    <cellStyle name="Normalno 4 3 3 3 2" xfId="6483"/>
    <cellStyle name="Normalno 4 3 3 3 2 2" xfId="25835"/>
    <cellStyle name="Normalno 4 3 3 3 2 3" xfId="16159"/>
    <cellStyle name="Normalno 4 3 3 3 3" xfId="20997"/>
    <cellStyle name="Normalno 4 3 3 3 4" xfId="11321"/>
    <cellStyle name="Normalno 4 3 3 4" xfId="2855"/>
    <cellStyle name="Normalno 4 3 3 4 2" xfId="7693"/>
    <cellStyle name="Normalno 4 3 3 4 2 2" xfId="27045"/>
    <cellStyle name="Normalno 4 3 3 4 2 3" xfId="17369"/>
    <cellStyle name="Normalno 4 3 3 4 3" xfId="22207"/>
    <cellStyle name="Normalno 4 3 3 4 4" xfId="12531"/>
    <cellStyle name="Normalno 4 3 3 5" xfId="4064"/>
    <cellStyle name="Normalno 4 3 3 5 2" xfId="8902"/>
    <cellStyle name="Normalno 4 3 3 5 2 2" xfId="28254"/>
    <cellStyle name="Normalno 4 3 3 5 2 3" xfId="18578"/>
    <cellStyle name="Normalno 4 3 3 5 3" xfId="23416"/>
    <cellStyle name="Normalno 4 3 3 5 4" xfId="13740"/>
    <cellStyle name="Normalno 4 3 3 6" xfId="5273"/>
    <cellStyle name="Normalno 4 3 3 6 2" xfId="24625"/>
    <cellStyle name="Normalno 4 3 3 6 3" xfId="14949"/>
    <cellStyle name="Normalno 4 3 3 7" xfId="19787"/>
    <cellStyle name="Normalno 4 3 3 8" xfId="10111"/>
    <cellStyle name="Normalno 4 3 4" xfId="737"/>
    <cellStyle name="Normalno 4 3 4 2" xfId="1947"/>
    <cellStyle name="Normalno 4 3 4 2 2" xfId="6785"/>
    <cellStyle name="Normalno 4 3 4 2 2 2" xfId="26137"/>
    <cellStyle name="Normalno 4 3 4 2 2 3" xfId="16461"/>
    <cellStyle name="Normalno 4 3 4 2 3" xfId="21299"/>
    <cellStyle name="Normalno 4 3 4 2 4" xfId="11623"/>
    <cellStyle name="Normalno 4 3 4 3" xfId="3157"/>
    <cellStyle name="Normalno 4 3 4 3 2" xfId="7995"/>
    <cellStyle name="Normalno 4 3 4 3 2 2" xfId="27347"/>
    <cellStyle name="Normalno 4 3 4 3 2 3" xfId="17671"/>
    <cellStyle name="Normalno 4 3 4 3 3" xfId="22509"/>
    <cellStyle name="Normalno 4 3 4 3 4" xfId="12833"/>
    <cellStyle name="Normalno 4 3 4 4" xfId="4366"/>
    <cellStyle name="Normalno 4 3 4 4 2" xfId="9204"/>
    <cellStyle name="Normalno 4 3 4 4 2 2" xfId="28556"/>
    <cellStyle name="Normalno 4 3 4 4 2 3" xfId="18880"/>
    <cellStyle name="Normalno 4 3 4 4 3" xfId="23718"/>
    <cellStyle name="Normalno 4 3 4 4 4" xfId="14042"/>
    <cellStyle name="Normalno 4 3 4 5" xfId="5575"/>
    <cellStyle name="Normalno 4 3 4 5 2" xfId="24927"/>
    <cellStyle name="Normalno 4 3 4 5 3" xfId="15251"/>
    <cellStyle name="Normalno 4 3 4 6" xfId="20089"/>
    <cellStyle name="Normalno 4 3 4 7" xfId="10413"/>
    <cellStyle name="Normalno 4 3 5" xfId="1343"/>
    <cellStyle name="Normalno 4 3 5 2" xfId="6181"/>
    <cellStyle name="Normalno 4 3 5 2 2" xfId="25533"/>
    <cellStyle name="Normalno 4 3 5 2 3" xfId="15857"/>
    <cellStyle name="Normalno 4 3 5 3" xfId="20695"/>
    <cellStyle name="Normalno 4 3 5 4" xfId="11019"/>
    <cellStyle name="Normalno 4 3 6" xfId="2553"/>
    <cellStyle name="Normalno 4 3 6 2" xfId="7391"/>
    <cellStyle name="Normalno 4 3 6 2 2" xfId="26743"/>
    <cellStyle name="Normalno 4 3 6 2 3" xfId="17067"/>
    <cellStyle name="Normalno 4 3 6 3" xfId="21905"/>
    <cellStyle name="Normalno 4 3 6 4" xfId="12229"/>
    <cellStyle name="Normalno 4 3 7" xfId="3763"/>
    <cellStyle name="Normalno 4 3 7 2" xfId="8601"/>
    <cellStyle name="Normalno 4 3 7 2 2" xfId="27953"/>
    <cellStyle name="Normalno 4 3 7 2 3" xfId="18277"/>
    <cellStyle name="Normalno 4 3 7 3" xfId="23115"/>
    <cellStyle name="Normalno 4 3 7 4" xfId="13439"/>
    <cellStyle name="Normalno 4 3 8" xfId="4971"/>
    <cellStyle name="Normalno 4 3 8 2" xfId="24323"/>
    <cellStyle name="Normalno 4 3 8 3" xfId="14647"/>
    <cellStyle name="Normalno 4 3 9" xfId="19485"/>
    <cellStyle name="Normalno 4 4" xfId="165"/>
    <cellStyle name="Normalno 4 4 2" xfId="485"/>
    <cellStyle name="Normalno 4 4 2 2" xfId="1089"/>
    <cellStyle name="Normalno 4 4 2 2 2" xfId="2299"/>
    <cellStyle name="Normalno 4 4 2 2 2 2" xfId="7137"/>
    <cellStyle name="Normalno 4 4 2 2 2 2 2" xfId="26489"/>
    <cellStyle name="Normalno 4 4 2 2 2 2 3" xfId="16813"/>
    <cellStyle name="Normalno 4 4 2 2 2 3" xfId="21651"/>
    <cellStyle name="Normalno 4 4 2 2 2 4" xfId="11975"/>
    <cellStyle name="Normalno 4 4 2 2 3" xfId="3509"/>
    <cellStyle name="Normalno 4 4 2 2 3 2" xfId="8347"/>
    <cellStyle name="Normalno 4 4 2 2 3 2 2" xfId="27699"/>
    <cellStyle name="Normalno 4 4 2 2 3 2 3" xfId="18023"/>
    <cellStyle name="Normalno 4 4 2 2 3 3" xfId="22861"/>
    <cellStyle name="Normalno 4 4 2 2 3 4" xfId="13185"/>
    <cellStyle name="Normalno 4 4 2 2 4" xfId="4718"/>
    <cellStyle name="Normalno 4 4 2 2 4 2" xfId="9556"/>
    <cellStyle name="Normalno 4 4 2 2 4 2 2" xfId="28908"/>
    <cellStyle name="Normalno 4 4 2 2 4 2 3" xfId="19232"/>
    <cellStyle name="Normalno 4 4 2 2 4 3" xfId="24070"/>
    <cellStyle name="Normalno 4 4 2 2 4 4" xfId="14394"/>
    <cellStyle name="Normalno 4 4 2 2 5" xfId="5927"/>
    <cellStyle name="Normalno 4 4 2 2 5 2" xfId="25279"/>
    <cellStyle name="Normalno 4 4 2 2 5 3" xfId="15603"/>
    <cellStyle name="Normalno 4 4 2 2 6" xfId="20441"/>
    <cellStyle name="Normalno 4 4 2 2 7" xfId="10765"/>
    <cellStyle name="Normalno 4 4 2 3" xfId="1695"/>
    <cellStyle name="Normalno 4 4 2 3 2" xfId="6533"/>
    <cellStyle name="Normalno 4 4 2 3 2 2" xfId="25885"/>
    <cellStyle name="Normalno 4 4 2 3 2 3" xfId="16209"/>
    <cellStyle name="Normalno 4 4 2 3 3" xfId="21047"/>
    <cellStyle name="Normalno 4 4 2 3 4" xfId="11371"/>
    <cellStyle name="Normalno 4 4 2 4" xfId="2905"/>
    <cellStyle name="Normalno 4 4 2 4 2" xfId="7743"/>
    <cellStyle name="Normalno 4 4 2 4 2 2" xfId="27095"/>
    <cellStyle name="Normalno 4 4 2 4 2 3" xfId="17419"/>
    <cellStyle name="Normalno 4 4 2 4 3" xfId="22257"/>
    <cellStyle name="Normalno 4 4 2 4 4" xfId="12581"/>
    <cellStyle name="Normalno 4 4 2 5" xfId="4114"/>
    <cellStyle name="Normalno 4 4 2 5 2" xfId="8952"/>
    <cellStyle name="Normalno 4 4 2 5 2 2" xfId="28304"/>
    <cellStyle name="Normalno 4 4 2 5 2 3" xfId="18628"/>
    <cellStyle name="Normalno 4 4 2 5 3" xfId="23466"/>
    <cellStyle name="Normalno 4 4 2 5 4" xfId="13790"/>
    <cellStyle name="Normalno 4 4 2 6" xfId="5323"/>
    <cellStyle name="Normalno 4 4 2 6 2" xfId="24675"/>
    <cellStyle name="Normalno 4 4 2 6 3" xfId="14999"/>
    <cellStyle name="Normalno 4 4 2 7" xfId="19837"/>
    <cellStyle name="Normalno 4 4 2 8" xfId="10161"/>
    <cellStyle name="Normalno 4 4 3" xfId="787"/>
    <cellStyle name="Normalno 4 4 3 2" xfId="1997"/>
    <cellStyle name="Normalno 4 4 3 2 2" xfId="6835"/>
    <cellStyle name="Normalno 4 4 3 2 2 2" xfId="26187"/>
    <cellStyle name="Normalno 4 4 3 2 2 3" xfId="16511"/>
    <cellStyle name="Normalno 4 4 3 2 3" xfId="21349"/>
    <cellStyle name="Normalno 4 4 3 2 4" xfId="11673"/>
    <cellStyle name="Normalno 4 4 3 3" xfId="3207"/>
    <cellStyle name="Normalno 4 4 3 3 2" xfId="8045"/>
    <cellStyle name="Normalno 4 4 3 3 2 2" xfId="27397"/>
    <cellStyle name="Normalno 4 4 3 3 2 3" xfId="17721"/>
    <cellStyle name="Normalno 4 4 3 3 3" xfId="22559"/>
    <cellStyle name="Normalno 4 4 3 3 4" xfId="12883"/>
    <cellStyle name="Normalno 4 4 3 4" xfId="4416"/>
    <cellStyle name="Normalno 4 4 3 4 2" xfId="9254"/>
    <cellStyle name="Normalno 4 4 3 4 2 2" xfId="28606"/>
    <cellStyle name="Normalno 4 4 3 4 2 3" xfId="18930"/>
    <cellStyle name="Normalno 4 4 3 4 3" xfId="23768"/>
    <cellStyle name="Normalno 4 4 3 4 4" xfId="14092"/>
    <cellStyle name="Normalno 4 4 3 5" xfId="5625"/>
    <cellStyle name="Normalno 4 4 3 5 2" xfId="24977"/>
    <cellStyle name="Normalno 4 4 3 5 3" xfId="15301"/>
    <cellStyle name="Normalno 4 4 3 6" xfId="20139"/>
    <cellStyle name="Normalno 4 4 3 7" xfId="10463"/>
    <cellStyle name="Normalno 4 4 4" xfId="1393"/>
    <cellStyle name="Normalno 4 4 4 2" xfId="6231"/>
    <cellStyle name="Normalno 4 4 4 2 2" xfId="25583"/>
    <cellStyle name="Normalno 4 4 4 2 3" xfId="15907"/>
    <cellStyle name="Normalno 4 4 4 3" xfId="20745"/>
    <cellStyle name="Normalno 4 4 4 4" xfId="11069"/>
    <cellStyle name="Normalno 4 4 5" xfId="2603"/>
    <cellStyle name="Normalno 4 4 5 2" xfId="7441"/>
    <cellStyle name="Normalno 4 4 5 2 2" xfId="26793"/>
    <cellStyle name="Normalno 4 4 5 2 3" xfId="17117"/>
    <cellStyle name="Normalno 4 4 5 3" xfId="21955"/>
    <cellStyle name="Normalno 4 4 5 4" xfId="12279"/>
    <cellStyle name="Normalno 4 4 6" xfId="3813"/>
    <cellStyle name="Normalno 4 4 6 2" xfId="8651"/>
    <cellStyle name="Normalno 4 4 6 2 2" xfId="28003"/>
    <cellStyle name="Normalno 4 4 6 2 3" xfId="18327"/>
    <cellStyle name="Normalno 4 4 6 3" xfId="23165"/>
    <cellStyle name="Normalno 4 4 6 4" xfId="13489"/>
    <cellStyle name="Normalno 4 4 7" xfId="5021"/>
    <cellStyle name="Normalno 4 4 7 2" xfId="24373"/>
    <cellStyle name="Normalno 4 4 7 3" xfId="14697"/>
    <cellStyle name="Normalno 4 4 8" xfId="19535"/>
    <cellStyle name="Normalno 4 4 9" xfId="9859"/>
    <cellStyle name="Normalno 4 5" xfId="281"/>
    <cellStyle name="Normalno 4 5 2" xfId="585"/>
    <cellStyle name="Normalno 4 5 2 2" xfId="1189"/>
    <cellStyle name="Normalno 4 5 2 2 2" xfId="2399"/>
    <cellStyle name="Normalno 4 5 2 2 2 2" xfId="7237"/>
    <cellStyle name="Normalno 4 5 2 2 2 2 2" xfId="26589"/>
    <cellStyle name="Normalno 4 5 2 2 2 2 3" xfId="16913"/>
    <cellStyle name="Normalno 4 5 2 2 2 3" xfId="21751"/>
    <cellStyle name="Normalno 4 5 2 2 2 4" xfId="12075"/>
    <cellStyle name="Normalno 4 5 2 2 3" xfId="3609"/>
    <cellStyle name="Normalno 4 5 2 2 3 2" xfId="8447"/>
    <cellStyle name="Normalno 4 5 2 2 3 2 2" xfId="27799"/>
    <cellStyle name="Normalno 4 5 2 2 3 2 3" xfId="18123"/>
    <cellStyle name="Normalno 4 5 2 2 3 3" xfId="22961"/>
    <cellStyle name="Normalno 4 5 2 2 3 4" xfId="13285"/>
    <cellStyle name="Normalno 4 5 2 2 4" xfId="4818"/>
    <cellStyle name="Normalno 4 5 2 2 4 2" xfId="9656"/>
    <cellStyle name="Normalno 4 5 2 2 4 2 2" xfId="29008"/>
    <cellStyle name="Normalno 4 5 2 2 4 2 3" xfId="19332"/>
    <cellStyle name="Normalno 4 5 2 2 4 3" xfId="24170"/>
    <cellStyle name="Normalno 4 5 2 2 4 4" xfId="14494"/>
    <cellStyle name="Normalno 4 5 2 2 5" xfId="6027"/>
    <cellStyle name="Normalno 4 5 2 2 5 2" xfId="25379"/>
    <cellStyle name="Normalno 4 5 2 2 5 3" xfId="15703"/>
    <cellStyle name="Normalno 4 5 2 2 6" xfId="20541"/>
    <cellStyle name="Normalno 4 5 2 2 7" xfId="10865"/>
    <cellStyle name="Normalno 4 5 2 3" xfId="1795"/>
    <cellStyle name="Normalno 4 5 2 3 2" xfId="6633"/>
    <cellStyle name="Normalno 4 5 2 3 2 2" xfId="25985"/>
    <cellStyle name="Normalno 4 5 2 3 2 3" xfId="16309"/>
    <cellStyle name="Normalno 4 5 2 3 3" xfId="21147"/>
    <cellStyle name="Normalno 4 5 2 3 4" xfId="11471"/>
    <cellStyle name="Normalno 4 5 2 4" xfId="3005"/>
    <cellStyle name="Normalno 4 5 2 4 2" xfId="7843"/>
    <cellStyle name="Normalno 4 5 2 4 2 2" xfId="27195"/>
    <cellStyle name="Normalno 4 5 2 4 2 3" xfId="17519"/>
    <cellStyle name="Normalno 4 5 2 4 3" xfId="22357"/>
    <cellStyle name="Normalno 4 5 2 4 4" xfId="12681"/>
    <cellStyle name="Normalno 4 5 2 5" xfId="4214"/>
    <cellStyle name="Normalno 4 5 2 5 2" xfId="9052"/>
    <cellStyle name="Normalno 4 5 2 5 2 2" xfId="28404"/>
    <cellStyle name="Normalno 4 5 2 5 2 3" xfId="18728"/>
    <cellStyle name="Normalno 4 5 2 5 3" xfId="23566"/>
    <cellStyle name="Normalno 4 5 2 5 4" xfId="13890"/>
    <cellStyle name="Normalno 4 5 2 6" xfId="5423"/>
    <cellStyle name="Normalno 4 5 2 6 2" xfId="24775"/>
    <cellStyle name="Normalno 4 5 2 6 3" xfId="15099"/>
    <cellStyle name="Normalno 4 5 2 7" xfId="19937"/>
    <cellStyle name="Normalno 4 5 2 8" xfId="10261"/>
    <cellStyle name="Normalno 4 5 3" xfId="887"/>
    <cellStyle name="Normalno 4 5 3 2" xfId="2097"/>
    <cellStyle name="Normalno 4 5 3 2 2" xfId="6935"/>
    <cellStyle name="Normalno 4 5 3 2 2 2" xfId="26287"/>
    <cellStyle name="Normalno 4 5 3 2 2 3" xfId="16611"/>
    <cellStyle name="Normalno 4 5 3 2 3" xfId="21449"/>
    <cellStyle name="Normalno 4 5 3 2 4" xfId="11773"/>
    <cellStyle name="Normalno 4 5 3 3" xfId="3307"/>
    <cellStyle name="Normalno 4 5 3 3 2" xfId="8145"/>
    <cellStyle name="Normalno 4 5 3 3 2 2" xfId="27497"/>
    <cellStyle name="Normalno 4 5 3 3 2 3" xfId="17821"/>
    <cellStyle name="Normalno 4 5 3 3 3" xfId="22659"/>
    <cellStyle name="Normalno 4 5 3 3 4" xfId="12983"/>
    <cellStyle name="Normalno 4 5 3 4" xfId="4516"/>
    <cellStyle name="Normalno 4 5 3 4 2" xfId="9354"/>
    <cellStyle name="Normalno 4 5 3 4 2 2" xfId="28706"/>
    <cellStyle name="Normalno 4 5 3 4 2 3" xfId="19030"/>
    <cellStyle name="Normalno 4 5 3 4 3" xfId="23868"/>
    <cellStyle name="Normalno 4 5 3 4 4" xfId="14192"/>
    <cellStyle name="Normalno 4 5 3 5" xfId="5725"/>
    <cellStyle name="Normalno 4 5 3 5 2" xfId="25077"/>
    <cellStyle name="Normalno 4 5 3 5 3" xfId="15401"/>
    <cellStyle name="Normalno 4 5 3 6" xfId="20239"/>
    <cellStyle name="Normalno 4 5 3 7" xfId="10563"/>
    <cellStyle name="Normalno 4 5 4" xfId="1493"/>
    <cellStyle name="Normalno 4 5 4 2" xfId="6331"/>
    <cellStyle name="Normalno 4 5 4 2 2" xfId="25683"/>
    <cellStyle name="Normalno 4 5 4 2 3" xfId="16007"/>
    <cellStyle name="Normalno 4 5 4 3" xfId="20845"/>
    <cellStyle name="Normalno 4 5 4 4" xfId="11169"/>
    <cellStyle name="Normalno 4 5 5" xfId="2703"/>
    <cellStyle name="Normalno 4 5 5 2" xfId="7541"/>
    <cellStyle name="Normalno 4 5 5 2 2" xfId="26893"/>
    <cellStyle name="Normalno 4 5 5 2 3" xfId="17217"/>
    <cellStyle name="Normalno 4 5 5 3" xfId="22055"/>
    <cellStyle name="Normalno 4 5 5 4" xfId="12379"/>
    <cellStyle name="Normalno 4 5 6" xfId="3913"/>
    <cellStyle name="Normalno 4 5 6 2" xfId="8751"/>
    <cellStyle name="Normalno 4 5 6 2 2" xfId="28103"/>
    <cellStyle name="Normalno 4 5 6 2 3" xfId="18427"/>
    <cellStyle name="Normalno 4 5 6 3" xfId="23265"/>
    <cellStyle name="Normalno 4 5 6 4" xfId="13589"/>
    <cellStyle name="Normalno 4 5 7" xfId="5121"/>
    <cellStyle name="Normalno 4 5 7 2" xfId="24473"/>
    <cellStyle name="Normalno 4 5 7 3" xfId="14797"/>
    <cellStyle name="Normalno 4 5 8" xfId="19635"/>
    <cellStyle name="Normalno 4 5 9" xfId="9959"/>
    <cellStyle name="Normalno 4 6" xfId="334"/>
    <cellStyle name="Normalno 4 6 2" xfId="637"/>
    <cellStyle name="Normalno 4 6 2 2" xfId="1241"/>
    <cellStyle name="Normalno 4 6 2 2 2" xfId="2451"/>
    <cellStyle name="Normalno 4 6 2 2 2 2" xfId="7289"/>
    <cellStyle name="Normalno 4 6 2 2 2 2 2" xfId="26641"/>
    <cellStyle name="Normalno 4 6 2 2 2 2 3" xfId="16965"/>
    <cellStyle name="Normalno 4 6 2 2 2 3" xfId="21803"/>
    <cellStyle name="Normalno 4 6 2 2 2 4" xfId="12127"/>
    <cellStyle name="Normalno 4 6 2 2 3" xfId="3661"/>
    <cellStyle name="Normalno 4 6 2 2 3 2" xfId="8499"/>
    <cellStyle name="Normalno 4 6 2 2 3 2 2" xfId="27851"/>
    <cellStyle name="Normalno 4 6 2 2 3 2 3" xfId="18175"/>
    <cellStyle name="Normalno 4 6 2 2 3 3" xfId="23013"/>
    <cellStyle name="Normalno 4 6 2 2 3 4" xfId="13337"/>
    <cellStyle name="Normalno 4 6 2 2 4" xfId="4870"/>
    <cellStyle name="Normalno 4 6 2 2 4 2" xfId="9708"/>
    <cellStyle name="Normalno 4 6 2 2 4 2 2" xfId="29060"/>
    <cellStyle name="Normalno 4 6 2 2 4 2 3" xfId="19384"/>
    <cellStyle name="Normalno 4 6 2 2 4 3" xfId="24222"/>
    <cellStyle name="Normalno 4 6 2 2 4 4" xfId="14546"/>
    <cellStyle name="Normalno 4 6 2 2 5" xfId="6079"/>
    <cellStyle name="Normalno 4 6 2 2 5 2" xfId="25431"/>
    <cellStyle name="Normalno 4 6 2 2 5 3" xfId="15755"/>
    <cellStyle name="Normalno 4 6 2 2 6" xfId="20593"/>
    <cellStyle name="Normalno 4 6 2 2 7" xfId="10917"/>
    <cellStyle name="Normalno 4 6 2 3" xfId="1847"/>
    <cellStyle name="Normalno 4 6 2 3 2" xfId="6685"/>
    <cellStyle name="Normalno 4 6 2 3 2 2" xfId="26037"/>
    <cellStyle name="Normalno 4 6 2 3 2 3" xfId="16361"/>
    <cellStyle name="Normalno 4 6 2 3 3" xfId="21199"/>
    <cellStyle name="Normalno 4 6 2 3 4" xfId="11523"/>
    <cellStyle name="Normalno 4 6 2 4" xfId="3057"/>
    <cellStyle name="Normalno 4 6 2 4 2" xfId="7895"/>
    <cellStyle name="Normalno 4 6 2 4 2 2" xfId="27247"/>
    <cellStyle name="Normalno 4 6 2 4 2 3" xfId="17571"/>
    <cellStyle name="Normalno 4 6 2 4 3" xfId="22409"/>
    <cellStyle name="Normalno 4 6 2 4 4" xfId="12733"/>
    <cellStyle name="Normalno 4 6 2 5" xfId="4266"/>
    <cellStyle name="Normalno 4 6 2 5 2" xfId="9104"/>
    <cellStyle name="Normalno 4 6 2 5 2 2" xfId="28456"/>
    <cellStyle name="Normalno 4 6 2 5 2 3" xfId="18780"/>
    <cellStyle name="Normalno 4 6 2 5 3" xfId="23618"/>
    <cellStyle name="Normalno 4 6 2 5 4" xfId="13942"/>
    <cellStyle name="Normalno 4 6 2 6" xfId="5475"/>
    <cellStyle name="Normalno 4 6 2 6 2" xfId="24827"/>
    <cellStyle name="Normalno 4 6 2 6 3" xfId="15151"/>
    <cellStyle name="Normalno 4 6 2 7" xfId="19989"/>
    <cellStyle name="Normalno 4 6 2 8" xfId="10313"/>
    <cellStyle name="Normalno 4 6 3" xfId="939"/>
    <cellStyle name="Normalno 4 6 3 2" xfId="2149"/>
    <cellStyle name="Normalno 4 6 3 2 2" xfId="6987"/>
    <cellStyle name="Normalno 4 6 3 2 2 2" xfId="26339"/>
    <cellStyle name="Normalno 4 6 3 2 2 3" xfId="16663"/>
    <cellStyle name="Normalno 4 6 3 2 3" xfId="21501"/>
    <cellStyle name="Normalno 4 6 3 2 4" xfId="11825"/>
    <cellStyle name="Normalno 4 6 3 3" xfId="3359"/>
    <cellStyle name="Normalno 4 6 3 3 2" xfId="8197"/>
    <cellStyle name="Normalno 4 6 3 3 2 2" xfId="27549"/>
    <cellStyle name="Normalno 4 6 3 3 2 3" xfId="17873"/>
    <cellStyle name="Normalno 4 6 3 3 3" xfId="22711"/>
    <cellStyle name="Normalno 4 6 3 3 4" xfId="13035"/>
    <cellStyle name="Normalno 4 6 3 4" xfId="4568"/>
    <cellStyle name="Normalno 4 6 3 4 2" xfId="9406"/>
    <cellStyle name="Normalno 4 6 3 4 2 2" xfId="28758"/>
    <cellStyle name="Normalno 4 6 3 4 2 3" xfId="19082"/>
    <cellStyle name="Normalno 4 6 3 4 3" xfId="23920"/>
    <cellStyle name="Normalno 4 6 3 4 4" xfId="14244"/>
    <cellStyle name="Normalno 4 6 3 5" xfId="5777"/>
    <cellStyle name="Normalno 4 6 3 5 2" xfId="25129"/>
    <cellStyle name="Normalno 4 6 3 5 3" xfId="15453"/>
    <cellStyle name="Normalno 4 6 3 6" xfId="20291"/>
    <cellStyle name="Normalno 4 6 3 7" xfId="10615"/>
    <cellStyle name="Normalno 4 6 4" xfId="1545"/>
    <cellStyle name="Normalno 4 6 4 2" xfId="6383"/>
    <cellStyle name="Normalno 4 6 4 2 2" xfId="25735"/>
    <cellStyle name="Normalno 4 6 4 2 3" xfId="16059"/>
    <cellStyle name="Normalno 4 6 4 3" xfId="20897"/>
    <cellStyle name="Normalno 4 6 4 4" xfId="11221"/>
    <cellStyle name="Normalno 4 6 5" xfId="2755"/>
    <cellStyle name="Normalno 4 6 5 2" xfId="7593"/>
    <cellStyle name="Normalno 4 6 5 2 2" xfId="26945"/>
    <cellStyle name="Normalno 4 6 5 2 3" xfId="17269"/>
    <cellStyle name="Normalno 4 6 5 3" xfId="22107"/>
    <cellStyle name="Normalno 4 6 5 4" xfId="12431"/>
    <cellStyle name="Normalno 4 6 6" xfId="3964"/>
    <cellStyle name="Normalno 4 6 6 2" xfId="8802"/>
    <cellStyle name="Normalno 4 6 6 2 2" xfId="28154"/>
    <cellStyle name="Normalno 4 6 6 2 3" xfId="18478"/>
    <cellStyle name="Normalno 4 6 6 3" xfId="23316"/>
    <cellStyle name="Normalno 4 6 6 4" xfId="13640"/>
    <cellStyle name="Normalno 4 6 7" xfId="5173"/>
    <cellStyle name="Normalno 4 6 7 2" xfId="24525"/>
    <cellStyle name="Normalno 4 6 7 3" xfId="14849"/>
    <cellStyle name="Normalno 4 6 8" xfId="19687"/>
    <cellStyle name="Normalno 4 6 9" xfId="10011"/>
    <cellStyle name="Normalno 4 7" xfId="385"/>
    <cellStyle name="Normalno 4 7 2" xfId="989"/>
    <cellStyle name="Normalno 4 7 2 2" xfId="2199"/>
    <cellStyle name="Normalno 4 7 2 2 2" xfId="7037"/>
    <cellStyle name="Normalno 4 7 2 2 2 2" xfId="26389"/>
    <cellStyle name="Normalno 4 7 2 2 2 3" xfId="16713"/>
    <cellStyle name="Normalno 4 7 2 2 3" xfId="21551"/>
    <cellStyle name="Normalno 4 7 2 2 4" xfId="11875"/>
    <cellStyle name="Normalno 4 7 2 3" xfId="3409"/>
    <cellStyle name="Normalno 4 7 2 3 2" xfId="8247"/>
    <cellStyle name="Normalno 4 7 2 3 2 2" xfId="27599"/>
    <cellStyle name="Normalno 4 7 2 3 2 3" xfId="17923"/>
    <cellStyle name="Normalno 4 7 2 3 3" xfId="22761"/>
    <cellStyle name="Normalno 4 7 2 3 4" xfId="13085"/>
    <cellStyle name="Normalno 4 7 2 4" xfId="4618"/>
    <cellStyle name="Normalno 4 7 2 4 2" xfId="9456"/>
    <cellStyle name="Normalno 4 7 2 4 2 2" xfId="28808"/>
    <cellStyle name="Normalno 4 7 2 4 2 3" xfId="19132"/>
    <cellStyle name="Normalno 4 7 2 4 3" xfId="23970"/>
    <cellStyle name="Normalno 4 7 2 4 4" xfId="14294"/>
    <cellStyle name="Normalno 4 7 2 5" xfId="5827"/>
    <cellStyle name="Normalno 4 7 2 5 2" xfId="25179"/>
    <cellStyle name="Normalno 4 7 2 5 3" xfId="15503"/>
    <cellStyle name="Normalno 4 7 2 6" xfId="20341"/>
    <cellStyle name="Normalno 4 7 2 7" xfId="10665"/>
    <cellStyle name="Normalno 4 7 3" xfId="1595"/>
    <cellStyle name="Normalno 4 7 3 2" xfId="6433"/>
    <cellStyle name="Normalno 4 7 3 2 2" xfId="25785"/>
    <cellStyle name="Normalno 4 7 3 2 3" xfId="16109"/>
    <cellStyle name="Normalno 4 7 3 3" xfId="20947"/>
    <cellStyle name="Normalno 4 7 3 4" xfId="11271"/>
    <cellStyle name="Normalno 4 7 4" xfId="2805"/>
    <cellStyle name="Normalno 4 7 4 2" xfId="7643"/>
    <cellStyle name="Normalno 4 7 4 2 2" xfId="26995"/>
    <cellStyle name="Normalno 4 7 4 2 3" xfId="17319"/>
    <cellStyle name="Normalno 4 7 4 3" xfId="22157"/>
    <cellStyle name="Normalno 4 7 4 4" xfId="12481"/>
    <cellStyle name="Normalno 4 7 5" xfId="4014"/>
    <cellStyle name="Normalno 4 7 5 2" xfId="8852"/>
    <cellStyle name="Normalno 4 7 5 2 2" xfId="28204"/>
    <cellStyle name="Normalno 4 7 5 2 3" xfId="18528"/>
    <cellStyle name="Normalno 4 7 5 3" xfId="23366"/>
    <cellStyle name="Normalno 4 7 5 4" xfId="13690"/>
    <cellStyle name="Normalno 4 7 6" xfId="5223"/>
    <cellStyle name="Normalno 4 7 6 2" xfId="24575"/>
    <cellStyle name="Normalno 4 7 6 3" xfId="14899"/>
    <cellStyle name="Normalno 4 7 7" xfId="19737"/>
    <cellStyle name="Normalno 4 7 8" xfId="10061"/>
    <cellStyle name="Normalno 4 8" xfId="687"/>
    <cellStyle name="Normalno 4 8 2" xfId="1897"/>
    <cellStyle name="Normalno 4 8 2 2" xfId="6735"/>
    <cellStyle name="Normalno 4 8 2 2 2" xfId="26087"/>
    <cellStyle name="Normalno 4 8 2 2 3" xfId="16411"/>
    <cellStyle name="Normalno 4 8 2 3" xfId="21249"/>
    <cellStyle name="Normalno 4 8 2 4" xfId="11573"/>
    <cellStyle name="Normalno 4 8 3" xfId="3107"/>
    <cellStyle name="Normalno 4 8 3 2" xfId="7945"/>
    <cellStyle name="Normalno 4 8 3 2 2" xfId="27297"/>
    <cellStyle name="Normalno 4 8 3 2 3" xfId="17621"/>
    <cellStyle name="Normalno 4 8 3 3" xfId="22459"/>
    <cellStyle name="Normalno 4 8 3 4" xfId="12783"/>
    <cellStyle name="Normalno 4 8 4" xfId="4316"/>
    <cellStyle name="Normalno 4 8 4 2" xfId="9154"/>
    <cellStyle name="Normalno 4 8 4 2 2" xfId="28506"/>
    <cellStyle name="Normalno 4 8 4 2 3" xfId="18830"/>
    <cellStyle name="Normalno 4 8 4 3" xfId="23668"/>
    <cellStyle name="Normalno 4 8 4 4" xfId="13992"/>
    <cellStyle name="Normalno 4 8 5" xfId="5525"/>
    <cellStyle name="Normalno 4 8 5 2" xfId="24877"/>
    <cellStyle name="Normalno 4 8 5 3" xfId="15201"/>
    <cellStyle name="Normalno 4 8 6" xfId="20039"/>
    <cellStyle name="Normalno 4 8 7" xfId="10363"/>
    <cellStyle name="Normalno 4 9" xfId="1293"/>
    <cellStyle name="Normalno 4 9 2" xfId="6131"/>
    <cellStyle name="Normalno 4 9 2 2" xfId="25483"/>
    <cellStyle name="Normalno 4 9 2 3" xfId="15807"/>
    <cellStyle name="Normalno 4 9 3" xfId="20645"/>
    <cellStyle name="Normalno 4 9 4" xfId="10969"/>
    <cellStyle name="Normalno 5" xfId="55"/>
    <cellStyle name="Normalno 6" xfId="109"/>
    <cellStyle name="Normalno 7" xfId="111"/>
    <cellStyle name="Normalno 8" xfId="112"/>
    <cellStyle name="Normalno 9" xfId="113"/>
    <cellStyle name="Obično_List1" xfId="24"/>
    <cellStyle name="Valuta 10" xfId="1248"/>
    <cellStyle name="Valuta 10 2" xfId="6086"/>
    <cellStyle name="Valuta 10 2 2" xfId="25438"/>
    <cellStyle name="Valuta 10 2 3" xfId="15762"/>
    <cellStyle name="Valuta 10 3" xfId="20600"/>
    <cellStyle name="Valuta 10 4" xfId="10924"/>
    <cellStyle name="Valuta 11" xfId="2458"/>
    <cellStyle name="Valuta 11 2" xfId="7296"/>
    <cellStyle name="Valuta 11 2 2" xfId="26648"/>
    <cellStyle name="Valuta 11 2 3" xfId="16972"/>
    <cellStyle name="Valuta 11 3" xfId="21810"/>
    <cellStyle name="Valuta 11 4" xfId="12134"/>
    <cellStyle name="Valuta 12" xfId="3670"/>
    <cellStyle name="Valuta 12 2" xfId="8508"/>
    <cellStyle name="Valuta 12 2 2" xfId="27860"/>
    <cellStyle name="Valuta 12 2 3" xfId="18184"/>
    <cellStyle name="Valuta 12 3" xfId="23022"/>
    <cellStyle name="Valuta 12 4" xfId="13346"/>
    <cellStyle name="Valuta 13" xfId="4876"/>
    <cellStyle name="Valuta 13 2" xfId="24228"/>
    <cellStyle name="Valuta 13 3" xfId="14552"/>
    <cellStyle name="Valuta 14" xfId="19390"/>
    <cellStyle name="Valuta 15" xfId="9714"/>
    <cellStyle name="Valuta 2" xfId="5"/>
    <cellStyle name="Valuta 2 10" xfId="645"/>
    <cellStyle name="Valuta 2 10 2" xfId="1855"/>
    <cellStyle name="Valuta 2 10 2 2" xfId="6693"/>
    <cellStyle name="Valuta 2 10 2 2 2" xfId="26045"/>
    <cellStyle name="Valuta 2 10 2 2 3" xfId="16369"/>
    <cellStyle name="Valuta 2 10 2 3" xfId="21207"/>
    <cellStyle name="Valuta 2 10 2 4" xfId="11531"/>
    <cellStyle name="Valuta 2 10 3" xfId="3065"/>
    <cellStyle name="Valuta 2 10 3 2" xfId="7903"/>
    <cellStyle name="Valuta 2 10 3 2 2" xfId="27255"/>
    <cellStyle name="Valuta 2 10 3 2 3" xfId="17579"/>
    <cellStyle name="Valuta 2 10 3 3" xfId="22417"/>
    <cellStyle name="Valuta 2 10 3 4" xfId="12741"/>
    <cellStyle name="Valuta 2 10 4" xfId="4274"/>
    <cellStyle name="Valuta 2 10 4 2" xfId="9112"/>
    <cellStyle name="Valuta 2 10 4 2 2" xfId="28464"/>
    <cellStyle name="Valuta 2 10 4 2 3" xfId="18788"/>
    <cellStyle name="Valuta 2 10 4 3" xfId="23626"/>
    <cellStyle name="Valuta 2 10 4 4" xfId="13950"/>
    <cellStyle name="Valuta 2 10 5" xfId="5483"/>
    <cellStyle name="Valuta 2 10 5 2" xfId="24835"/>
    <cellStyle name="Valuta 2 10 5 3" xfId="15159"/>
    <cellStyle name="Valuta 2 10 6" xfId="19997"/>
    <cellStyle name="Valuta 2 10 7" xfId="10321"/>
    <cellStyle name="Valuta 2 11" xfId="1251"/>
    <cellStyle name="Valuta 2 11 2" xfId="6089"/>
    <cellStyle name="Valuta 2 11 2 2" xfId="25441"/>
    <cellStyle name="Valuta 2 11 2 3" xfId="15765"/>
    <cellStyle name="Valuta 2 11 3" xfId="20603"/>
    <cellStyle name="Valuta 2 11 4" xfId="10927"/>
    <cellStyle name="Valuta 2 12" xfId="2461"/>
    <cellStyle name="Valuta 2 12 2" xfId="7299"/>
    <cellStyle name="Valuta 2 12 2 2" xfId="26651"/>
    <cellStyle name="Valuta 2 12 2 3" xfId="16975"/>
    <cellStyle name="Valuta 2 12 3" xfId="21813"/>
    <cellStyle name="Valuta 2 12 4" xfId="12137"/>
    <cellStyle name="Valuta 2 13" xfId="3673"/>
    <cellStyle name="Valuta 2 13 2" xfId="8511"/>
    <cellStyle name="Valuta 2 13 2 2" xfId="27863"/>
    <cellStyle name="Valuta 2 13 2 3" xfId="18187"/>
    <cellStyle name="Valuta 2 13 3" xfId="23025"/>
    <cellStyle name="Valuta 2 13 4" xfId="13349"/>
    <cellStyle name="Valuta 2 14" xfId="4879"/>
    <cellStyle name="Valuta 2 14 2" xfId="24231"/>
    <cellStyle name="Valuta 2 14 3" xfId="14555"/>
    <cellStyle name="Valuta 2 15" xfId="19393"/>
    <cellStyle name="Valuta 2 16" xfId="9717"/>
    <cellStyle name="Valuta 2 2" xfId="10"/>
    <cellStyle name="Valuta 2 2 10" xfId="1256"/>
    <cellStyle name="Valuta 2 2 10 2" xfId="6094"/>
    <cellStyle name="Valuta 2 2 10 2 2" xfId="25446"/>
    <cellStyle name="Valuta 2 2 10 2 3" xfId="15770"/>
    <cellStyle name="Valuta 2 2 10 3" xfId="20608"/>
    <cellStyle name="Valuta 2 2 10 4" xfId="10932"/>
    <cellStyle name="Valuta 2 2 11" xfId="2466"/>
    <cellStyle name="Valuta 2 2 11 2" xfId="7304"/>
    <cellStyle name="Valuta 2 2 11 2 2" xfId="26656"/>
    <cellStyle name="Valuta 2 2 11 2 3" xfId="16980"/>
    <cellStyle name="Valuta 2 2 11 3" xfId="21818"/>
    <cellStyle name="Valuta 2 2 11 4" xfId="12142"/>
    <cellStyle name="Valuta 2 2 12" xfId="3678"/>
    <cellStyle name="Valuta 2 2 12 2" xfId="8516"/>
    <cellStyle name="Valuta 2 2 12 2 2" xfId="27868"/>
    <cellStyle name="Valuta 2 2 12 2 3" xfId="18192"/>
    <cellStyle name="Valuta 2 2 12 3" xfId="23030"/>
    <cellStyle name="Valuta 2 2 12 4" xfId="13354"/>
    <cellStyle name="Valuta 2 2 13" xfId="4884"/>
    <cellStyle name="Valuta 2 2 13 2" xfId="24236"/>
    <cellStyle name="Valuta 2 2 13 3" xfId="14560"/>
    <cellStyle name="Valuta 2 2 14" xfId="19398"/>
    <cellStyle name="Valuta 2 2 15" xfId="9722"/>
    <cellStyle name="Valuta 2 2 2" xfId="21"/>
    <cellStyle name="Valuta 2 2 2 10" xfId="2477"/>
    <cellStyle name="Valuta 2 2 2 10 2" xfId="7315"/>
    <cellStyle name="Valuta 2 2 2 10 2 2" xfId="26667"/>
    <cellStyle name="Valuta 2 2 2 10 2 3" xfId="16991"/>
    <cellStyle name="Valuta 2 2 2 10 3" xfId="21829"/>
    <cellStyle name="Valuta 2 2 2 10 4" xfId="12153"/>
    <cellStyle name="Valuta 2 2 2 11" xfId="3689"/>
    <cellStyle name="Valuta 2 2 2 11 2" xfId="8527"/>
    <cellStyle name="Valuta 2 2 2 11 2 2" xfId="27879"/>
    <cellStyle name="Valuta 2 2 2 11 2 3" xfId="18203"/>
    <cellStyle name="Valuta 2 2 2 11 3" xfId="23041"/>
    <cellStyle name="Valuta 2 2 2 11 4" xfId="13365"/>
    <cellStyle name="Valuta 2 2 2 12" xfId="4895"/>
    <cellStyle name="Valuta 2 2 2 12 2" xfId="24247"/>
    <cellStyle name="Valuta 2 2 2 12 3" xfId="14571"/>
    <cellStyle name="Valuta 2 2 2 13" xfId="19409"/>
    <cellStyle name="Valuta 2 2 2 14" xfId="9733"/>
    <cellStyle name="Valuta 2 2 2 2" xfId="45"/>
    <cellStyle name="Valuta 2 2 2 2 10" xfId="3710"/>
    <cellStyle name="Valuta 2 2 2 2 10 2" xfId="8548"/>
    <cellStyle name="Valuta 2 2 2 2 10 2 2" xfId="27900"/>
    <cellStyle name="Valuta 2 2 2 2 10 2 3" xfId="18224"/>
    <cellStyle name="Valuta 2 2 2 2 10 3" xfId="23062"/>
    <cellStyle name="Valuta 2 2 2 2 10 4" xfId="13386"/>
    <cellStyle name="Valuta 2 2 2 2 11" xfId="4916"/>
    <cellStyle name="Valuta 2 2 2 2 11 2" xfId="24268"/>
    <cellStyle name="Valuta 2 2 2 2 11 3" xfId="14592"/>
    <cellStyle name="Valuta 2 2 2 2 12" xfId="19430"/>
    <cellStyle name="Valuta 2 2 2 2 13" xfId="9754"/>
    <cellStyle name="Valuta 2 2 2 2 2" xfId="99"/>
    <cellStyle name="Valuta 2 2 2 2 2 10" xfId="9804"/>
    <cellStyle name="Valuta 2 2 2 2 2 2" xfId="210"/>
    <cellStyle name="Valuta 2 2 2 2 2 2 2" xfId="530"/>
    <cellStyle name="Valuta 2 2 2 2 2 2 2 2" xfId="1134"/>
    <cellStyle name="Valuta 2 2 2 2 2 2 2 2 2" xfId="2344"/>
    <cellStyle name="Valuta 2 2 2 2 2 2 2 2 2 2" xfId="7182"/>
    <cellStyle name="Valuta 2 2 2 2 2 2 2 2 2 2 2" xfId="26534"/>
    <cellStyle name="Valuta 2 2 2 2 2 2 2 2 2 2 3" xfId="16858"/>
    <cellStyle name="Valuta 2 2 2 2 2 2 2 2 2 3" xfId="21696"/>
    <cellStyle name="Valuta 2 2 2 2 2 2 2 2 2 4" xfId="12020"/>
    <cellStyle name="Valuta 2 2 2 2 2 2 2 2 3" xfId="3554"/>
    <cellStyle name="Valuta 2 2 2 2 2 2 2 2 3 2" xfId="8392"/>
    <cellStyle name="Valuta 2 2 2 2 2 2 2 2 3 2 2" xfId="27744"/>
    <cellStyle name="Valuta 2 2 2 2 2 2 2 2 3 2 3" xfId="18068"/>
    <cellStyle name="Valuta 2 2 2 2 2 2 2 2 3 3" xfId="22906"/>
    <cellStyle name="Valuta 2 2 2 2 2 2 2 2 3 4" xfId="13230"/>
    <cellStyle name="Valuta 2 2 2 2 2 2 2 2 4" xfId="4763"/>
    <cellStyle name="Valuta 2 2 2 2 2 2 2 2 4 2" xfId="9601"/>
    <cellStyle name="Valuta 2 2 2 2 2 2 2 2 4 2 2" xfId="28953"/>
    <cellStyle name="Valuta 2 2 2 2 2 2 2 2 4 2 3" xfId="19277"/>
    <cellStyle name="Valuta 2 2 2 2 2 2 2 2 4 3" xfId="24115"/>
    <cellStyle name="Valuta 2 2 2 2 2 2 2 2 4 4" xfId="14439"/>
    <cellStyle name="Valuta 2 2 2 2 2 2 2 2 5" xfId="5972"/>
    <cellStyle name="Valuta 2 2 2 2 2 2 2 2 5 2" xfId="25324"/>
    <cellStyle name="Valuta 2 2 2 2 2 2 2 2 5 3" xfId="15648"/>
    <cellStyle name="Valuta 2 2 2 2 2 2 2 2 6" xfId="20486"/>
    <cellStyle name="Valuta 2 2 2 2 2 2 2 2 7" xfId="10810"/>
    <cellStyle name="Valuta 2 2 2 2 2 2 2 3" xfId="1740"/>
    <cellStyle name="Valuta 2 2 2 2 2 2 2 3 2" xfId="6578"/>
    <cellStyle name="Valuta 2 2 2 2 2 2 2 3 2 2" xfId="25930"/>
    <cellStyle name="Valuta 2 2 2 2 2 2 2 3 2 3" xfId="16254"/>
    <cellStyle name="Valuta 2 2 2 2 2 2 2 3 3" xfId="21092"/>
    <cellStyle name="Valuta 2 2 2 2 2 2 2 3 4" xfId="11416"/>
    <cellStyle name="Valuta 2 2 2 2 2 2 2 4" xfId="2950"/>
    <cellStyle name="Valuta 2 2 2 2 2 2 2 4 2" xfId="7788"/>
    <cellStyle name="Valuta 2 2 2 2 2 2 2 4 2 2" xfId="27140"/>
    <cellStyle name="Valuta 2 2 2 2 2 2 2 4 2 3" xfId="17464"/>
    <cellStyle name="Valuta 2 2 2 2 2 2 2 4 3" xfId="22302"/>
    <cellStyle name="Valuta 2 2 2 2 2 2 2 4 4" xfId="12626"/>
    <cellStyle name="Valuta 2 2 2 2 2 2 2 5" xfId="4159"/>
    <cellStyle name="Valuta 2 2 2 2 2 2 2 5 2" xfId="8997"/>
    <cellStyle name="Valuta 2 2 2 2 2 2 2 5 2 2" xfId="28349"/>
    <cellStyle name="Valuta 2 2 2 2 2 2 2 5 2 3" xfId="18673"/>
    <cellStyle name="Valuta 2 2 2 2 2 2 2 5 3" xfId="23511"/>
    <cellStyle name="Valuta 2 2 2 2 2 2 2 5 4" xfId="13835"/>
    <cellStyle name="Valuta 2 2 2 2 2 2 2 6" xfId="5368"/>
    <cellStyle name="Valuta 2 2 2 2 2 2 2 6 2" xfId="24720"/>
    <cellStyle name="Valuta 2 2 2 2 2 2 2 6 3" xfId="15044"/>
    <cellStyle name="Valuta 2 2 2 2 2 2 2 7" xfId="19882"/>
    <cellStyle name="Valuta 2 2 2 2 2 2 2 8" xfId="10206"/>
    <cellStyle name="Valuta 2 2 2 2 2 2 3" xfId="832"/>
    <cellStyle name="Valuta 2 2 2 2 2 2 3 2" xfId="2042"/>
    <cellStyle name="Valuta 2 2 2 2 2 2 3 2 2" xfId="6880"/>
    <cellStyle name="Valuta 2 2 2 2 2 2 3 2 2 2" xfId="26232"/>
    <cellStyle name="Valuta 2 2 2 2 2 2 3 2 2 3" xfId="16556"/>
    <cellStyle name="Valuta 2 2 2 2 2 2 3 2 3" xfId="21394"/>
    <cellStyle name="Valuta 2 2 2 2 2 2 3 2 4" xfId="11718"/>
    <cellStyle name="Valuta 2 2 2 2 2 2 3 3" xfId="3252"/>
    <cellStyle name="Valuta 2 2 2 2 2 2 3 3 2" xfId="8090"/>
    <cellStyle name="Valuta 2 2 2 2 2 2 3 3 2 2" xfId="27442"/>
    <cellStyle name="Valuta 2 2 2 2 2 2 3 3 2 3" xfId="17766"/>
    <cellStyle name="Valuta 2 2 2 2 2 2 3 3 3" xfId="22604"/>
    <cellStyle name="Valuta 2 2 2 2 2 2 3 3 4" xfId="12928"/>
    <cellStyle name="Valuta 2 2 2 2 2 2 3 4" xfId="4461"/>
    <cellStyle name="Valuta 2 2 2 2 2 2 3 4 2" xfId="9299"/>
    <cellStyle name="Valuta 2 2 2 2 2 2 3 4 2 2" xfId="28651"/>
    <cellStyle name="Valuta 2 2 2 2 2 2 3 4 2 3" xfId="18975"/>
    <cellStyle name="Valuta 2 2 2 2 2 2 3 4 3" xfId="23813"/>
    <cellStyle name="Valuta 2 2 2 2 2 2 3 4 4" xfId="14137"/>
    <cellStyle name="Valuta 2 2 2 2 2 2 3 5" xfId="5670"/>
    <cellStyle name="Valuta 2 2 2 2 2 2 3 5 2" xfId="25022"/>
    <cellStyle name="Valuta 2 2 2 2 2 2 3 5 3" xfId="15346"/>
    <cellStyle name="Valuta 2 2 2 2 2 2 3 6" xfId="20184"/>
    <cellStyle name="Valuta 2 2 2 2 2 2 3 7" xfId="10508"/>
    <cellStyle name="Valuta 2 2 2 2 2 2 4" xfId="1438"/>
    <cellStyle name="Valuta 2 2 2 2 2 2 4 2" xfId="6276"/>
    <cellStyle name="Valuta 2 2 2 2 2 2 4 2 2" xfId="25628"/>
    <cellStyle name="Valuta 2 2 2 2 2 2 4 2 3" xfId="15952"/>
    <cellStyle name="Valuta 2 2 2 2 2 2 4 3" xfId="20790"/>
    <cellStyle name="Valuta 2 2 2 2 2 2 4 4" xfId="11114"/>
    <cellStyle name="Valuta 2 2 2 2 2 2 5" xfId="2648"/>
    <cellStyle name="Valuta 2 2 2 2 2 2 5 2" xfId="7486"/>
    <cellStyle name="Valuta 2 2 2 2 2 2 5 2 2" xfId="26838"/>
    <cellStyle name="Valuta 2 2 2 2 2 2 5 2 3" xfId="17162"/>
    <cellStyle name="Valuta 2 2 2 2 2 2 5 3" xfId="22000"/>
    <cellStyle name="Valuta 2 2 2 2 2 2 5 4" xfId="12324"/>
    <cellStyle name="Valuta 2 2 2 2 2 2 6" xfId="3858"/>
    <cellStyle name="Valuta 2 2 2 2 2 2 6 2" xfId="8696"/>
    <cellStyle name="Valuta 2 2 2 2 2 2 6 2 2" xfId="28048"/>
    <cellStyle name="Valuta 2 2 2 2 2 2 6 2 3" xfId="18372"/>
    <cellStyle name="Valuta 2 2 2 2 2 2 6 3" xfId="23210"/>
    <cellStyle name="Valuta 2 2 2 2 2 2 6 4" xfId="13534"/>
    <cellStyle name="Valuta 2 2 2 2 2 2 7" xfId="5066"/>
    <cellStyle name="Valuta 2 2 2 2 2 2 7 2" xfId="24418"/>
    <cellStyle name="Valuta 2 2 2 2 2 2 7 3" xfId="14742"/>
    <cellStyle name="Valuta 2 2 2 2 2 2 8" xfId="19580"/>
    <cellStyle name="Valuta 2 2 2 2 2 2 9" xfId="9904"/>
    <cellStyle name="Valuta 2 2 2 2 2 3" xfId="430"/>
    <cellStyle name="Valuta 2 2 2 2 2 3 2" xfId="1034"/>
    <cellStyle name="Valuta 2 2 2 2 2 3 2 2" xfId="2244"/>
    <cellStyle name="Valuta 2 2 2 2 2 3 2 2 2" xfId="7082"/>
    <cellStyle name="Valuta 2 2 2 2 2 3 2 2 2 2" xfId="26434"/>
    <cellStyle name="Valuta 2 2 2 2 2 3 2 2 2 3" xfId="16758"/>
    <cellStyle name="Valuta 2 2 2 2 2 3 2 2 3" xfId="21596"/>
    <cellStyle name="Valuta 2 2 2 2 2 3 2 2 4" xfId="11920"/>
    <cellStyle name="Valuta 2 2 2 2 2 3 2 3" xfId="3454"/>
    <cellStyle name="Valuta 2 2 2 2 2 3 2 3 2" xfId="8292"/>
    <cellStyle name="Valuta 2 2 2 2 2 3 2 3 2 2" xfId="27644"/>
    <cellStyle name="Valuta 2 2 2 2 2 3 2 3 2 3" xfId="17968"/>
    <cellStyle name="Valuta 2 2 2 2 2 3 2 3 3" xfId="22806"/>
    <cellStyle name="Valuta 2 2 2 2 2 3 2 3 4" xfId="13130"/>
    <cellStyle name="Valuta 2 2 2 2 2 3 2 4" xfId="4663"/>
    <cellStyle name="Valuta 2 2 2 2 2 3 2 4 2" xfId="9501"/>
    <cellStyle name="Valuta 2 2 2 2 2 3 2 4 2 2" xfId="28853"/>
    <cellStyle name="Valuta 2 2 2 2 2 3 2 4 2 3" xfId="19177"/>
    <cellStyle name="Valuta 2 2 2 2 2 3 2 4 3" xfId="24015"/>
    <cellStyle name="Valuta 2 2 2 2 2 3 2 4 4" xfId="14339"/>
    <cellStyle name="Valuta 2 2 2 2 2 3 2 5" xfId="5872"/>
    <cellStyle name="Valuta 2 2 2 2 2 3 2 5 2" xfId="25224"/>
    <cellStyle name="Valuta 2 2 2 2 2 3 2 5 3" xfId="15548"/>
    <cellStyle name="Valuta 2 2 2 2 2 3 2 6" xfId="20386"/>
    <cellStyle name="Valuta 2 2 2 2 2 3 2 7" xfId="10710"/>
    <cellStyle name="Valuta 2 2 2 2 2 3 3" xfId="1640"/>
    <cellStyle name="Valuta 2 2 2 2 2 3 3 2" xfId="6478"/>
    <cellStyle name="Valuta 2 2 2 2 2 3 3 2 2" xfId="25830"/>
    <cellStyle name="Valuta 2 2 2 2 2 3 3 2 3" xfId="16154"/>
    <cellStyle name="Valuta 2 2 2 2 2 3 3 3" xfId="20992"/>
    <cellStyle name="Valuta 2 2 2 2 2 3 3 4" xfId="11316"/>
    <cellStyle name="Valuta 2 2 2 2 2 3 4" xfId="2850"/>
    <cellStyle name="Valuta 2 2 2 2 2 3 4 2" xfId="7688"/>
    <cellStyle name="Valuta 2 2 2 2 2 3 4 2 2" xfId="27040"/>
    <cellStyle name="Valuta 2 2 2 2 2 3 4 2 3" xfId="17364"/>
    <cellStyle name="Valuta 2 2 2 2 2 3 4 3" xfId="22202"/>
    <cellStyle name="Valuta 2 2 2 2 2 3 4 4" xfId="12526"/>
    <cellStyle name="Valuta 2 2 2 2 2 3 5" xfId="4059"/>
    <cellStyle name="Valuta 2 2 2 2 2 3 5 2" xfId="8897"/>
    <cellStyle name="Valuta 2 2 2 2 2 3 5 2 2" xfId="28249"/>
    <cellStyle name="Valuta 2 2 2 2 2 3 5 2 3" xfId="18573"/>
    <cellStyle name="Valuta 2 2 2 2 2 3 5 3" xfId="23411"/>
    <cellStyle name="Valuta 2 2 2 2 2 3 5 4" xfId="13735"/>
    <cellStyle name="Valuta 2 2 2 2 2 3 6" xfId="5268"/>
    <cellStyle name="Valuta 2 2 2 2 2 3 6 2" xfId="24620"/>
    <cellStyle name="Valuta 2 2 2 2 2 3 6 3" xfId="14944"/>
    <cellStyle name="Valuta 2 2 2 2 2 3 7" xfId="19782"/>
    <cellStyle name="Valuta 2 2 2 2 2 3 8" xfId="10106"/>
    <cellStyle name="Valuta 2 2 2 2 2 4" xfId="732"/>
    <cellStyle name="Valuta 2 2 2 2 2 4 2" xfId="1942"/>
    <cellStyle name="Valuta 2 2 2 2 2 4 2 2" xfId="6780"/>
    <cellStyle name="Valuta 2 2 2 2 2 4 2 2 2" xfId="26132"/>
    <cellStyle name="Valuta 2 2 2 2 2 4 2 2 3" xfId="16456"/>
    <cellStyle name="Valuta 2 2 2 2 2 4 2 3" xfId="21294"/>
    <cellStyle name="Valuta 2 2 2 2 2 4 2 4" xfId="11618"/>
    <cellStyle name="Valuta 2 2 2 2 2 4 3" xfId="3152"/>
    <cellStyle name="Valuta 2 2 2 2 2 4 3 2" xfId="7990"/>
    <cellStyle name="Valuta 2 2 2 2 2 4 3 2 2" xfId="27342"/>
    <cellStyle name="Valuta 2 2 2 2 2 4 3 2 3" xfId="17666"/>
    <cellStyle name="Valuta 2 2 2 2 2 4 3 3" xfId="22504"/>
    <cellStyle name="Valuta 2 2 2 2 2 4 3 4" xfId="12828"/>
    <cellStyle name="Valuta 2 2 2 2 2 4 4" xfId="4361"/>
    <cellStyle name="Valuta 2 2 2 2 2 4 4 2" xfId="9199"/>
    <cellStyle name="Valuta 2 2 2 2 2 4 4 2 2" xfId="28551"/>
    <cellStyle name="Valuta 2 2 2 2 2 4 4 2 3" xfId="18875"/>
    <cellStyle name="Valuta 2 2 2 2 2 4 4 3" xfId="23713"/>
    <cellStyle name="Valuta 2 2 2 2 2 4 4 4" xfId="14037"/>
    <cellStyle name="Valuta 2 2 2 2 2 4 5" xfId="5570"/>
    <cellStyle name="Valuta 2 2 2 2 2 4 5 2" xfId="24922"/>
    <cellStyle name="Valuta 2 2 2 2 2 4 5 3" xfId="15246"/>
    <cellStyle name="Valuta 2 2 2 2 2 4 6" xfId="20084"/>
    <cellStyle name="Valuta 2 2 2 2 2 4 7" xfId="10408"/>
    <cellStyle name="Valuta 2 2 2 2 2 5" xfId="1338"/>
    <cellStyle name="Valuta 2 2 2 2 2 5 2" xfId="6176"/>
    <cellStyle name="Valuta 2 2 2 2 2 5 2 2" xfId="25528"/>
    <cellStyle name="Valuta 2 2 2 2 2 5 2 3" xfId="15852"/>
    <cellStyle name="Valuta 2 2 2 2 2 5 3" xfId="20690"/>
    <cellStyle name="Valuta 2 2 2 2 2 5 4" xfId="11014"/>
    <cellStyle name="Valuta 2 2 2 2 2 6" xfId="2548"/>
    <cellStyle name="Valuta 2 2 2 2 2 6 2" xfId="7386"/>
    <cellStyle name="Valuta 2 2 2 2 2 6 2 2" xfId="26738"/>
    <cellStyle name="Valuta 2 2 2 2 2 6 2 3" xfId="17062"/>
    <cellStyle name="Valuta 2 2 2 2 2 6 3" xfId="21900"/>
    <cellStyle name="Valuta 2 2 2 2 2 6 4" xfId="12224"/>
    <cellStyle name="Valuta 2 2 2 2 2 7" xfId="3758"/>
    <cellStyle name="Valuta 2 2 2 2 2 7 2" xfId="8596"/>
    <cellStyle name="Valuta 2 2 2 2 2 7 2 2" xfId="27948"/>
    <cellStyle name="Valuta 2 2 2 2 2 7 2 3" xfId="18272"/>
    <cellStyle name="Valuta 2 2 2 2 2 7 3" xfId="23110"/>
    <cellStyle name="Valuta 2 2 2 2 2 7 4" xfId="13434"/>
    <cellStyle name="Valuta 2 2 2 2 2 8" xfId="4966"/>
    <cellStyle name="Valuta 2 2 2 2 2 8 2" xfId="24318"/>
    <cellStyle name="Valuta 2 2 2 2 2 8 3" xfId="14642"/>
    <cellStyle name="Valuta 2 2 2 2 2 9" xfId="19480"/>
    <cellStyle name="Valuta 2 2 2 2 3" xfId="160"/>
    <cellStyle name="Valuta 2 2 2 2 3 2" xfId="480"/>
    <cellStyle name="Valuta 2 2 2 2 3 2 2" xfId="1084"/>
    <cellStyle name="Valuta 2 2 2 2 3 2 2 2" xfId="2294"/>
    <cellStyle name="Valuta 2 2 2 2 3 2 2 2 2" xfId="7132"/>
    <cellStyle name="Valuta 2 2 2 2 3 2 2 2 2 2" xfId="26484"/>
    <cellStyle name="Valuta 2 2 2 2 3 2 2 2 2 3" xfId="16808"/>
    <cellStyle name="Valuta 2 2 2 2 3 2 2 2 3" xfId="21646"/>
    <cellStyle name="Valuta 2 2 2 2 3 2 2 2 4" xfId="11970"/>
    <cellStyle name="Valuta 2 2 2 2 3 2 2 3" xfId="3504"/>
    <cellStyle name="Valuta 2 2 2 2 3 2 2 3 2" xfId="8342"/>
    <cellStyle name="Valuta 2 2 2 2 3 2 2 3 2 2" xfId="27694"/>
    <cellStyle name="Valuta 2 2 2 2 3 2 2 3 2 3" xfId="18018"/>
    <cellStyle name="Valuta 2 2 2 2 3 2 2 3 3" xfId="22856"/>
    <cellStyle name="Valuta 2 2 2 2 3 2 2 3 4" xfId="13180"/>
    <cellStyle name="Valuta 2 2 2 2 3 2 2 4" xfId="4713"/>
    <cellStyle name="Valuta 2 2 2 2 3 2 2 4 2" xfId="9551"/>
    <cellStyle name="Valuta 2 2 2 2 3 2 2 4 2 2" xfId="28903"/>
    <cellStyle name="Valuta 2 2 2 2 3 2 2 4 2 3" xfId="19227"/>
    <cellStyle name="Valuta 2 2 2 2 3 2 2 4 3" xfId="24065"/>
    <cellStyle name="Valuta 2 2 2 2 3 2 2 4 4" xfId="14389"/>
    <cellStyle name="Valuta 2 2 2 2 3 2 2 5" xfId="5922"/>
    <cellStyle name="Valuta 2 2 2 2 3 2 2 5 2" xfId="25274"/>
    <cellStyle name="Valuta 2 2 2 2 3 2 2 5 3" xfId="15598"/>
    <cellStyle name="Valuta 2 2 2 2 3 2 2 6" xfId="20436"/>
    <cellStyle name="Valuta 2 2 2 2 3 2 2 7" xfId="10760"/>
    <cellStyle name="Valuta 2 2 2 2 3 2 3" xfId="1690"/>
    <cellStyle name="Valuta 2 2 2 2 3 2 3 2" xfId="6528"/>
    <cellStyle name="Valuta 2 2 2 2 3 2 3 2 2" xfId="25880"/>
    <cellStyle name="Valuta 2 2 2 2 3 2 3 2 3" xfId="16204"/>
    <cellStyle name="Valuta 2 2 2 2 3 2 3 3" xfId="21042"/>
    <cellStyle name="Valuta 2 2 2 2 3 2 3 4" xfId="11366"/>
    <cellStyle name="Valuta 2 2 2 2 3 2 4" xfId="2900"/>
    <cellStyle name="Valuta 2 2 2 2 3 2 4 2" xfId="7738"/>
    <cellStyle name="Valuta 2 2 2 2 3 2 4 2 2" xfId="27090"/>
    <cellStyle name="Valuta 2 2 2 2 3 2 4 2 3" xfId="17414"/>
    <cellStyle name="Valuta 2 2 2 2 3 2 4 3" xfId="22252"/>
    <cellStyle name="Valuta 2 2 2 2 3 2 4 4" xfId="12576"/>
    <cellStyle name="Valuta 2 2 2 2 3 2 5" xfId="4109"/>
    <cellStyle name="Valuta 2 2 2 2 3 2 5 2" xfId="8947"/>
    <cellStyle name="Valuta 2 2 2 2 3 2 5 2 2" xfId="28299"/>
    <cellStyle name="Valuta 2 2 2 2 3 2 5 2 3" xfId="18623"/>
    <cellStyle name="Valuta 2 2 2 2 3 2 5 3" xfId="23461"/>
    <cellStyle name="Valuta 2 2 2 2 3 2 5 4" xfId="13785"/>
    <cellStyle name="Valuta 2 2 2 2 3 2 6" xfId="5318"/>
    <cellStyle name="Valuta 2 2 2 2 3 2 6 2" xfId="24670"/>
    <cellStyle name="Valuta 2 2 2 2 3 2 6 3" xfId="14994"/>
    <cellStyle name="Valuta 2 2 2 2 3 2 7" xfId="19832"/>
    <cellStyle name="Valuta 2 2 2 2 3 2 8" xfId="10156"/>
    <cellStyle name="Valuta 2 2 2 2 3 3" xfId="782"/>
    <cellStyle name="Valuta 2 2 2 2 3 3 2" xfId="1992"/>
    <cellStyle name="Valuta 2 2 2 2 3 3 2 2" xfId="6830"/>
    <cellStyle name="Valuta 2 2 2 2 3 3 2 2 2" xfId="26182"/>
    <cellStyle name="Valuta 2 2 2 2 3 3 2 2 3" xfId="16506"/>
    <cellStyle name="Valuta 2 2 2 2 3 3 2 3" xfId="21344"/>
    <cellStyle name="Valuta 2 2 2 2 3 3 2 4" xfId="11668"/>
    <cellStyle name="Valuta 2 2 2 2 3 3 3" xfId="3202"/>
    <cellStyle name="Valuta 2 2 2 2 3 3 3 2" xfId="8040"/>
    <cellStyle name="Valuta 2 2 2 2 3 3 3 2 2" xfId="27392"/>
    <cellStyle name="Valuta 2 2 2 2 3 3 3 2 3" xfId="17716"/>
    <cellStyle name="Valuta 2 2 2 2 3 3 3 3" xfId="22554"/>
    <cellStyle name="Valuta 2 2 2 2 3 3 3 4" xfId="12878"/>
    <cellStyle name="Valuta 2 2 2 2 3 3 4" xfId="4411"/>
    <cellStyle name="Valuta 2 2 2 2 3 3 4 2" xfId="9249"/>
    <cellStyle name="Valuta 2 2 2 2 3 3 4 2 2" xfId="28601"/>
    <cellStyle name="Valuta 2 2 2 2 3 3 4 2 3" xfId="18925"/>
    <cellStyle name="Valuta 2 2 2 2 3 3 4 3" xfId="23763"/>
    <cellStyle name="Valuta 2 2 2 2 3 3 4 4" xfId="14087"/>
    <cellStyle name="Valuta 2 2 2 2 3 3 5" xfId="5620"/>
    <cellStyle name="Valuta 2 2 2 2 3 3 5 2" xfId="24972"/>
    <cellStyle name="Valuta 2 2 2 2 3 3 5 3" xfId="15296"/>
    <cellStyle name="Valuta 2 2 2 2 3 3 6" xfId="20134"/>
    <cellStyle name="Valuta 2 2 2 2 3 3 7" xfId="10458"/>
    <cellStyle name="Valuta 2 2 2 2 3 4" xfId="1388"/>
    <cellStyle name="Valuta 2 2 2 2 3 4 2" xfId="6226"/>
    <cellStyle name="Valuta 2 2 2 2 3 4 2 2" xfId="25578"/>
    <cellStyle name="Valuta 2 2 2 2 3 4 2 3" xfId="15902"/>
    <cellStyle name="Valuta 2 2 2 2 3 4 3" xfId="20740"/>
    <cellStyle name="Valuta 2 2 2 2 3 4 4" xfId="11064"/>
    <cellStyle name="Valuta 2 2 2 2 3 5" xfId="2598"/>
    <cellStyle name="Valuta 2 2 2 2 3 5 2" xfId="7436"/>
    <cellStyle name="Valuta 2 2 2 2 3 5 2 2" xfId="26788"/>
    <cellStyle name="Valuta 2 2 2 2 3 5 2 3" xfId="17112"/>
    <cellStyle name="Valuta 2 2 2 2 3 5 3" xfId="21950"/>
    <cellStyle name="Valuta 2 2 2 2 3 5 4" xfId="12274"/>
    <cellStyle name="Valuta 2 2 2 2 3 6" xfId="3808"/>
    <cellStyle name="Valuta 2 2 2 2 3 6 2" xfId="8646"/>
    <cellStyle name="Valuta 2 2 2 2 3 6 2 2" xfId="27998"/>
    <cellStyle name="Valuta 2 2 2 2 3 6 2 3" xfId="18322"/>
    <cellStyle name="Valuta 2 2 2 2 3 6 3" xfId="23160"/>
    <cellStyle name="Valuta 2 2 2 2 3 6 4" xfId="13484"/>
    <cellStyle name="Valuta 2 2 2 2 3 7" xfId="5016"/>
    <cellStyle name="Valuta 2 2 2 2 3 7 2" xfId="24368"/>
    <cellStyle name="Valuta 2 2 2 2 3 7 3" xfId="14692"/>
    <cellStyle name="Valuta 2 2 2 2 3 8" xfId="19530"/>
    <cellStyle name="Valuta 2 2 2 2 3 9" xfId="9854"/>
    <cellStyle name="Valuta 2 2 2 2 4" xfId="276"/>
    <cellStyle name="Valuta 2 2 2 2 4 2" xfId="580"/>
    <cellStyle name="Valuta 2 2 2 2 4 2 2" xfId="1184"/>
    <cellStyle name="Valuta 2 2 2 2 4 2 2 2" xfId="2394"/>
    <cellStyle name="Valuta 2 2 2 2 4 2 2 2 2" xfId="7232"/>
    <cellStyle name="Valuta 2 2 2 2 4 2 2 2 2 2" xfId="26584"/>
    <cellStyle name="Valuta 2 2 2 2 4 2 2 2 2 3" xfId="16908"/>
    <cellStyle name="Valuta 2 2 2 2 4 2 2 2 3" xfId="21746"/>
    <cellStyle name="Valuta 2 2 2 2 4 2 2 2 4" xfId="12070"/>
    <cellStyle name="Valuta 2 2 2 2 4 2 2 3" xfId="3604"/>
    <cellStyle name="Valuta 2 2 2 2 4 2 2 3 2" xfId="8442"/>
    <cellStyle name="Valuta 2 2 2 2 4 2 2 3 2 2" xfId="27794"/>
    <cellStyle name="Valuta 2 2 2 2 4 2 2 3 2 3" xfId="18118"/>
    <cellStyle name="Valuta 2 2 2 2 4 2 2 3 3" xfId="22956"/>
    <cellStyle name="Valuta 2 2 2 2 4 2 2 3 4" xfId="13280"/>
    <cellStyle name="Valuta 2 2 2 2 4 2 2 4" xfId="4813"/>
    <cellStyle name="Valuta 2 2 2 2 4 2 2 4 2" xfId="9651"/>
    <cellStyle name="Valuta 2 2 2 2 4 2 2 4 2 2" xfId="29003"/>
    <cellStyle name="Valuta 2 2 2 2 4 2 2 4 2 3" xfId="19327"/>
    <cellStyle name="Valuta 2 2 2 2 4 2 2 4 3" xfId="24165"/>
    <cellStyle name="Valuta 2 2 2 2 4 2 2 4 4" xfId="14489"/>
    <cellStyle name="Valuta 2 2 2 2 4 2 2 5" xfId="6022"/>
    <cellStyle name="Valuta 2 2 2 2 4 2 2 5 2" xfId="25374"/>
    <cellStyle name="Valuta 2 2 2 2 4 2 2 5 3" xfId="15698"/>
    <cellStyle name="Valuta 2 2 2 2 4 2 2 6" xfId="20536"/>
    <cellStyle name="Valuta 2 2 2 2 4 2 2 7" xfId="10860"/>
    <cellStyle name="Valuta 2 2 2 2 4 2 3" xfId="1790"/>
    <cellStyle name="Valuta 2 2 2 2 4 2 3 2" xfId="6628"/>
    <cellStyle name="Valuta 2 2 2 2 4 2 3 2 2" xfId="25980"/>
    <cellStyle name="Valuta 2 2 2 2 4 2 3 2 3" xfId="16304"/>
    <cellStyle name="Valuta 2 2 2 2 4 2 3 3" xfId="21142"/>
    <cellStyle name="Valuta 2 2 2 2 4 2 3 4" xfId="11466"/>
    <cellStyle name="Valuta 2 2 2 2 4 2 4" xfId="3000"/>
    <cellStyle name="Valuta 2 2 2 2 4 2 4 2" xfId="7838"/>
    <cellStyle name="Valuta 2 2 2 2 4 2 4 2 2" xfId="27190"/>
    <cellStyle name="Valuta 2 2 2 2 4 2 4 2 3" xfId="17514"/>
    <cellStyle name="Valuta 2 2 2 2 4 2 4 3" xfId="22352"/>
    <cellStyle name="Valuta 2 2 2 2 4 2 4 4" xfId="12676"/>
    <cellStyle name="Valuta 2 2 2 2 4 2 5" xfId="4209"/>
    <cellStyle name="Valuta 2 2 2 2 4 2 5 2" xfId="9047"/>
    <cellStyle name="Valuta 2 2 2 2 4 2 5 2 2" xfId="28399"/>
    <cellStyle name="Valuta 2 2 2 2 4 2 5 2 3" xfId="18723"/>
    <cellStyle name="Valuta 2 2 2 2 4 2 5 3" xfId="23561"/>
    <cellStyle name="Valuta 2 2 2 2 4 2 5 4" xfId="13885"/>
    <cellStyle name="Valuta 2 2 2 2 4 2 6" xfId="5418"/>
    <cellStyle name="Valuta 2 2 2 2 4 2 6 2" xfId="24770"/>
    <cellStyle name="Valuta 2 2 2 2 4 2 6 3" xfId="15094"/>
    <cellStyle name="Valuta 2 2 2 2 4 2 7" xfId="19932"/>
    <cellStyle name="Valuta 2 2 2 2 4 2 8" xfId="10256"/>
    <cellStyle name="Valuta 2 2 2 2 4 3" xfId="882"/>
    <cellStyle name="Valuta 2 2 2 2 4 3 2" xfId="2092"/>
    <cellStyle name="Valuta 2 2 2 2 4 3 2 2" xfId="6930"/>
    <cellStyle name="Valuta 2 2 2 2 4 3 2 2 2" xfId="26282"/>
    <cellStyle name="Valuta 2 2 2 2 4 3 2 2 3" xfId="16606"/>
    <cellStyle name="Valuta 2 2 2 2 4 3 2 3" xfId="21444"/>
    <cellStyle name="Valuta 2 2 2 2 4 3 2 4" xfId="11768"/>
    <cellStyle name="Valuta 2 2 2 2 4 3 3" xfId="3302"/>
    <cellStyle name="Valuta 2 2 2 2 4 3 3 2" xfId="8140"/>
    <cellStyle name="Valuta 2 2 2 2 4 3 3 2 2" xfId="27492"/>
    <cellStyle name="Valuta 2 2 2 2 4 3 3 2 3" xfId="17816"/>
    <cellStyle name="Valuta 2 2 2 2 4 3 3 3" xfId="22654"/>
    <cellStyle name="Valuta 2 2 2 2 4 3 3 4" xfId="12978"/>
    <cellStyle name="Valuta 2 2 2 2 4 3 4" xfId="4511"/>
    <cellStyle name="Valuta 2 2 2 2 4 3 4 2" xfId="9349"/>
    <cellStyle name="Valuta 2 2 2 2 4 3 4 2 2" xfId="28701"/>
    <cellStyle name="Valuta 2 2 2 2 4 3 4 2 3" xfId="19025"/>
    <cellStyle name="Valuta 2 2 2 2 4 3 4 3" xfId="23863"/>
    <cellStyle name="Valuta 2 2 2 2 4 3 4 4" xfId="14187"/>
    <cellStyle name="Valuta 2 2 2 2 4 3 5" xfId="5720"/>
    <cellStyle name="Valuta 2 2 2 2 4 3 5 2" xfId="25072"/>
    <cellStyle name="Valuta 2 2 2 2 4 3 5 3" xfId="15396"/>
    <cellStyle name="Valuta 2 2 2 2 4 3 6" xfId="20234"/>
    <cellStyle name="Valuta 2 2 2 2 4 3 7" xfId="10558"/>
    <cellStyle name="Valuta 2 2 2 2 4 4" xfId="1488"/>
    <cellStyle name="Valuta 2 2 2 2 4 4 2" xfId="6326"/>
    <cellStyle name="Valuta 2 2 2 2 4 4 2 2" xfId="25678"/>
    <cellStyle name="Valuta 2 2 2 2 4 4 2 3" xfId="16002"/>
    <cellStyle name="Valuta 2 2 2 2 4 4 3" xfId="20840"/>
    <cellStyle name="Valuta 2 2 2 2 4 4 4" xfId="11164"/>
    <cellStyle name="Valuta 2 2 2 2 4 5" xfId="2698"/>
    <cellStyle name="Valuta 2 2 2 2 4 5 2" xfId="7536"/>
    <cellStyle name="Valuta 2 2 2 2 4 5 2 2" xfId="26888"/>
    <cellStyle name="Valuta 2 2 2 2 4 5 2 3" xfId="17212"/>
    <cellStyle name="Valuta 2 2 2 2 4 5 3" xfId="22050"/>
    <cellStyle name="Valuta 2 2 2 2 4 5 4" xfId="12374"/>
    <cellStyle name="Valuta 2 2 2 2 4 6" xfId="3908"/>
    <cellStyle name="Valuta 2 2 2 2 4 6 2" xfId="8746"/>
    <cellStyle name="Valuta 2 2 2 2 4 6 2 2" xfId="28098"/>
    <cellStyle name="Valuta 2 2 2 2 4 6 2 3" xfId="18422"/>
    <cellStyle name="Valuta 2 2 2 2 4 6 3" xfId="23260"/>
    <cellStyle name="Valuta 2 2 2 2 4 6 4" xfId="13584"/>
    <cellStyle name="Valuta 2 2 2 2 4 7" xfId="5116"/>
    <cellStyle name="Valuta 2 2 2 2 4 7 2" xfId="24468"/>
    <cellStyle name="Valuta 2 2 2 2 4 7 3" xfId="14792"/>
    <cellStyle name="Valuta 2 2 2 2 4 8" xfId="19630"/>
    <cellStyle name="Valuta 2 2 2 2 4 9" xfId="9954"/>
    <cellStyle name="Valuta 2 2 2 2 5" xfId="329"/>
    <cellStyle name="Valuta 2 2 2 2 5 2" xfId="632"/>
    <cellStyle name="Valuta 2 2 2 2 5 2 2" xfId="1236"/>
    <cellStyle name="Valuta 2 2 2 2 5 2 2 2" xfId="2446"/>
    <cellStyle name="Valuta 2 2 2 2 5 2 2 2 2" xfId="7284"/>
    <cellStyle name="Valuta 2 2 2 2 5 2 2 2 2 2" xfId="26636"/>
    <cellStyle name="Valuta 2 2 2 2 5 2 2 2 2 3" xfId="16960"/>
    <cellStyle name="Valuta 2 2 2 2 5 2 2 2 3" xfId="21798"/>
    <cellStyle name="Valuta 2 2 2 2 5 2 2 2 4" xfId="12122"/>
    <cellStyle name="Valuta 2 2 2 2 5 2 2 3" xfId="3656"/>
    <cellStyle name="Valuta 2 2 2 2 5 2 2 3 2" xfId="8494"/>
    <cellStyle name="Valuta 2 2 2 2 5 2 2 3 2 2" xfId="27846"/>
    <cellStyle name="Valuta 2 2 2 2 5 2 2 3 2 3" xfId="18170"/>
    <cellStyle name="Valuta 2 2 2 2 5 2 2 3 3" xfId="23008"/>
    <cellStyle name="Valuta 2 2 2 2 5 2 2 3 4" xfId="13332"/>
    <cellStyle name="Valuta 2 2 2 2 5 2 2 4" xfId="4865"/>
    <cellStyle name="Valuta 2 2 2 2 5 2 2 4 2" xfId="9703"/>
    <cellStyle name="Valuta 2 2 2 2 5 2 2 4 2 2" xfId="29055"/>
    <cellStyle name="Valuta 2 2 2 2 5 2 2 4 2 3" xfId="19379"/>
    <cellStyle name="Valuta 2 2 2 2 5 2 2 4 3" xfId="24217"/>
    <cellStyle name="Valuta 2 2 2 2 5 2 2 4 4" xfId="14541"/>
    <cellStyle name="Valuta 2 2 2 2 5 2 2 5" xfId="6074"/>
    <cellStyle name="Valuta 2 2 2 2 5 2 2 5 2" xfId="25426"/>
    <cellStyle name="Valuta 2 2 2 2 5 2 2 5 3" xfId="15750"/>
    <cellStyle name="Valuta 2 2 2 2 5 2 2 6" xfId="20588"/>
    <cellStyle name="Valuta 2 2 2 2 5 2 2 7" xfId="10912"/>
    <cellStyle name="Valuta 2 2 2 2 5 2 3" xfId="1842"/>
    <cellStyle name="Valuta 2 2 2 2 5 2 3 2" xfId="6680"/>
    <cellStyle name="Valuta 2 2 2 2 5 2 3 2 2" xfId="26032"/>
    <cellStyle name="Valuta 2 2 2 2 5 2 3 2 3" xfId="16356"/>
    <cellStyle name="Valuta 2 2 2 2 5 2 3 3" xfId="21194"/>
    <cellStyle name="Valuta 2 2 2 2 5 2 3 4" xfId="11518"/>
    <cellStyle name="Valuta 2 2 2 2 5 2 4" xfId="3052"/>
    <cellStyle name="Valuta 2 2 2 2 5 2 4 2" xfId="7890"/>
    <cellStyle name="Valuta 2 2 2 2 5 2 4 2 2" xfId="27242"/>
    <cellStyle name="Valuta 2 2 2 2 5 2 4 2 3" xfId="17566"/>
    <cellStyle name="Valuta 2 2 2 2 5 2 4 3" xfId="22404"/>
    <cellStyle name="Valuta 2 2 2 2 5 2 4 4" xfId="12728"/>
    <cellStyle name="Valuta 2 2 2 2 5 2 5" xfId="4261"/>
    <cellStyle name="Valuta 2 2 2 2 5 2 5 2" xfId="9099"/>
    <cellStyle name="Valuta 2 2 2 2 5 2 5 2 2" xfId="28451"/>
    <cellStyle name="Valuta 2 2 2 2 5 2 5 2 3" xfId="18775"/>
    <cellStyle name="Valuta 2 2 2 2 5 2 5 3" xfId="23613"/>
    <cellStyle name="Valuta 2 2 2 2 5 2 5 4" xfId="13937"/>
    <cellStyle name="Valuta 2 2 2 2 5 2 6" xfId="5470"/>
    <cellStyle name="Valuta 2 2 2 2 5 2 6 2" xfId="24822"/>
    <cellStyle name="Valuta 2 2 2 2 5 2 6 3" xfId="15146"/>
    <cellStyle name="Valuta 2 2 2 2 5 2 7" xfId="19984"/>
    <cellStyle name="Valuta 2 2 2 2 5 2 8" xfId="10308"/>
    <cellStyle name="Valuta 2 2 2 2 5 3" xfId="934"/>
    <cellStyle name="Valuta 2 2 2 2 5 3 2" xfId="2144"/>
    <cellStyle name="Valuta 2 2 2 2 5 3 2 2" xfId="6982"/>
    <cellStyle name="Valuta 2 2 2 2 5 3 2 2 2" xfId="26334"/>
    <cellStyle name="Valuta 2 2 2 2 5 3 2 2 3" xfId="16658"/>
    <cellStyle name="Valuta 2 2 2 2 5 3 2 3" xfId="21496"/>
    <cellStyle name="Valuta 2 2 2 2 5 3 2 4" xfId="11820"/>
    <cellStyle name="Valuta 2 2 2 2 5 3 3" xfId="3354"/>
    <cellStyle name="Valuta 2 2 2 2 5 3 3 2" xfId="8192"/>
    <cellStyle name="Valuta 2 2 2 2 5 3 3 2 2" xfId="27544"/>
    <cellStyle name="Valuta 2 2 2 2 5 3 3 2 3" xfId="17868"/>
    <cellStyle name="Valuta 2 2 2 2 5 3 3 3" xfId="22706"/>
    <cellStyle name="Valuta 2 2 2 2 5 3 3 4" xfId="13030"/>
    <cellStyle name="Valuta 2 2 2 2 5 3 4" xfId="4563"/>
    <cellStyle name="Valuta 2 2 2 2 5 3 4 2" xfId="9401"/>
    <cellStyle name="Valuta 2 2 2 2 5 3 4 2 2" xfId="28753"/>
    <cellStyle name="Valuta 2 2 2 2 5 3 4 2 3" xfId="19077"/>
    <cellStyle name="Valuta 2 2 2 2 5 3 4 3" xfId="23915"/>
    <cellStyle name="Valuta 2 2 2 2 5 3 4 4" xfId="14239"/>
    <cellStyle name="Valuta 2 2 2 2 5 3 5" xfId="5772"/>
    <cellStyle name="Valuta 2 2 2 2 5 3 5 2" xfId="25124"/>
    <cellStyle name="Valuta 2 2 2 2 5 3 5 3" xfId="15448"/>
    <cellStyle name="Valuta 2 2 2 2 5 3 6" xfId="20286"/>
    <cellStyle name="Valuta 2 2 2 2 5 3 7" xfId="10610"/>
    <cellStyle name="Valuta 2 2 2 2 5 4" xfId="1540"/>
    <cellStyle name="Valuta 2 2 2 2 5 4 2" xfId="6378"/>
    <cellStyle name="Valuta 2 2 2 2 5 4 2 2" xfId="25730"/>
    <cellStyle name="Valuta 2 2 2 2 5 4 2 3" xfId="16054"/>
    <cellStyle name="Valuta 2 2 2 2 5 4 3" xfId="20892"/>
    <cellStyle name="Valuta 2 2 2 2 5 4 4" xfId="11216"/>
    <cellStyle name="Valuta 2 2 2 2 5 5" xfId="2750"/>
    <cellStyle name="Valuta 2 2 2 2 5 5 2" xfId="7588"/>
    <cellStyle name="Valuta 2 2 2 2 5 5 2 2" xfId="26940"/>
    <cellStyle name="Valuta 2 2 2 2 5 5 2 3" xfId="17264"/>
    <cellStyle name="Valuta 2 2 2 2 5 5 3" xfId="22102"/>
    <cellStyle name="Valuta 2 2 2 2 5 5 4" xfId="12426"/>
    <cellStyle name="Valuta 2 2 2 2 5 6" xfId="3959"/>
    <cellStyle name="Valuta 2 2 2 2 5 6 2" xfId="8797"/>
    <cellStyle name="Valuta 2 2 2 2 5 6 2 2" xfId="28149"/>
    <cellStyle name="Valuta 2 2 2 2 5 6 2 3" xfId="18473"/>
    <cellStyle name="Valuta 2 2 2 2 5 6 3" xfId="23311"/>
    <cellStyle name="Valuta 2 2 2 2 5 6 4" xfId="13635"/>
    <cellStyle name="Valuta 2 2 2 2 5 7" xfId="5168"/>
    <cellStyle name="Valuta 2 2 2 2 5 7 2" xfId="24520"/>
    <cellStyle name="Valuta 2 2 2 2 5 7 3" xfId="14844"/>
    <cellStyle name="Valuta 2 2 2 2 5 8" xfId="19682"/>
    <cellStyle name="Valuta 2 2 2 2 5 9" xfId="10006"/>
    <cellStyle name="Valuta 2 2 2 2 6" xfId="380"/>
    <cellStyle name="Valuta 2 2 2 2 6 2" xfId="984"/>
    <cellStyle name="Valuta 2 2 2 2 6 2 2" xfId="2194"/>
    <cellStyle name="Valuta 2 2 2 2 6 2 2 2" xfId="7032"/>
    <cellStyle name="Valuta 2 2 2 2 6 2 2 2 2" xfId="26384"/>
    <cellStyle name="Valuta 2 2 2 2 6 2 2 2 3" xfId="16708"/>
    <cellStyle name="Valuta 2 2 2 2 6 2 2 3" xfId="21546"/>
    <cellStyle name="Valuta 2 2 2 2 6 2 2 4" xfId="11870"/>
    <cellStyle name="Valuta 2 2 2 2 6 2 3" xfId="3404"/>
    <cellStyle name="Valuta 2 2 2 2 6 2 3 2" xfId="8242"/>
    <cellStyle name="Valuta 2 2 2 2 6 2 3 2 2" xfId="27594"/>
    <cellStyle name="Valuta 2 2 2 2 6 2 3 2 3" xfId="17918"/>
    <cellStyle name="Valuta 2 2 2 2 6 2 3 3" xfId="22756"/>
    <cellStyle name="Valuta 2 2 2 2 6 2 3 4" xfId="13080"/>
    <cellStyle name="Valuta 2 2 2 2 6 2 4" xfId="4613"/>
    <cellStyle name="Valuta 2 2 2 2 6 2 4 2" xfId="9451"/>
    <cellStyle name="Valuta 2 2 2 2 6 2 4 2 2" xfId="28803"/>
    <cellStyle name="Valuta 2 2 2 2 6 2 4 2 3" xfId="19127"/>
    <cellStyle name="Valuta 2 2 2 2 6 2 4 3" xfId="23965"/>
    <cellStyle name="Valuta 2 2 2 2 6 2 4 4" xfId="14289"/>
    <cellStyle name="Valuta 2 2 2 2 6 2 5" xfId="5822"/>
    <cellStyle name="Valuta 2 2 2 2 6 2 5 2" xfId="25174"/>
    <cellStyle name="Valuta 2 2 2 2 6 2 5 3" xfId="15498"/>
    <cellStyle name="Valuta 2 2 2 2 6 2 6" xfId="20336"/>
    <cellStyle name="Valuta 2 2 2 2 6 2 7" xfId="10660"/>
    <cellStyle name="Valuta 2 2 2 2 6 3" xfId="1590"/>
    <cellStyle name="Valuta 2 2 2 2 6 3 2" xfId="6428"/>
    <cellStyle name="Valuta 2 2 2 2 6 3 2 2" xfId="25780"/>
    <cellStyle name="Valuta 2 2 2 2 6 3 2 3" xfId="16104"/>
    <cellStyle name="Valuta 2 2 2 2 6 3 3" xfId="20942"/>
    <cellStyle name="Valuta 2 2 2 2 6 3 4" xfId="11266"/>
    <cellStyle name="Valuta 2 2 2 2 6 4" xfId="2800"/>
    <cellStyle name="Valuta 2 2 2 2 6 4 2" xfId="7638"/>
    <cellStyle name="Valuta 2 2 2 2 6 4 2 2" xfId="26990"/>
    <cellStyle name="Valuta 2 2 2 2 6 4 2 3" xfId="17314"/>
    <cellStyle name="Valuta 2 2 2 2 6 4 3" xfId="22152"/>
    <cellStyle name="Valuta 2 2 2 2 6 4 4" xfId="12476"/>
    <cellStyle name="Valuta 2 2 2 2 6 5" xfId="4009"/>
    <cellStyle name="Valuta 2 2 2 2 6 5 2" xfId="8847"/>
    <cellStyle name="Valuta 2 2 2 2 6 5 2 2" xfId="28199"/>
    <cellStyle name="Valuta 2 2 2 2 6 5 2 3" xfId="18523"/>
    <cellStyle name="Valuta 2 2 2 2 6 5 3" xfId="23361"/>
    <cellStyle name="Valuta 2 2 2 2 6 5 4" xfId="13685"/>
    <cellStyle name="Valuta 2 2 2 2 6 6" xfId="5218"/>
    <cellStyle name="Valuta 2 2 2 2 6 6 2" xfId="24570"/>
    <cellStyle name="Valuta 2 2 2 2 6 6 3" xfId="14894"/>
    <cellStyle name="Valuta 2 2 2 2 6 7" xfId="19732"/>
    <cellStyle name="Valuta 2 2 2 2 6 8" xfId="10056"/>
    <cellStyle name="Valuta 2 2 2 2 7" xfId="682"/>
    <cellStyle name="Valuta 2 2 2 2 7 2" xfId="1892"/>
    <cellStyle name="Valuta 2 2 2 2 7 2 2" xfId="6730"/>
    <cellStyle name="Valuta 2 2 2 2 7 2 2 2" xfId="26082"/>
    <cellStyle name="Valuta 2 2 2 2 7 2 2 3" xfId="16406"/>
    <cellStyle name="Valuta 2 2 2 2 7 2 3" xfId="21244"/>
    <cellStyle name="Valuta 2 2 2 2 7 2 4" xfId="11568"/>
    <cellStyle name="Valuta 2 2 2 2 7 3" xfId="3102"/>
    <cellStyle name="Valuta 2 2 2 2 7 3 2" xfId="7940"/>
    <cellStyle name="Valuta 2 2 2 2 7 3 2 2" xfId="27292"/>
    <cellStyle name="Valuta 2 2 2 2 7 3 2 3" xfId="17616"/>
    <cellStyle name="Valuta 2 2 2 2 7 3 3" xfId="22454"/>
    <cellStyle name="Valuta 2 2 2 2 7 3 4" xfId="12778"/>
    <cellStyle name="Valuta 2 2 2 2 7 4" xfId="4311"/>
    <cellStyle name="Valuta 2 2 2 2 7 4 2" xfId="9149"/>
    <cellStyle name="Valuta 2 2 2 2 7 4 2 2" xfId="28501"/>
    <cellStyle name="Valuta 2 2 2 2 7 4 2 3" xfId="18825"/>
    <cellStyle name="Valuta 2 2 2 2 7 4 3" xfId="23663"/>
    <cellStyle name="Valuta 2 2 2 2 7 4 4" xfId="13987"/>
    <cellStyle name="Valuta 2 2 2 2 7 5" xfId="5520"/>
    <cellStyle name="Valuta 2 2 2 2 7 5 2" xfId="24872"/>
    <cellStyle name="Valuta 2 2 2 2 7 5 3" xfId="15196"/>
    <cellStyle name="Valuta 2 2 2 2 7 6" xfId="20034"/>
    <cellStyle name="Valuta 2 2 2 2 7 7" xfId="10358"/>
    <cellStyle name="Valuta 2 2 2 2 8" xfId="1288"/>
    <cellStyle name="Valuta 2 2 2 2 8 2" xfId="6126"/>
    <cellStyle name="Valuta 2 2 2 2 8 2 2" xfId="25478"/>
    <cellStyle name="Valuta 2 2 2 2 8 2 3" xfId="15802"/>
    <cellStyle name="Valuta 2 2 2 2 8 3" xfId="20640"/>
    <cellStyle name="Valuta 2 2 2 2 8 4" xfId="10964"/>
    <cellStyle name="Valuta 2 2 2 2 9" xfId="2498"/>
    <cellStyle name="Valuta 2 2 2 2 9 2" xfId="7336"/>
    <cellStyle name="Valuta 2 2 2 2 9 2 2" xfId="26688"/>
    <cellStyle name="Valuta 2 2 2 2 9 2 3" xfId="17012"/>
    <cellStyle name="Valuta 2 2 2 2 9 3" xfId="21850"/>
    <cellStyle name="Valuta 2 2 2 2 9 4" xfId="12174"/>
    <cellStyle name="Valuta 2 2 2 3" xfId="76"/>
    <cellStyle name="Valuta 2 2 2 3 10" xfId="9783"/>
    <cellStyle name="Valuta 2 2 2 3 2" xfId="189"/>
    <cellStyle name="Valuta 2 2 2 3 2 2" xfId="509"/>
    <cellStyle name="Valuta 2 2 2 3 2 2 2" xfId="1113"/>
    <cellStyle name="Valuta 2 2 2 3 2 2 2 2" xfId="2323"/>
    <cellStyle name="Valuta 2 2 2 3 2 2 2 2 2" xfId="7161"/>
    <cellStyle name="Valuta 2 2 2 3 2 2 2 2 2 2" xfId="26513"/>
    <cellStyle name="Valuta 2 2 2 3 2 2 2 2 2 3" xfId="16837"/>
    <cellStyle name="Valuta 2 2 2 3 2 2 2 2 3" xfId="21675"/>
    <cellStyle name="Valuta 2 2 2 3 2 2 2 2 4" xfId="11999"/>
    <cellStyle name="Valuta 2 2 2 3 2 2 2 3" xfId="3533"/>
    <cellStyle name="Valuta 2 2 2 3 2 2 2 3 2" xfId="8371"/>
    <cellStyle name="Valuta 2 2 2 3 2 2 2 3 2 2" xfId="27723"/>
    <cellStyle name="Valuta 2 2 2 3 2 2 2 3 2 3" xfId="18047"/>
    <cellStyle name="Valuta 2 2 2 3 2 2 2 3 3" xfId="22885"/>
    <cellStyle name="Valuta 2 2 2 3 2 2 2 3 4" xfId="13209"/>
    <cellStyle name="Valuta 2 2 2 3 2 2 2 4" xfId="4742"/>
    <cellStyle name="Valuta 2 2 2 3 2 2 2 4 2" xfId="9580"/>
    <cellStyle name="Valuta 2 2 2 3 2 2 2 4 2 2" xfId="28932"/>
    <cellStyle name="Valuta 2 2 2 3 2 2 2 4 2 3" xfId="19256"/>
    <cellStyle name="Valuta 2 2 2 3 2 2 2 4 3" xfId="24094"/>
    <cellStyle name="Valuta 2 2 2 3 2 2 2 4 4" xfId="14418"/>
    <cellStyle name="Valuta 2 2 2 3 2 2 2 5" xfId="5951"/>
    <cellStyle name="Valuta 2 2 2 3 2 2 2 5 2" xfId="25303"/>
    <cellStyle name="Valuta 2 2 2 3 2 2 2 5 3" xfId="15627"/>
    <cellStyle name="Valuta 2 2 2 3 2 2 2 6" xfId="20465"/>
    <cellStyle name="Valuta 2 2 2 3 2 2 2 7" xfId="10789"/>
    <cellStyle name="Valuta 2 2 2 3 2 2 3" xfId="1719"/>
    <cellStyle name="Valuta 2 2 2 3 2 2 3 2" xfId="6557"/>
    <cellStyle name="Valuta 2 2 2 3 2 2 3 2 2" xfId="25909"/>
    <cellStyle name="Valuta 2 2 2 3 2 2 3 2 3" xfId="16233"/>
    <cellStyle name="Valuta 2 2 2 3 2 2 3 3" xfId="21071"/>
    <cellStyle name="Valuta 2 2 2 3 2 2 3 4" xfId="11395"/>
    <cellStyle name="Valuta 2 2 2 3 2 2 4" xfId="2929"/>
    <cellStyle name="Valuta 2 2 2 3 2 2 4 2" xfId="7767"/>
    <cellStyle name="Valuta 2 2 2 3 2 2 4 2 2" xfId="27119"/>
    <cellStyle name="Valuta 2 2 2 3 2 2 4 2 3" xfId="17443"/>
    <cellStyle name="Valuta 2 2 2 3 2 2 4 3" xfId="22281"/>
    <cellStyle name="Valuta 2 2 2 3 2 2 4 4" xfId="12605"/>
    <cellStyle name="Valuta 2 2 2 3 2 2 5" xfId="4138"/>
    <cellStyle name="Valuta 2 2 2 3 2 2 5 2" xfId="8976"/>
    <cellStyle name="Valuta 2 2 2 3 2 2 5 2 2" xfId="28328"/>
    <cellStyle name="Valuta 2 2 2 3 2 2 5 2 3" xfId="18652"/>
    <cellStyle name="Valuta 2 2 2 3 2 2 5 3" xfId="23490"/>
    <cellStyle name="Valuta 2 2 2 3 2 2 5 4" xfId="13814"/>
    <cellStyle name="Valuta 2 2 2 3 2 2 6" xfId="5347"/>
    <cellStyle name="Valuta 2 2 2 3 2 2 6 2" xfId="24699"/>
    <cellStyle name="Valuta 2 2 2 3 2 2 6 3" xfId="15023"/>
    <cellStyle name="Valuta 2 2 2 3 2 2 7" xfId="19861"/>
    <cellStyle name="Valuta 2 2 2 3 2 2 8" xfId="10185"/>
    <cellStyle name="Valuta 2 2 2 3 2 3" xfId="811"/>
    <cellStyle name="Valuta 2 2 2 3 2 3 2" xfId="2021"/>
    <cellStyle name="Valuta 2 2 2 3 2 3 2 2" xfId="6859"/>
    <cellStyle name="Valuta 2 2 2 3 2 3 2 2 2" xfId="26211"/>
    <cellStyle name="Valuta 2 2 2 3 2 3 2 2 3" xfId="16535"/>
    <cellStyle name="Valuta 2 2 2 3 2 3 2 3" xfId="21373"/>
    <cellStyle name="Valuta 2 2 2 3 2 3 2 4" xfId="11697"/>
    <cellStyle name="Valuta 2 2 2 3 2 3 3" xfId="3231"/>
    <cellStyle name="Valuta 2 2 2 3 2 3 3 2" xfId="8069"/>
    <cellStyle name="Valuta 2 2 2 3 2 3 3 2 2" xfId="27421"/>
    <cellStyle name="Valuta 2 2 2 3 2 3 3 2 3" xfId="17745"/>
    <cellStyle name="Valuta 2 2 2 3 2 3 3 3" xfId="22583"/>
    <cellStyle name="Valuta 2 2 2 3 2 3 3 4" xfId="12907"/>
    <cellStyle name="Valuta 2 2 2 3 2 3 4" xfId="4440"/>
    <cellStyle name="Valuta 2 2 2 3 2 3 4 2" xfId="9278"/>
    <cellStyle name="Valuta 2 2 2 3 2 3 4 2 2" xfId="28630"/>
    <cellStyle name="Valuta 2 2 2 3 2 3 4 2 3" xfId="18954"/>
    <cellStyle name="Valuta 2 2 2 3 2 3 4 3" xfId="23792"/>
    <cellStyle name="Valuta 2 2 2 3 2 3 4 4" xfId="14116"/>
    <cellStyle name="Valuta 2 2 2 3 2 3 5" xfId="5649"/>
    <cellStyle name="Valuta 2 2 2 3 2 3 5 2" xfId="25001"/>
    <cellStyle name="Valuta 2 2 2 3 2 3 5 3" xfId="15325"/>
    <cellStyle name="Valuta 2 2 2 3 2 3 6" xfId="20163"/>
    <cellStyle name="Valuta 2 2 2 3 2 3 7" xfId="10487"/>
    <cellStyle name="Valuta 2 2 2 3 2 4" xfId="1417"/>
    <cellStyle name="Valuta 2 2 2 3 2 4 2" xfId="6255"/>
    <cellStyle name="Valuta 2 2 2 3 2 4 2 2" xfId="25607"/>
    <cellStyle name="Valuta 2 2 2 3 2 4 2 3" xfId="15931"/>
    <cellStyle name="Valuta 2 2 2 3 2 4 3" xfId="20769"/>
    <cellStyle name="Valuta 2 2 2 3 2 4 4" xfId="11093"/>
    <cellStyle name="Valuta 2 2 2 3 2 5" xfId="2627"/>
    <cellStyle name="Valuta 2 2 2 3 2 5 2" xfId="7465"/>
    <cellStyle name="Valuta 2 2 2 3 2 5 2 2" xfId="26817"/>
    <cellStyle name="Valuta 2 2 2 3 2 5 2 3" xfId="17141"/>
    <cellStyle name="Valuta 2 2 2 3 2 5 3" xfId="21979"/>
    <cellStyle name="Valuta 2 2 2 3 2 5 4" xfId="12303"/>
    <cellStyle name="Valuta 2 2 2 3 2 6" xfId="3837"/>
    <cellStyle name="Valuta 2 2 2 3 2 6 2" xfId="8675"/>
    <cellStyle name="Valuta 2 2 2 3 2 6 2 2" xfId="28027"/>
    <cellStyle name="Valuta 2 2 2 3 2 6 2 3" xfId="18351"/>
    <cellStyle name="Valuta 2 2 2 3 2 6 3" xfId="23189"/>
    <cellStyle name="Valuta 2 2 2 3 2 6 4" xfId="13513"/>
    <cellStyle name="Valuta 2 2 2 3 2 7" xfId="5045"/>
    <cellStyle name="Valuta 2 2 2 3 2 7 2" xfId="24397"/>
    <cellStyle name="Valuta 2 2 2 3 2 7 3" xfId="14721"/>
    <cellStyle name="Valuta 2 2 2 3 2 8" xfId="19559"/>
    <cellStyle name="Valuta 2 2 2 3 2 9" xfId="9883"/>
    <cellStyle name="Valuta 2 2 2 3 3" xfId="409"/>
    <cellStyle name="Valuta 2 2 2 3 3 2" xfId="1013"/>
    <cellStyle name="Valuta 2 2 2 3 3 2 2" xfId="2223"/>
    <cellStyle name="Valuta 2 2 2 3 3 2 2 2" xfId="7061"/>
    <cellStyle name="Valuta 2 2 2 3 3 2 2 2 2" xfId="26413"/>
    <cellStyle name="Valuta 2 2 2 3 3 2 2 2 3" xfId="16737"/>
    <cellStyle name="Valuta 2 2 2 3 3 2 2 3" xfId="21575"/>
    <cellStyle name="Valuta 2 2 2 3 3 2 2 4" xfId="11899"/>
    <cellStyle name="Valuta 2 2 2 3 3 2 3" xfId="3433"/>
    <cellStyle name="Valuta 2 2 2 3 3 2 3 2" xfId="8271"/>
    <cellStyle name="Valuta 2 2 2 3 3 2 3 2 2" xfId="27623"/>
    <cellStyle name="Valuta 2 2 2 3 3 2 3 2 3" xfId="17947"/>
    <cellStyle name="Valuta 2 2 2 3 3 2 3 3" xfId="22785"/>
    <cellStyle name="Valuta 2 2 2 3 3 2 3 4" xfId="13109"/>
    <cellStyle name="Valuta 2 2 2 3 3 2 4" xfId="4642"/>
    <cellStyle name="Valuta 2 2 2 3 3 2 4 2" xfId="9480"/>
    <cellStyle name="Valuta 2 2 2 3 3 2 4 2 2" xfId="28832"/>
    <cellStyle name="Valuta 2 2 2 3 3 2 4 2 3" xfId="19156"/>
    <cellStyle name="Valuta 2 2 2 3 3 2 4 3" xfId="23994"/>
    <cellStyle name="Valuta 2 2 2 3 3 2 4 4" xfId="14318"/>
    <cellStyle name="Valuta 2 2 2 3 3 2 5" xfId="5851"/>
    <cellStyle name="Valuta 2 2 2 3 3 2 5 2" xfId="25203"/>
    <cellStyle name="Valuta 2 2 2 3 3 2 5 3" xfId="15527"/>
    <cellStyle name="Valuta 2 2 2 3 3 2 6" xfId="20365"/>
    <cellStyle name="Valuta 2 2 2 3 3 2 7" xfId="10689"/>
    <cellStyle name="Valuta 2 2 2 3 3 3" xfId="1619"/>
    <cellStyle name="Valuta 2 2 2 3 3 3 2" xfId="6457"/>
    <cellStyle name="Valuta 2 2 2 3 3 3 2 2" xfId="25809"/>
    <cellStyle name="Valuta 2 2 2 3 3 3 2 3" xfId="16133"/>
    <cellStyle name="Valuta 2 2 2 3 3 3 3" xfId="20971"/>
    <cellStyle name="Valuta 2 2 2 3 3 3 4" xfId="11295"/>
    <cellStyle name="Valuta 2 2 2 3 3 4" xfId="2829"/>
    <cellStyle name="Valuta 2 2 2 3 3 4 2" xfId="7667"/>
    <cellStyle name="Valuta 2 2 2 3 3 4 2 2" xfId="27019"/>
    <cellStyle name="Valuta 2 2 2 3 3 4 2 3" xfId="17343"/>
    <cellStyle name="Valuta 2 2 2 3 3 4 3" xfId="22181"/>
    <cellStyle name="Valuta 2 2 2 3 3 4 4" xfId="12505"/>
    <cellStyle name="Valuta 2 2 2 3 3 5" xfId="4038"/>
    <cellStyle name="Valuta 2 2 2 3 3 5 2" xfId="8876"/>
    <cellStyle name="Valuta 2 2 2 3 3 5 2 2" xfId="28228"/>
    <cellStyle name="Valuta 2 2 2 3 3 5 2 3" xfId="18552"/>
    <cellStyle name="Valuta 2 2 2 3 3 5 3" xfId="23390"/>
    <cellStyle name="Valuta 2 2 2 3 3 5 4" xfId="13714"/>
    <cellStyle name="Valuta 2 2 2 3 3 6" xfId="5247"/>
    <cellStyle name="Valuta 2 2 2 3 3 6 2" xfId="24599"/>
    <cellStyle name="Valuta 2 2 2 3 3 6 3" xfId="14923"/>
    <cellStyle name="Valuta 2 2 2 3 3 7" xfId="19761"/>
    <cellStyle name="Valuta 2 2 2 3 3 8" xfId="10085"/>
    <cellStyle name="Valuta 2 2 2 3 4" xfId="711"/>
    <cellStyle name="Valuta 2 2 2 3 4 2" xfId="1921"/>
    <cellStyle name="Valuta 2 2 2 3 4 2 2" xfId="6759"/>
    <cellStyle name="Valuta 2 2 2 3 4 2 2 2" xfId="26111"/>
    <cellStyle name="Valuta 2 2 2 3 4 2 2 3" xfId="16435"/>
    <cellStyle name="Valuta 2 2 2 3 4 2 3" xfId="21273"/>
    <cellStyle name="Valuta 2 2 2 3 4 2 4" xfId="11597"/>
    <cellStyle name="Valuta 2 2 2 3 4 3" xfId="3131"/>
    <cellStyle name="Valuta 2 2 2 3 4 3 2" xfId="7969"/>
    <cellStyle name="Valuta 2 2 2 3 4 3 2 2" xfId="27321"/>
    <cellStyle name="Valuta 2 2 2 3 4 3 2 3" xfId="17645"/>
    <cellStyle name="Valuta 2 2 2 3 4 3 3" xfId="22483"/>
    <cellStyle name="Valuta 2 2 2 3 4 3 4" xfId="12807"/>
    <cellStyle name="Valuta 2 2 2 3 4 4" xfId="4340"/>
    <cellStyle name="Valuta 2 2 2 3 4 4 2" xfId="9178"/>
    <cellStyle name="Valuta 2 2 2 3 4 4 2 2" xfId="28530"/>
    <cellStyle name="Valuta 2 2 2 3 4 4 2 3" xfId="18854"/>
    <cellStyle name="Valuta 2 2 2 3 4 4 3" xfId="23692"/>
    <cellStyle name="Valuta 2 2 2 3 4 4 4" xfId="14016"/>
    <cellStyle name="Valuta 2 2 2 3 4 5" xfId="5549"/>
    <cellStyle name="Valuta 2 2 2 3 4 5 2" xfId="24901"/>
    <cellStyle name="Valuta 2 2 2 3 4 5 3" xfId="15225"/>
    <cellStyle name="Valuta 2 2 2 3 4 6" xfId="20063"/>
    <cellStyle name="Valuta 2 2 2 3 4 7" xfId="10387"/>
    <cellStyle name="Valuta 2 2 2 3 5" xfId="1317"/>
    <cellStyle name="Valuta 2 2 2 3 5 2" xfId="6155"/>
    <cellStyle name="Valuta 2 2 2 3 5 2 2" xfId="25507"/>
    <cellStyle name="Valuta 2 2 2 3 5 2 3" xfId="15831"/>
    <cellStyle name="Valuta 2 2 2 3 5 3" xfId="20669"/>
    <cellStyle name="Valuta 2 2 2 3 5 4" xfId="10993"/>
    <cellStyle name="Valuta 2 2 2 3 6" xfId="2527"/>
    <cellStyle name="Valuta 2 2 2 3 6 2" xfId="7365"/>
    <cellStyle name="Valuta 2 2 2 3 6 2 2" xfId="26717"/>
    <cellStyle name="Valuta 2 2 2 3 6 2 3" xfId="17041"/>
    <cellStyle name="Valuta 2 2 2 3 6 3" xfId="21879"/>
    <cellStyle name="Valuta 2 2 2 3 6 4" xfId="12203"/>
    <cellStyle name="Valuta 2 2 2 3 7" xfId="3737"/>
    <cellStyle name="Valuta 2 2 2 3 7 2" xfId="8575"/>
    <cellStyle name="Valuta 2 2 2 3 7 2 2" xfId="27927"/>
    <cellStyle name="Valuta 2 2 2 3 7 2 3" xfId="18251"/>
    <cellStyle name="Valuta 2 2 2 3 7 3" xfId="23089"/>
    <cellStyle name="Valuta 2 2 2 3 7 4" xfId="13413"/>
    <cellStyle name="Valuta 2 2 2 3 8" xfId="4945"/>
    <cellStyle name="Valuta 2 2 2 3 8 2" xfId="24297"/>
    <cellStyle name="Valuta 2 2 2 3 8 3" xfId="14621"/>
    <cellStyle name="Valuta 2 2 2 3 9" xfId="19459"/>
    <cellStyle name="Valuta 2 2 2 4" xfId="138"/>
    <cellStyle name="Valuta 2 2 2 4 2" xfId="459"/>
    <cellStyle name="Valuta 2 2 2 4 2 2" xfId="1063"/>
    <cellStyle name="Valuta 2 2 2 4 2 2 2" xfId="2273"/>
    <cellStyle name="Valuta 2 2 2 4 2 2 2 2" xfId="7111"/>
    <cellStyle name="Valuta 2 2 2 4 2 2 2 2 2" xfId="26463"/>
    <cellStyle name="Valuta 2 2 2 4 2 2 2 2 3" xfId="16787"/>
    <cellStyle name="Valuta 2 2 2 4 2 2 2 3" xfId="21625"/>
    <cellStyle name="Valuta 2 2 2 4 2 2 2 4" xfId="11949"/>
    <cellStyle name="Valuta 2 2 2 4 2 2 3" xfId="3483"/>
    <cellStyle name="Valuta 2 2 2 4 2 2 3 2" xfId="8321"/>
    <cellStyle name="Valuta 2 2 2 4 2 2 3 2 2" xfId="27673"/>
    <cellStyle name="Valuta 2 2 2 4 2 2 3 2 3" xfId="17997"/>
    <cellStyle name="Valuta 2 2 2 4 2 2 3 3" xfId="22835"/>
    <cellStyle name="Valuta 2 2 2 4 2 2 3 4" xfId="13159"/>
    <cellStyle name="Valuta 2 2 2 4 2 2 4" xfId="4692"/>
    <cellStyle name="Valuta 2 2 2 4 2 2 4 2" xfId="9530"/>
    <cellStyle name="Valuta 2 2 2 4 2 2 4 2 2" xfId="28882"/>
    <cellStyle name="Valuta 2 2 2 4 2 2 4 2 3" xfId="19206"/>
    <cellStyle name="Valuta 2 2 2 4 2 2 4 3" xfId="24044"/>
    <cellStyle name="Valuta 2 2 2 4 2 2 4 4" xfId="14368"/>
    <cellStyle name="Valuta 2 2 2 4 2 2 5" xfId="5901"/>
    <cellStyle name="Valuta 2 2 2 4 2 2 5 2" xfId="25253"/>
    <cellStyle name="Valuta 2 2 2 4 2 2 5 3" xfId="15577"/>
    <cellStyle name="Valuta 2 2 2 4 2 2 6" xfId="20415"/>
    <cellStyle name="Valuta 2 2 2 4 2 2 7" xfId="10739"/>
    <cellStyle name="Valuta 2 2 2 4 2 3" xfId="1669"/>
    <cellStyle name="Valuta 2 2 2 4 2 3 2" xfId="6507"/>
    <cellStyle name="Valuta 2 2 2 4 2 3 2 2" xfId="25859"/>
    <cellStyle name="Valuta 2 2 2 4 2 3 2 3" xfId="16183"/>
    <cellStyle name="Valuta 2 2 2 4 2 3 3" xfId="21021"/>
    <cellStyle name="Valuta 2 2 2 4 2 3 4" xfId="11345"/>
    <cellStyle name="Valuta 2 2 2 4 2 4" xfId="2879"/>
    <cellStyle name="Valuta 2 2 2 4 2 4 2" xfId="7717"/>
    <cellStyle name="Valuta 2 2 2 4 2 4 2 2" xfId="27069"/>
    <cellStyle name="Valuta 2 2 2 4 2 4 2 3" xfId="17393"/>
    <cellStyle name="Valuta 2 2 2 4 2 4 3" xfId="22231"/>
    <cellStyle name="Valuta 2 2 2 4 2 4 4" xfId="12555"/>
    <cellStyle name="Valuta 2 2 2 4 2 5" xfId="4088"/>
    <cellStyle name="Valuta 2 2 2 4 2 5 2" xfId="8926"/>
    <cellStyle name="Valuta 2 2 2 4 2 5 2 2" xfId="28278"/>
    <cellStyle name="Valuta 2 2 2 4 2 5 2 3" xfId="18602"/>
    <cellStyle name="Valuta 2 2 2 4 2 5 3" xfId="23440"/>
    <cellStyle name="Valuta 2 2 2 4 2 5 4" xfId="13764"/>
    <cellStyle name="Valuta 2 2 2 4 2 6" xfId="5297"/>
    <cellStyle name="Valuta 2 2 2 4 2 6 2" xfId="24649"/>
    <cellStyle name="Valuta 2 2 2 4 2 6 3" xfId="14973"/>
    <cellStyle name="Valuta 2 2 2 4 2 7" xfId="19811"/>
    <cellStyle name="Valuta 2 2 2 4 2 8" xfId="10135"/>
    <cellStyle name="Valuta 2 2 2 4 3" xfId="761"/>
    <cellStyle name="Valuta 2 2 2 4 3 2" xfId="1971"/>
    <cellStyle name="Valuta 2 2 2 4 3 2 2" xfId="6809"/>
    <cellStyle name="Valuta 2 2 2 4 3 2 2 2" xfId="26161"/>
    <cellStyle name="Valuta 2 2 2 4 3 2 2 3" xfId="16485"/>
    <cellStyle name="Valuta 2 2 2 4 3 2 3" xfId="21323"/>
    <cellStyle name="Valuta 2 2 2 4 3 2 4" xfId="11647"/>
    <cellStyle name="Valuta 2 2 2 4 3 3" xfId="3181"/>
    <cellStyle name="Valuta 2 2 2 4 3 3 2" xfId="8019"/>
    <cellStyle name="Valuta 2 2 2 4 3 3 2 2" xfId="27371"/>
    <cellStyle name="Valuta 2 2 2 4 3 3 2 3" xfId="17695"/>
    <cellStyle name="Valuta 2 2 2 4 3 3 3" xfId="22533"/>
    <cellStyle name="Valuta 2 2 2 4 3 3 4" xfId="12857"/>
    <cellStyle name="Valuta 2 2 2 4 3 4" xfId="4390"/>
    <cellStyle name="Valuta 2 2 2 4 3 4 2" xfId="9228"/>
    <cellStyle name="Valuta 2 2 2 4 3 4 2 2" xfId="28580"/>
    <cellStyle name="Valuta 2 2 2 4 3 4 2 3" xfId="18904"/>
    <cellStyle name="Valuta 2 2 2 4 3 4 3" xfId="23742"/>
    <cellStyle name="Valuta 2 2 2 4 3 4 4" xfId="14066"/>
    <cellStyle name="Valuta 2 2 2 4 3 5" xfId="5599"/>
    <cellStyle name="Valuta 2 2 2 4 3 5 2" xfId="24951"/>
    <cellStyle name="Valuta 2 2 2 4 3 5 3" xfId="15275"/>
    <cellStyle name="Valuta 2 2 2 4 3 6" xfId="20113"/>
    <cellStyle name="Valuta 2 2 2 4 3 7" xfId="10437"/>
    <cellStyle name="Valuta 2 2 2 4 4" xfId="1367"/>
    <cellStyle name="Valuta 2 2 2 4 4 2" xfId="6205"/>
    <cellStyle name="Valuta 2 2 2 4 4 2 2" xfId="25557"/>
    <cellStyle name="Valuta 2 2 2 4 4 2 3" xfId="15881"/>
    <cellStyle name="Valuta 2 2 2 4 4 3" xfId="20719"/>
    <cellStyle name="Valuta 2 2 2 4 4 4" xfId="11043"/>
    <cellStyle name="Valuta 2 2 2 4 5" xfId="2577"/>
    <cellStyle name="Valuta 2 2 2 4 5 2" xfId="7415"/>
    <cellStyle name="Valuta 2 2 2 4 5 2 2" xfId="26767"/>
    <cellStyle name="Valuta 2 2 2 4 5 2 3" xfId="17091"/>
    <cellStyle name="Valuta 2 2 2 4 5 3" xfId="21929"/>
    <cellStyle name="Valuta 2 2 2 4 5 4" xfId="12253"/>
    <cellStyle name="Valuta 2 2 2 4 6" xfId="3787"/>
    <cellStyle name="Valuta 2 2 2 4 6 2" xfId="8625"/>
    <cellStyle name="Valuta 2 2 2 4 6 2 2" xfId="27977"/>
    <cellStyle name="Valuta 2 2 2 4 6 2 3" xfId="18301"/>
    <cellStyle name="Valuta 2 2 2 4 6 3" xfId="23139"/>
    <cellStyle name="Valuta 2 2 2 4 6 4" xfId="13463"/>
    <cellStyle name="Valuta 2 2 2 4 7" xfId="4995"/>
    <cellStyle name="Valuta 2 2 2 4 7 2" xfId="24347"/>
    <cellStyle name="Valuta 2 2 2 4 7 3" xfId="14671"/>
    <cellStyle name="Valuta 2 2 2 4 8" xfId="19509"/>
    <cellStyle name="Valuta 2 2 2 4 9" xfId="9833"/>
    <cellStyle name="Valuta 2 2 2 5" xfId="255"/>
    <cellStyle name="Valuta 2 2 2 5 2" xfId="559"/>
    <cellStyle name="Valuta 2 2 2 5 2 2" xfId="1163"/>
    <cellStyle name="Valuta 2 2 2 5 2 2 2" xfId="2373"/>
    <cellStyle name="Valuta 2 2 2 5 2 2 2 2" xfId="7211"/>
    <cellStyle name="Valuta 2 2 2 5 2 2 2 2 2" xfId="26563"/>
    <cellStyle name="Valuta 2 2 2 5 2 2 2 2 3" xfId="16887"/>
    <cellStyle name="Valuta 2 2 2 5 2 2 2 3" xfId="21725"/>
    <cellStyle name="Valuta 2 2 2 5 2 2 2 4" xfId="12049"/>
    <cellStyle name="Valuta 2 2 2 5 2 2 3" xfId="3583"/>
    <cellStyle name="Valuta 2 2 2 5 2 2 3 2" xfId="8421"/>
    <cellStyle name="Valuta 2 2 2 5 2 2 3 2 2" xfId="27773"/>
    <cellStyle name="Valuta 2 2 2 5 2 2 3 2 3" xfId="18097"/>
    <cellStyle name="Valuta 2 2 2 5 2 2 3 3" xfId="22935"/>
    <cellStyle name="Valuta 2 2 2 5 2 2 3 4" xfId="13259"/>
    <cellStyle name="Valuta 2 2 2 5 2 2 4" xfId="4792"/>
    <cellStyle name="Valuta 2 2 2 5 2 2 4 2" xfId="9630"/>
    <cellStyle name="Valuta 2 2 2 5 2 2 4 2 2" xfId="28982"/>
    <cellStyle name="Valuta 2 2 2 5 2 2 4 2 3" xfId="19306"/>
    <cellStyle name="Valuta 2 2 2 5 2 2 4 3" xfId="24144"/>
    <cellStyle name="Valuta 2 2 2 5 2 2 4 4" xfId="14468"/>
    <cellStyle name="Valuta 2 2 2 5 2 2 5" xfId="6001"/>
    <cellStyle name="Valuta 2 2 2 5 2 2 5 2" xfId="25353"/>
    <cellStyle name="Valuta 2 2 2 5 2 2 5 3" xfId="15677"/>
    <cellStyle name="Valuta 2 2 2 5 2 2 6" xfId="20515"/>
    <cellStyle name="Valuta 2 2 2 5 2 2 7" xfId="10839"/>
    <cellStyle name="Valuta 2 2 2 5 2 3" xfId="1769"/>
    <cellStyle name="Valuta 2 2 2 5 2 3 2" xfId="6607"/>
    <cellStyle name="Valuta 2 2 2 5 2 3 2 2" xfId="25959"/>
    <cellStyle name="Valuta 2 2 2 5 2 3 2 3" xfId="16283"/>
    <cellStyle name="Valuta 2 2 2 5 2 3 3" xfId="21121"/>
    <cellStyle name="Valuta 2 2 2 5 2 3 4" xfId="11445"/>
    <cellStyle name="Valuta 2 2 2 5 2 4" xfId="2979"/>
    <cellStyle name="Valuta 2 2 2 5 2 4 2" xfId="7817"/>
    <cellStyle name="Valuta 2 2 2 5 2 4 2 2" xfId="27169"/>
    <cellStyle name="Valuta 2 2 2 5 2 4 2 3" xfId="17493"/>
    <cellStyle name="Valuta 2 2 2 5 2 4 3" xfId="22331"/>
    <cellStyle name="Valuta 2 2 2 5 2 4 4" xfId="12655"/>
    <cellStyle name="Valuta 2 2 2 5 2 5" xfId="4188"/>
    <cellStyle name="Valuta 2 2 2 5 2 5 2" xfId="9026"/>
    <cellStyle name="Valuta 2 2 2 5 2 5 2 2" xfId="28378"/>
    <cellStyle name="Valuta 2 2 2 5 2 5 2 3" xfId="18702"/>
    <cellStyle name="Valuta 2 2 2 5 2 5 3" xfId="23540"/>
    <cellStyle name="Valuta 2 2 2 5 2 5 4" xfId="13864"/>
    <cellStyle name="Valuta 2 2 2 5 2 6" xfId="5397"/>
    <cellStyle name="Valuta 2 2 2 5 2 6 2" xfId="24749"/>
    <cellStyle name="Valuta 2 2 2 5 2 6 3" xfId="15073"/>
    <cellStyle name="Valuta 2 2 2 5 2 7" xfId="19911"/>
    <cellStyle name="Valuta 2 2 2 5 2 8" xfId="10235"/>
    <cellStyle name="Valuta 2 2 2 5 3" xfId="861"/>
    <cellStyle name="Valuta 2 2 2 5 3 2" xfId="2071"/>
    <cellStyle name="Valuta 2 2 2 5 3 2 2" xfId="6909"/>
    <cellStyle name="Valuta 2 2 2 5 3 2 2 2" xfId="26261"/>
    <cellStyle name="Valuta 2 2 2 5 3 2 2 3" xfId="16585"/>
    <cellStyle name="Valuta 2 2 2 5 3 2 3" xfId="21423"/>
    <cellStyle name="Valuta 2 2 2 5 3 2 4" xfId="11747"/>
    <cellStyle name="Valuta 2 2 2 5 3 3" xfId="3281"/>
    <cellStyle name="Valuta 2 2 2 5 3 3 2" xfId="8119"/>
    <cellStyle name="Valuta 2 2 2 5 3 3 2 2" xfId="27471"/>
    <cellStyle name="Valuta 2 2 2 5 3 3 2 3" xfId="17795"/>
    <cellStyle name="Valuta 2 2 2 5 3 3 3" xfId="22633"/>
    <cellStyle name="Valuta 2 2 2 5 3 3 4" xfId="12957"/>
    <cellStyle name="Valuta 2 2 2 5 3 4" xfId="4490"/>
    <cellStyle name="Valuta 2 2 2 5 3 4 2" xfId="9328"/>
    <cellStyle name="Valuta 2 2 2 5 3 4 2 2" xfId="28680"/>
    <cellStyle name="Valuta 2 2 2 5 3 4 2 3" xfId="19004"/>
    <cellStyle name="Valuta 2 2 2 5 3 4 3" xfId="23842"/>
    <cellStyle name="Valuta 2 2 2 5 3 4 4" xfId="14166"/>
    <cellStyle name="Valuta 2 2 2 5 3 5" xfId="5699"/>
    <cellStyle name="Valuta 2 2 2 5 3 5 2" xfId="25051"/>
    <cellStyle name="Valuta 2 2 2 5 3 5 3" xfId="15375"/>
    <cellStyle name="Valuta 2 2 2 5 3 6" xfId="20213"/>
    <cellStyle name="Valuta 2 2 2 5 3 7" xfId="10537"/>
    <cellStyle name="Valuta 2 2 2 5 4" xfId="1467"/>
    <cellStyle name="Valuta 2 2 2 5 4 2" xfId="6305"/>
    <cellStyle name="Valuta 2 2 2 5 4 2 2" xfId="25657"/>
    <cellStyle name="Valuta 2 2 2 5 4 2 3" xfId="15981"/>
    <cellStyle name="Valuta 2 2 2 5 4 3" xfId="20819"/>
    <cellStyle name="Valuta 2 2 2 5 4 4" xfId="11143"/>
    <cellStyle name="Valuta 2 2 2 5 5" xfId="2677"/>
    <cellStyle name="Valuta 2 2 2 5 5 2" xfId="7515"/>
    <cellStyle name="Valuta 2 2 2 5 5 2 2" xfId="26867"/>
    <cellStyle name="Valuta 2 2 2 5 5 2 3" xfId="17191"/>
    <cellStyle name="Valuta 2 2 2 5 5 3" xfId="22029"/>
    <cellStyle name="Valuta 2 2 2 5 5 4" xfId="12353"/>
    <cellStyle name="Valuta 2 2 2 5 6" xfId="3887"/>
    <cellStyle name="Valuta 2 2 2 5 6 2" xfId="8725"/>
    <cellStyle name="Valuta 2 2 2 5 6 2 2" xfId="28077"/>
    <cellStyle name="Valuta 2 2 2 5 6 2 3" xfId="18401"/>
    <cellStyle name="Valuta 2 2 2 5 6 3" xfId="23239"/>
    <cellStyle name="Valuta 2 2 2 5 6 4" xfId="13563"/>
    <cellStyle name="Valuta 2 2 2 5 7" xfId="5095"/>
    <cellStyle name="Valuta 2 2 2 5 7 2" xfId="24447"/>
    <cellStyle name="Valuta 2 2 2 5 7 3" xfId="14771"/>
    <cellStyle name="Valuta 2 2 2 5 8" xfId="19609"/>
    <cellStyle name="Valuta 2 2 2 5 9" xfId="9933"/>
    <cellStyle name="Valuta 2 2 2 6" xfId="308"/>
    <cellStyle name="Valuta 2 2 2 6 2" xfId="611"/>
    <cellStyle name="Valuta 2 2 2 6 2 2" xfId="1215"/>
    <cellStyle name="Valuta 2 2 2 6 2 2 2" xfId="2425"/>
    <cellStyle name="Valuta 2 2 2 6 2 2 2 2" xfId="7263"/>
    <cellStyle name="Valuta 2 2 2 6 2 2 2 2 2" xfId="26615"/>
    <cellStyle name="Valuta 2 2 2 6 2 2 2 2 3" xfId="16939"/>
    <cellStyle name="Valuta 2 2 2 6 2 2 2 3" xfId="21777"/>
    <cellStyle name="Valuta 2 2 2 6 2 2 2 4" xfId="12101"/>
    <cellStyle name="Valuta 2 2 2 6 2 2 3" xfId="3635"/>
    <cellStyle name="Valuta 2 2 2 6 2 2 3 2" xfId="8473"/>
    <cellStyle name="Valuta 2 2 2 6 2 2 3 2 2" xfId="27825"/>
    <cellStyle name="Valuta 2 2 2 6 2 2 3 2 3" xfId="18149"/>
    <cellStyle name="Valuta 2 2 2 6 2 2 3 3" xfId="22987"/>
    <cellStyle name="Valuta 2 2 2 6 2 2 3 4" xfId="13311"/>
    <cellStyle name="Valuta 2 2 2 6 2 2 4" xfId="4844"/>
    <cellStyle name="Valuta 2 2 2 6 2 2 4 2" xfId="9682"/>
    <cellStyle name="Valuta 2 2 2 6 2 2 4 2 2" xfId="29034"/>
    <cellStyle name="Valuta 2 2 2 6 2 2 4 2 3" xfId="19358"/>
    <cellStyle name="Valuta 2 2 2 6 2 2 4 3" xfId="24196"/>
    <cellStyle name="Valuta 2 2 2 6 2 2 4 4" xfId="14520"/>
    <cellStyle name="Valuta 2 2 2 6 2 2 5" xfId="6053"/>
    <cellStyle name="Valuta 2 2 2 6 2 2 5 2" xfId="25405"/>
    <cellStyle name="Valuta 2 2 2 6 2 2 5 3" xfId="15729"/>
    <cellStyle name="Valuta 2 2 2 6 2 2 6" xfId="20567"/>
    <cellStyle name="Valuta 2 2 2 6 2 2 7" xfId="10891"/>
    <cellStyle name="Valuta 2 2 2 6 2 3" xfId="1821"/>
    <cellStyle name="Valuta 2 2 2 6 2 3 2" xfId="6659"/>
    <cellStyle name="Valuta 2 2 2 6 2 3 2 2" xfId="26011"/>
    <cellStyle name="Valuta 2 2 2 6 2 3 2 3" xfId="16335"/>
    <cellStyle name="Valuta 2 2 2 6 2 3 3" xfId="21173"/>
    <cellStyle name="Valuta 2 2 2 6 2 3 4" xfId="11497"/>
    <cellStyle name="Valuta 2 2 2 6 2 4" xfId="3031"/>
    <cellStyle name="Valuta 2 2 2 6 2 4 2" xfId="7869"/>
    <cellStyle name="Valuta 2 2 2 6 2 4 2 2" xfId="27221"/>
    <cellStyle name="Valuta 2 2 2 6 2 4 2 3" xfId="17545"/>
    <cellStyle name="Valuta 2 2 2 6 2 4 3" xfId="22383"/>
    <cellStyle name="Valuta 2 2 2 6 2 4 4" xfId="12707"/>
    <cellStyle name="Valuta 2 2 2 6 2 5" xfId="4240"/>
    <cellStyle name="Valuta 2 2 2 6 2 5 2" xfId="9078"/>
    <cellStyle name="Valuta 2 2 2 6 2 5 2 2" xfId="28430"/>
    <cellStyle name="Valuta 2 2 2 6 2 5 2 3" xfId="18754"/>
    <cellStyle name="Valuta 2 2 2 6 2 5 3" xfId="23592"/>
    <cellStyle name="Valuta 2 2 2 6 2 5 4" xfId="13916"/>
    <cellStyle name="Valuta 2 2 2 6 2 6" xfId="5449"/>
    <cellStyle name="Valuta 2 2 2 6 2 6 2" xfId="24801"/>
    <cellStyle name="Valuta 2 2 2 6 2 6 3" xfId="15125"/>
    <cellStyle name="Valuta 2 2 2 6 2 7" xfId="19963"/>
    <cellStyle name="Valuta 2 2 2 6 2 8" xfId="10287"/>
    <cellStyle name="Valuta 2 2 2 6 3" xfId="913"/>
    <cellStyle name="Valuta 2 2 2 6 3 2" xfId="2123"/>
    <cellStyle name="Valuta 2 2 2 6 3 2 2" xfId="6961"/>
    <cellStyle name="Valuta 2 2 2 6 3 2 2 2" xfId="26313"/>
    <cellStyle name="Valuta 2 2 2 6 3 2 2 3" xfId="16637"/>
    <cellStyle name="Valuta 2 2 2 6 3 2 3" xfId="21475"/>
    <cellStyle name="Valuta 2 2 2 6 3 2 4" xfId="11799"/>
    <cellStyle name="Valuta 2 2 2 6 3 3" xfId="3333"/>
    <cellStyle name="Valuta 2 2 2 6 3 3 2" xfId="8171"/>
    <cellStyle name="Valuta 2 2 2 6 3 3 2 2" xfId="27523"/>
    <cellStyle name="Valuta 2 2 2 6 3 3 2 3" xfId="17847"/>
    <cellStyle name="Valuta 2 2 2 6 3 3 3" xfId="22685"/>
    <cellStyle name="Valuta 2 2 2 6 3 3 4" xfId="13009"/>
    <cellStyle name="Valuta 2 2 2 6 3 4" xfId="4542"/>
    <cellStyle name="Valuta 2 2 2 6 3 4 2" xfId="9380"/>
    <cellStyle name="Valuta 2 2 2 6 3 4 2 2" xfId="28732"/>
    <cellStyle name="Valuta 2 2 2 6 3 4 2 3" xfId="19056"/>
    <cellStyle name="Valuta 2 2 2 6 3 4 3" xfId="23894"/>
    <cellStyle name="Valuta 2 2 2 6 3 4 4" xfId="14218"/>
    <cellStyle name="Valuta 2 2 2 6 3 5" xfId="5751"/>
    <cellStyle name="Valuta 2 2 2 6 3 5 2" xfId="25103"/>
    <cellStyle name="Valuta 2 2 2 6 3 5 3" xfId="15427"/>
    <cellStyle name="Valuta 2 2 2 6 3 6" xfId="20265"/>
    <cellStyle name="Valuta 2 2 2 6 3 7" xfId="10589"/>
    <cellStyle name="Valuta 2 2 2 6 4" xfId="1519"/>
    <cellStyle name="Valuta 2 2 2 6 4 2" xfId="6357"/>
    <cellStyle name="Valuta 2 2 2 6 4 2 2" xfId="25709"/>
    <cellStyle name="Valuta 2 2 2 6 4 2 3" xfId="16033"/>
    <cellStyle name="Valuta 2 2 2 6 4 3" xfId="20871"/>
    <cellStyle name="Valuta 2 2 2 6 4 4" xfId="11195"/>
    <cellStyle name="Valuta 2 2 2 6 5" xfId="2729"/>
    <cellStyle name="Valuta 2 2 2 6 5 2" xfId="7567"/>
    <cellStyle name="Valuta 2 2 2 6 5 2 2" xfId="26919"/>
    <cellStyle name="Valuta 2 2 2 6 5 2 3" xfId="17243"/>
    <cellStyle name="Valuta 2 2 2 6 5 3" xfId="22081"/>
    <cellStyle name="Valuta 2 2 2 6 5 4" xfId="12405"/>
    <cellStyle name="Valuta 2 2 2 6 6" xfId="3938"/>
    <cellStyle name="Valuta 2 2 2 6 6 2" xfId="8776"/>
    <cellStyle name="Valuta 2 2 2 6 6 2 2" xfId="28128"/>
    <cellStyle name="Valuta 2 2 2 6 6 2 3" xfId="18452"/>
    <cellStyle name="Valuta 2 2 2 6 6 3" xfId="23290"/>
    <cellStyle name="Valuta 2 2 2 6 6 4" xfId="13614"/>
    <cellStyle name="Valuta 2 2 2 6 7" xfId="5147"/>
    <cellStyle name="Valuta 2 2 2 6 7 2" xfId="24499"/>
    <cellStyle name="Valuta 2 2 2 6 7 3" xfId="14823"/>
    <cellStyle name="Valuta 2 2 2 6 8" xfId="19661"/>
    <cellStyle name="Valuta 2 2 2 6 9" xfId="9985"/>
    <cellStyle name="Valuta 2 2 2 7" xfId="359"/>
    <cellStyle name="Valuta 2 2 2 7 2" xfId="963"/>
    <cellStyle name="Valuta 2 2 2 7 2 2" xfId="2173"/>
    <cellStyle name="Valuta 2 2 2 7 2 2 2" xfId="7011"/>
    <cellStyle name="Valuta 2 2 2 7 2 2 2 2" xfId="26363"/>
    <cellStyle name="Valuta 2 2 2 7 2 2 2 3" xfId="16687"/>
    <cellStyle name="Valuta 2 2 2 7 2 2 3" xfId="21525"/>
    <cellStyle name="Valuta 2 2 2 7 2 2 4" xfId="11849"/>
    <cellStyle name="Valuta 2 2 2 7 2 3" xfId="3383"/>
    <cellStyle name="Valuta 2 2 2 7 2 3 2" xfId="8221"/>
    <cellStyle name="Valuta 2 2 2 7 2 3 2 2" xfId="27573"/>
    <cellStyle name="Valuta 2 2 2 7 2 3 2 3" xfId="17897"/>
    <cellStyle name="Valuta 2 2 2 7 2 3 3" xfId="22735"/>
    <cellStyle name="Valuta 2 2 2 7 2 3 4" xfId="13059"/>
    <cellStyle name="Valuta 2 2 2 7 2 4" xfId="4592"/>
    <cellStyle name="Valuta 2 2 2 7 2 4 2" xfId="9430"/>
    <cellStyle name="Valuta 2 2 2 7 2 4 2 2" xfId="28782"/>
    <cellStyle name="Valuta 2 2 2 7 2 4 2 3" xfId="19106"/>
    <cellStyle name="Valuta 2 2 2 7 2 4 3" xfId="23944"/>
    <cellStyle name="Valuta 2 2 2 7 2 4 4" xfId="14268"/>
    <cellStyle name="Valuta 2 2 2 7 2 5" xfId="5801"/>
    <cellStyle name="Valuta 2 2 2 7 2 5 2" xfId="25153"/>
    <cellStyle name="Valuta 2 2 2 7 2 5 3" xfId="15477"/>
    <cellStyle name="Valuta 2 2 2 7 2 6" xfId="20315"/>
    <cellStyle name="Valuta 2 2 2 7 2 7" xfId="10639"/>
    <cellStyle name="Valuta 2 2 2 7 3" xfId="1569"/>
    <cellStyle name="Valuta 2 2 2 7 3 2" xfId="6407"/>
    <cellStyle name="Valuta 2 2 2 7 3 2 2" xfId="25759"/>
    <cellStyle name="Valuta 2 2 2 7 3 2 3" xfId="16083"/>
    <cellStyle name="Valuta 2 2 2 7 3 3" xfId="20921"/>
    <cellStyle name="Valuta 2 2 2 7 3 4" xfId="11245"/>
    <cellStyle name="Valuta 2 2 2 7 4" xfId="2779"/>
    <cellStyle name="Valuta 2 2 2 7 4 2" xfId="7617"/>
    <cellStyle name="Valuta 2 2 2 7 4 2 2" xfId="26969"/>
    <cellStyle name="Valuta 2 2 2 7 4 2 3" xfId="17293"/>
    <cellStyle name="Valuta 2 2 2 7 4 3" xfId="22131"/>
    <cellStyle name="Valuta 2 2 2 7 4 4" xfId="12455"/>
    <cellStyle name="Valuta 2 2 2 7 5" xfId="3988"/>
    <cellStyle name="Valuta 2 2 2 7 5 2" xfId="8826"/>
    <cellStyle name="Valuta 2 2 2 7 5 2 2" xfId="28178"/>
    <cellStyle name="Valuta 2 2 2 7 5 2 3" xfId="18502"/>
    <cellStyle name="Valuta 2 2 2 7 5 3" xfId="23340"/>
    <cellStyle name="Valuta 2 2 2 7 5 4" xfId="13664"/>
    <cellStyle name="Valuta 2 2 2 7 6" xfId="5197"/>
    <cellStyle name="Valuta 2 2 2 7 6 2" xfId="24549"/>
    <cellStyle name="Valuta 2 2 2 7 6 3" xfId="14873"/>
    <cellStyle name="Valuta 2 2 2 7 7" xfId="19711"/>
    <cellStyle name="Valuta 2 2 2 7 8" xfId="10035"/>
    <cellStyle name="Valuta 2 2 2 8" xfId="661"/>
    <cellStyle name="Valuta 2 2 2 8 2" xfId="1871"/>
    <cellStyle name="Valuta 2 2 2 8 2 2" xfId="6709"/>
    <cellStyle name="Valuta 2 2 2 8 2 2 2" xfId="26061"/>
    <cellStyle name="Valuta 2 2 2 8 2 2 3" xfId="16385"/>
    <cellStyle name="Valuta 2 2 2 8 2 3" xfId="21223"/>
    <cellStyle name="Valuta 2 2 2 8 2 4" xfId="11547"/>
    <cellStyle name="Valuta 2 2 2 8 3" xfId="3081"/>
    <cellStyle name="Valuta 2 2 2 8 3 2" xfId="7919"/>
    <cellStyle name="Valuta 2 2 2 8 3 2 2" xfId="27271"/>
    <cellStyle name="Valuta 2 2 2 8 3 2 3" xfId="17595"/>
    <cellStyle name="Valuta 2 2 2 8 3 3" xfId="22433"/>
    <cellStyle name="Valuta 2 2 2 8 3 4" xfId="12757"/>
    <cellStyle name="Valuta 2 2 2 8 4" xfId="4290"/>
    <cellStyle name="Valuta 2 2 2 8 4 2" xfId="9128"/>
    <cellStyle name="Valuta 2 2 2 8 4 2 2" xfId="28480"/>
    <cellStyle name="Valuta 2 2 2 8 4 2 3" xfId="18804"/>
    <cellStyle name="Valuta 2 2 2 8 4 3" xfId="23642"/>
    <cellStyle name="Valuta 2 2 2 8 4 4" xfId="13966"/>
    <cellStyle name="Valuta 2 2 2 8 5" xfId="5499"/>
    <cellStyle name="Valuta 2 2 2 8 5 2" xfId="24851"/>
    <cellStyle name="Valuta 2 2 2 8 5 3" xfId="15175"/>
    <cellStyle name="Valuta 2 2 2 8 6" xfId="20013"/>
    <cellStyle name="Valuta 2 2 2 8 7" xfId="10337"/>
    <cellStyle name="Valuta 2 2 2 9" xfId="1267"/>
    <cellStyle name="Valuta 2 2 2 9 2" xfId="6105"/>
    <cellStyle name="Valuta 2 2 2 9 2 2" xfId="25457"/>
    <cellStyle name="Valuta 2 2 2 9 2 3" xfId="15781"/>
    <cellStyle name="Valuta 2 2 2 9 3" xfId="20619"/>
    <cellStyle name="Valuta 2 2 2 9 4" xfId="10943"/>
    <cellStyle name="Valuta 2 2 3" xfId="34"/>
    <cellStyle name="Valuta 2 2 3 10" xfId="3699"/>
    <cellStyle name="Valuta 2 2 3 10 2" xfId="8537"/>
    <cellStyle name="Valuta 2 2 3 10 2 2" xfId="27889"/>
    <cellStyle name="Valuta 2 2 3 10 2 3" xfId="18213"/>
    <cellStyle name="Valuta 2 2 3 10 3" xfId="23051"/>
    <cellStyle name="Valuta 2 2 3 10 4" xfId="13375"/>
    <cellStyle name="Valuta 2 2 3 11" xfId="4905"/>
    <cellStyle name="Valuta 2 2 3 11 2" xfId="24257"/>
    <cellStyle name="Valuta 2 2 3 11 3" xfId="14581"/>
    <cellStyle name="Valuta 2 2 3 12" xfId="19419"/>
    <cellStyle name="Valuta 2 2 3 13" xfId="9743"/>
    <cellStyle name="Valuta 2 2 3 2" xfId="88"/>
    <cellStyle name="Valuta 2 2 3 2 10" xfId="9793"/>
    <cellStyle name="Valuta 2 2 3 2 2" xfId="199"/>
    <cellStyle name="Valuta 2 2 3 2 2 2" xfId="519"/>
    <cellStyle name="Valuta 2 2 3 2 2 2 2" xfId="1123"/>
    <cellStyle name="Valuta 2 2 3 2 2 2 2 2" xfId="2333"/>
    <cellStyle name="Valuta 2 2 3 2 2 2 2 2 2" xfId="7171"/>
    <cellStyle name="Valuta 2 2 3 2 2 2 2 2 2 2" xfId="26523"/>
    <cellStyle name="Valuta 2 2 3 2 2 2 2 2 2 3" xfId="16847"/>
    <cellStyle name="Valuta 2 2 3 2 2 2 2 2 3" xfId="21685"/>
    <cellStyle name="Valuta 2 2 3 2 2 2 2 2 4" xfId="12009"/>
    <cellStyle name="Valuta 2 2 3 2 2 2 2 3" xfId="3543"/>
    <cellStyle name="Valuta 2 2 3 2 2 2 2 3 2" xfId="8381"/>
    <cellStyle name="Valuta 2 2 3 2 2 2 2 3 2 2" xfId="27733"/>
    <cellStyle name="Valuta 2 2 3 2 2 2 2 3 2 3" xfId="18057"/>
    <cellStyle name="Valuta 2 2 3 2 2 2 2 3 3" xfId="22895"/>
    <cellStyle name="Valuta 2 2 3 2 2 2 2 3 4" xfId="13219"/>
    <cellStyle name="Valuta 2 2 3 2 2 2 2 4" xfId="4752"/>
    <cellStyle name="Valuta 2 2 3 2 2 2 2 4 2" xfId="9590"/>
    <cellStyle name="Valuta 2 2 3 2 2 2 2 4 2 2" xfId="28942"/>
    <cellStyle name="Valuta 2 2 3 2 2 2 2 4 2 3" xfId="19266"/>
    <cellStyle name="Valuta 2 2 3 2 2 2 2 4 3" xfId="24104"/>
    <cellStyle name="Valuta 2 2 3 2 2 2 2 4 4" xfId="14428"/>
    <cellStyle name="Valuta 2 2 3 2 2 2 2 5" xfId="5961"/>
    <cellStyle name="Valuta 2 2 3 2 2 2 2 5 2" xfId="25313"/>
    <cellStyle name="Valuta 2 2 3 2 2 2 2 5 3" xfId="15637"/>
    <cellStyle name="Valuta 2 2 3 2 2 2 2 6" xfId="20475"/>
    <cellStyle name="Valuta 2 2 3 2 2 2 2 7" xfId="10799"/>
    <cellStyle name="Valuta 2 2 3 2 2 2 3" xfId="1729"/>
    <cellStyle name="Valuta 2 2 3 2 2 2 3 2" xfId="6567"/>
    <cellStyle name="Valuta 2 2 3 2 2 2 3 2 2" xfId="25919"/>
    <cellStyle name="Valuta 2 2 3 2 2 2 3 2 3" xfId="16243"/>
    <cellStyle name="Valuta 2 2 3 2 2 2 3 3" xfId="21081"/>
    <cellStyle name="Valuta 2 2 3 2 2 2 3 4" xfId="11405"/>
    <cellStyle name="Valuta 2 2 3 2 2 2 4" xfId="2939"/>
    <cellStyle name="Valuta 2 2 3 2 2 2 4 2" xfId="7777"/>
    <cellStyle name="Valuta 2 2 3 2 2 2 4 2 2" xfId="27129"/>
    <cellStyle name="Valuta 2 2 3 2 2 2 4 2 3" xfId="17453"/>
    <cellStyle name="Valuta 2 2 3 2 2 2 4 3" xfId="22291"/>
    <cellStyle name="Valuta 2 2 3 2 2 2 4 4" xfId="12615"/>
    <cellStyle name="Valuta 2 2 3 2 2 2 5" xfId="4148"/>
    <cellStyle name="Valuta 2 2 3 2 2 2 5 2" xfId="8986"/>
    <cellStyle name="Valuta 2 2 3 2 2 2 5 2 2" xfId="28338"/>
    <cellStyle name="Valuta 2 2 3 2 2 2 5 2 3" xfId="18662"/>
    <cellStyle name="Valuta 2 2 3 2 2 2 5 3" xfId="23500"/>
    <cellStyle name="Valuta 2 2 3 2 2 2 5 4" xfId="13824"/>
    <cellStyle name="Valuta 2 2 3 2 2 2 6" xfId="5357"/>
    <cellStyle name="Valuta 2 2 3 2 2 2 6 2" xfId="24709"/>
    <cellStyle name="Valuta 2 2 3 2 2 2 6 3" xfId="15033"/>
    <cellStyle name="Valuta 2 2 3 2 2 2 7" xfId="19871"/>
    <cellStyle name="Valuta 2 2 3 2 2 2 8" xfId="10195"/>
    <cellStyle name="Valuta 2 2 3 2 2 3" xfId="821"/>
    <cellStyle name="Valuta 2 2 3 2 2 3 2" xfId="2031"/>
    <cellStyle name="Valuta 2 2 3 2 2 3 2 2" xfId="6869"/>
    <cellStyle name="Valuta 2 2 3 2 2 3 2 2 2" xfId="26221"/>
    <cellStyle name="Valuta 2 2 3 2 2 3 2 2 3" xfId="16545"/>
    <cellStyle name="Valuta 2 2 3 2 2 3 2 3" xfId="21383"/>
    <cellStyle name="Valuta 2 2 3 2 2 3 2 4" xfId="11707"/>
    <cellStyle name="Valuta 2 2 3 2 2 3 3" xfId="3241"/>
    <cellStyle name="Valuta 2 2 3 2 2 3 3 2" xfId="8079"/>
    <cellStyle name="Valuta 2 2 3 2 2 3 3 2 2" xfId="27431"/>
    <cellStyle name="Valuta 2 2 3 2 2 3 3 2 3" xfId="17755"/>
    <cellStyle name="Valuta 2 2 3 2 2 3 3 3" xfId="22593"/>
    <cellStyle name="Valuta 2 2 3 2 2 3 3 4" xfId="12917"/>
    <cellStyle name="Valuta 2 2 3 2 2 3 4" xfId="4450"/>
    <cellStyle name="Valuta 2 2 3 2 2 3 4 2" xfId="9288"/>
    <cellStyle name="Valuta 2 2 3 2 2 3 4 2 2" xfId="28640"/>
    <cellStyle name="Valuta 2 2 3 2 2 3 4 2 3" xfId="18964"/>
    <cellStyle name="Valuta 2 2 3 2 2 3 4 3" xfId="23802"/>
    <cellStyle name="Valuta 2 2 3 2 2 3 4 4" xfId="14126"/>
    <cellStyle name="Valuta 2 2 3 2 2 3 5" xfId="5659"/>
    <cellStyle name="Valuta 2 2 3 2 2 3 5 2" xfId="25011"/>
    <cellStyle name="Valuta 2 2 3 2 2 3 5 3" xfId="15335"/>
    <cellStyle name="Valuta 2 2 3 2 2 3 6" xfId="20173"/>
    <cellStyle name="Valuta 2 2 3 2 2 3 7" xfId="10497"/>
    <cellStyle name="Valuta 2 2 3 2 2 4" xfId="1427"/>
    <cellStyle name="Valuta 2 2 3 2 2 4 2" xfId="6265"/>
    <cellStyle name="Valuta 2 2 3 2 2 4 2 2" xfId="25617"/>
    <cellStyle name="Valuta 2 2 3 2 2 4 2 3" xfId="15941"/>
    <cellStyle name="Valuta 2 2 3 2 2 4 3" xfId="20779"/>
    <cellStyle name="Valuta 2 2 3 2 2 4 4" xfId="11103"/>
    <cellStyle name="Valuta 2 2 3 2 2 5" xfId="2637"/>
    <cellStyle name="Valuta 2 2 3 2 2 5 2" xfId="7475"/>
    <cellStyle name="Valuta 2 2 3 2 2 5 2 2" xfId="26827"/>
    <cellStyle name="Valuta 2 2 3 2 2 5 2 3" xfId="17151"/>
    <cellStyle name="Valuta 2 2 3 2 2 5 3" xfId="21989"/>
    <cellStyle name="Valuta 2 2 3 2 2 5 4" xfId="12313"/>
    <cellStyle name="Valuta 2 2 3 2 2 6" xfId="3847"/>
    <cellStyle name="Valuta 2 2 3 2 2 6 2" xfId="8685"/>
    <cellStyle name="Valuta 2 2 3 2 2 6 2 2" xfId="28037"/>
    <cellStyle name="Valuta 2 2 3 2 2 6 2 3" xfId="18361"/>
    <cellStyle name="Valuta 2 2 3 2 2 6 3" xfId="23199"/>
    <cellStyle name="Valuta 2 2 3 2 2 6 4" xfId="13523"/>
    <cellStyle name="Valuta 2 2 3 2 2 7" xfId="5055"/>
    <cellStyle name="Valuta 2 2 3 2 2 7 2" xfId="24407"/>
    <cellStyle name="Valuta 2 2 3 2 2 7 3" xfId="14731"/>
    <cellStyle name="Valuta 2 2 3 2 2 8" xfId="19569"/>
    <cellStyle name="Valuta 2 2 3 2 2 9" xfId="9893"/>
    <cellStyle name="Valuta 2 2 3 2 3" xfId="419"/>
    <cellStyle name="Valuta 2 2 3 2 3 2" xfId="1023"/>
    <cellStyle name="Valuta 2 2 3 2 3 2 2" xfId="2233"/>
    <cellStyle name="Valuta 2 2 3 2 3 2 2 2" xfId="7071"/>
    <cellStyle name="Valuta 2 2 3 2 3 2 2 2 2" xfId="26423"/>
    <cellStyle name="Valuta 2 2 3 2 3 2 2 2 3" xfId="16747"/>
    <cellStyle name="Valuta 2 2 3 2 3 2 2 3" xfId="21585"/>
    <cellStyle name="Valuta 2 2 3 2 3 2 2 4" xfId="11909"/>
    <cellStyle name="Valuta 2 2 3 2 3 2 3" xfId="3443"/>
    <cellStyle name="Valuta 2 2 3 2 3 2 3 2" xfId="8281"/>
    <cellStyle name="Valuta 2 2 3 2 3 2 3 2 2" xfId="27633"/>
    <cellStyle name="Valuta 2 2 3 2 3 2 3 2 3" xfId="17957"/>
    <cellStyle name="Valuta 2 2 3 2 3 2 3 3" xfId="22795"/>
    <cellStyle name="Valuta 2 2 3 2 3 2 3 4" xfId="13119"/>
    <cellStyle name="Valuta 2 2 3 2 3 2 4" xfId="4652"/>
    <cellStyle name="Valuta 2 2 3 2 3 2 4 2" xfId="9490"/>
    <cellStyle name="Valuta 2 2 3 2 3 2 4 2 2" xfId="28842"/>
    <cellStyle name="Valuta 2 2 3 2 3 2 4 2 3" xfId="19166"/>
    <cellStyle name="Valuta 2 2 3 2 3 2 4 3" xfId="24004"/>
    <cellStyle name="Valuta 2 2 3 2 3 2 4 4" xfId="14328"/>
    <cellStyle name="Valuta 2 2 3 2 3 2 5" xfId="5861"/>
    <cellStyle name="Valuta 2 2 3 2 3 2 5 2" xfId="25213"/>
    <cellStyle name="Valuta 2 2 3 2 3 2 5 3" xfId="15537"/>
    <cellStyle name="Valuta 2 2 3 2 3 2 6" xfId="20375"/>
    <cellStyle name="Valuta 2 2 3 2 3 2 7" xfId="10699"/>
    <cellStyle name="Valuta 2 2 3 2 3 3" xfId="1629"/>
    <cellStyle name="Valuta 2 2 3 2 3 3 2" xfId="6467"/>
    <cellStyle name="Valuta 2 2 3 2 3 3 2 2" xfId="25819"/>
    <cellStyle name="Valuta 2 2 3 2 3 3 2 3" xfId="16143"/>
    <cellStyle name="Valuta 2 2 3 2 3 3 3" xfId="20981"/>
    <cellStyle name="Valuta 2 2 3 2 3 3 4" xfId="11305"/>
    <cellStyle name="Valuta 2 2 3 2 3 4" xfId="2839"/>
    <cellStyle name="Valuta 2 2 3 2 3 4 2" xfId="7677"/>
    <cellStyle name="Valuta 2 2 3 2 3 4 2 2" xfId="27029"/>
    <cellStyle name="Valuta 2 2 3 2 3 4 2 3" xfId="17353"/>
    <cellStyle name="Valuta 2 2 3 2 3 4 3" xfId="22191"/>
    <cellStyle name="Valuta 2 2 3 2 3 4 4" xfId="12515"/>
    <cellStyle name="Valuta 2 2 3 2 3 5" xfId="4048"/>
    <cellStyle name="Valuta 2 2 3 2 3 5 2" xfId="8886"/>
    <cellStyle name="Valuta 2 2 3 2 3 5 2 2" xfId="28238"/>
    <cellStyle name="Valuta 2 2 3 2 3 5 2 3" xfId="18562"/>
    <cellStyle name="Valuta 2 2 3 2 3 5 3" xfId="23400"/>
    <cellStyle name="Valuta 2 2 3 2 3 5 4" xfId="13724"/>
    <cellStyle name="Valuta 2 2 3 2 3 6" xfId="5257"/>
    <cellStyle name="Valuta 2 2 3 2 3 6 2" xfId="24609"/>
    <cellStyle name="Valuta 2 2 3 2 3 6 3" xfId="14933"/>
    <cellStyle name="Valuta 2 2 3 2 3 7" xfId="19771"/>
    <cellStyle name="Valuta 2 2 3 2 3 8" xfId="10095"/>
    <cellStyle name="Valuta 2 2 3 2 4" xfId="721"/>
    <cellStyle name="Valuta 2 2 3 2 4 2" xfId="1931"/>
    <cellStyle name="Valuta 2 2 3 2 4 2 2" xfId="6769"/>
    <cellStyle name="Valuta 2 2 3 2 4 2 2 2" xfId="26121"/>
    <cellStyle name="Valuta 2 2 3 2 4 2 2 3" xfId="16445"/>
    <cellStyle name="Valuta 2 2 3 2 4 2 3" xfId="21283"/>
    <cellStyle name="Valuta 2 2 3 2 4 2 4" xfId="11607"/>
    <cellStyle name="Valuta 2 2 3 2 4 3" xfId="3141"/>
    <cellStyle name="Valuta 2 2 3 2 4 3 2" xfId="7979"/>
    <cellStyle name="Valuta 2 2 3 2 4 3 2 2" xfId="27331"/>
    <cellStyle name="Valuta 2 2 3 2 4 3 2 3" xfId="17655"/>
    <cellStyle name="Valuta 2 2 3 2 4 3 3" xfId="22493"/>
    <cellStyle name="Valuta 2 2 3 2 4 3 4" xfId="12817"/>
    <cellStyle name="Valuta 2 2 3 2 4 4" xfId="4350"/>
    <cellStyle name="Valuta 2 2 3 2 4 4 2" xfId="9188"/>
    <cellStyle name="Valuta 2 2 3 2 4 4 2 2" xfId="28540"/>
    <cellStyle name="Valuta 2 2 3 2 4 4 2 3" xfId="18864"/>
    <cellStyle name="Valuta 2 2 3 2 4 4 3" xfId="23702"/>
    <cellStyle name="Valuta 2 2 3 2 4 4 4" xfId="14026"/>
    <cellStyle name="Valuta 2 2 3 2 4 5" xfId="5559"/>
    <cellStyle name="Valuta 2 2 3 2 4 5 2" xfId="24911"/>
    <cellStyle name="Valuta 2 2 3 2 4 5 3" xfId="15235"/>
    <cellStyle name="Valuta 2 2 3 2 4 6" xfId="20073"/>
    <cellStyle name="Valuta 2 2 3 2 4 7" xfId="10397"/>
    <cellStyle name="Valuta 2 2 3 2 5" xfId="1327"/>
    <cellStyle name="Valuta 2 2 3 2 5 2" xfId="6165"/>
    <cellStyle name="Valuta 2 2 3 2 5 2 2" xfId="25517"/>
    <cellStyle name="Valuta 2 2 3 2 5 2 3" xfId="15841"/>
    <cellStyle name="Valuta 2 2 3 2 5 3" xfId="20679"/>
    <cellStyle name="Valuta 2 2 3 2 5 4" xfId="11003"/>
    <cellStyle name="Valuta 2 2 3 2 6" xfId="2537"/>
    <cellStyle name="Valuta 2 2 3 2 6 2" xfId="7375"/>
    <cellStyle name="Valuta 2 2 3 2 6 2 2" xfId="26727"/>
    <cellStyle name="Valuta 2 2 3 2 6 2 3" xfId="17051"/>
    <cellStyle name="Valuta 2 2 3 2 6 3" xfId="21889"/>
    <cellStyle name="Valuta 2 2 3 2 6 4" xfId="12213"/>
    <cellStyle name="Valuta 2 2 3 2 7" xfId="3747"/>
    <cellStyle name="Valuta 2 2 3 2 7 2" xfId="8585"/>
    <cellStyle name="Valuta 2 2 3 2 7 2 2" xfId="27937"/>
    <cellStyle name="Valuta 2 2 3 2 7 2 3" xfId="18261"/>
    <cellStyle name="Valuta 2 2 3 2 7 3" xfId="23099"/>
    <cellStyle name="Valuta 2 2 3 2 7 4" xfId="13423"/>
    <cellStyle name="Valuta 2 2 3 2 8" xfId="4955"/>
    <cellStyle name="Valuta 2 2 3 2 8 2" xfId="24307"/>
    <cellStyle name="Valuta 2 2 3 2 8 3" xfId="14631"/>
    <cellStyle name="Valuta 2 2 3 2 9" xfId="19469"/>
    <cellStyle name="Valuta 2 2 3 3" xfId="149"/>
    <cellStyle name="Valuta 2 2 3 3 2" xfId="469"/>
    <cellStyle name="Valuta 2 2 3 3 2 2" xfId="1073"/>
    <cellStyle name="Valuta 2 2 3 3 2 2 2" xfId="2283"/>
    <cellStyle name="Valuta 2 2 3 3 2 2 2 2" xfId="7121"/>
    <cellStyle name="Valuta 2 2 3 3 2 2 2 2 2" xfId="26473"/>
    <cellStyle name="Valuta 2 2 3 3 2 2 2 2 3" xfId="16797"/>
    <cellStyle name="Valuta 2 2 3 3 2 2 2 3" xfId="21635"/>
    <cellStyle name="Valuta 2 2 3 3 2 2 2 4" xfId="11959"/>
    <cellStyle name="Valuta 2 2 3 3 2 2 3" xfId="3493"/>
    <cellStyle name="Valuta 2 2 3 3 2 2 3 2" xfId="8331"/>
    <cellStyle name="Valuta 2 2 3 3 2 2 3 2 2" xfId="27683"/>
    <cellStyle name="Valuta 2 2 3 3 2 2 3 2 3" xfId="18007"/>
    <cellStyle name="Valuta 2 2 3 3 2 2 3 3" xfId="22845"/>
    <cellStyle name="Valuta 2 2 3 3 2 2 3 4" xfId="13169"/>
    <cellStyle name="Valuta 2 2 3 3 2 2 4" xfId="4702"/>
    <cellStyle name="Valuta 2 2 3 3 2 2 4 2" xfId="9540"/>
    <cellStyle name="Valuta 2 2 3 3 2 2 4 2 2" xfId="28892"/>
    <cellStyle name="Valuta 2 2 3 3 2 2 4 2 3" xfId="19216"/>
    <cellStyle name="Valuta 2 2 3 3 2 2 4 3" xfId="24054"/>
    <cellStyle name="Valuta 2 2 3 3 2 2 4 4" xfId="14378"/>
    <cellStyle name="Valuta 2 2 3 3 2 2 5" xfId="5911"/>
    <cellStyle name="Valuta 2 2 3 3 2 2 5 2" xfId="25263"/>
    <cellStyle name="Valuta 2 2 3 3 2 2 5 3" xfId="15587"/>
    <cellStyle name="Valuta 2 2 3 3 2 2 6" xfId="20425"/>
    <cellStyle name="Valuta 2 2 3 3 2 2 7" xfId="10749"/>
    <cellStyle name="Valuta 2 2 3 3 2 3" xfId="1679"/>
    <cellStyle name="Valuta 2 2 3 3 2 3 2" xfId="6517"/>
    <cellStyle name="Valuta 2 2 3 3 2 3 2 2" xfId="25869"/>
    <cellStyle name="Valuta 2 2 3 3 2 3 2 3" xfId="16193"/>
    <cellStyle name="Valuta 2 2 3 3 2 3 3" xfId="21031"/>
    <cellStyle name="Valuta 2 2 3 3 2 3 4" xfId="11355"/>
    <cellStyle name="Valuta 2 2 3 3 2 4" xfId="2889"/>
    <cellStyle name="Valuta 2 2 3 3 2 4 2" xfId="7727"/>
    <cellStyle name="Valuta 2 2 3 3 2 4 2 2" xfId="27079"/>
    <cellStyle name="Valuta 2 2 3 3 2 4 2 3" xfId="17403"/>
    <cellStyle name="Valuta 2 2 3 3 2 4 3" xfId="22241"/>
    <cellStyle name="Valuta 2 2 3 3 2 4 4" xfId="12565"/>
    <cellStyle name="Valuta 2 2 3 3 2 5" xfId="4098"/>
    <cellStyle name="Valuta 2 2 3 3 2 5 2" xfId="8936"/>
    <cellStyle name="Valuta 2 2 3 3 2 5 2 2" xfId="28288"/>
    <cellStyle name="Valuta 2 2 3 3 2 5 2 3" xfId="18612"/>
    <cellStyle name="Valuta 2 2 3 3 2 5 3" xfId="23450"/>
    <cellStyle name="Valuta 2 2 3 3 2 5 4" xfId="13774"/>
    <cellStyle name="Valuta 2 2 3 3 2 6" xfId="5307"/>
    <cellStyle name="Valuta 2 2 3 3 2 6 2" xfId="24659"/>
    <cellStyle name="Valuta 2 2 3 3 2 6 3" xfId="14983"/>
    <cellStyle name="Valuta 2 2 3 3 2 7" xfId="19821"/>
    <cellStyle name="Valuta 2 2 3 3 2 8" xfId="10145"/>
    <cellStyle name="Valuta 2 2 3 3 3" xfId="771"/>
    <cellStyle name="Valuta 2 2 3 3 3 2" xfId="1981"/>
    <cellStyle name="Valuta 2 2 3 3 3 2 2" xfId="6819"/>
    <cellStyle name="Valuta 2 2 3 3 3 2 2 2" xfId="26171"/>
    <cellStyle name="Valuta 2 2 3 3 3 2 2 3" xfId="16495"/>
    <cellStyle name="Valuta 2 2 3 3 3 2 3" xfId="21333"/>
    <cellStyle name="Valuta 2 2 3 3 3 2 4" xfId="11657"/>
    <cellStyle name="Valuta 2 2 3 3 3 3" xfId="3191"/>
    <cellStyle name="Valuta 2 2 3 3 3 3 2" xfId="8029"/>
    <cellStyle name="Valuta 2 2 3 3 3 3 2 2" xfId="27381"/>
    <cellStyle name="Valuta 2 2 3 3 3 3 2 3" xfId="17705"/>
    <cellStyle name="Valuta 2 2 3 3 3 3 3" xfId="22543"/>
    <cellStyle name="Valuta 2 2 3 3 3 3 4" xfId="12867"/>
    <cellStyle name="Valuta 2 2 3 3 3 4" xfId="4400"/>
    <cellStyle name="Valuta 2 2 3 3 3 4 2" xfId="9238"/>
    <cellStyle name="Valuta 2 2 3 3 3 4 2 2" xfId="28590"/>
    <cellStyle name="Valuta 2 2 3 3 3 4 2 3" xfId="18914"/>
    <cellStyle name="Valuta 2 2 3 3 3 4 3" xfId="23752"/>
    <cellStyle name="Valuta 2 2 3 3 3 4 4" xfId="14076"/>
    <cellStyle name="Valuta 2 2 3 3 3 5" xfId="5609"/>
    <cellStyle name="Valuta 2 2 3 3 3 5 2" xfId="24961"/>
    <cellStyle name="Valuta 2 2 3 3 3 5 3" xfId="15285"/>
    <cellStyle name="Valuta 2 2 3 3 3 6" xfId="20123"/>
    <cellStyle name="Valuta 2 2 3 3 3 7" xfId="10447"/>
    <cellStyle name="Valuta 2 2 3 3 4" xfId="1377"/>
    <cellStyle name="Valuta 2 2 3 3 4 2" xfId="6215"/>
    <cellStyle name="Valuta 2 2 3 3 4 2 2" xfId="25567"/>
    <cellStyle name="Valuta 2 2 3 3 4 2 3" xfId="15891"/>
    <cellStyle name="Valuta 2 2 3 3 4 3" xfId="20729"/>
    <cellStyle name="Valuta 2 2 3 3 4 4" xfId="11053"/>
    <cellStyle name="Valuta 2 2 3 3 5" xfId="2587"/>
    <cellStyle name="Valuta 2 2 3 3 5 2" xfId="7425"/>
    <cellStyle name="Valuta 2 2 3 3 5 2 2" xfId="26777"/>
    <cellStyle name="Valuta 2 2 3 3 5 2 3" xfId="17101"/>
    <cellStyle name="Valuta 2 2 3 3 5 3" xfId="21939"/>
    <cellStyle name="Valuta 2 2 3 3 5 4" xfId="12263"/>
    <cellStyle name="Valuta 2 2 3 3 6" xfId="3797"/>
    <cellStyle name="Valuta 2 2 3 3 6 2" xfId="8635"/>
    <cellStyle name="Valuta 2 2 3 3 6 2 2" xfId="27987"/>
    <cellStyle name="Valuta 2 2 3 3 6 2 3" xfId="18311"/>
    <cellStyle name="Valuta 2 2 3 3 6 3" xfId="23149"/>
    <cellStyle name="Valuta 2 2 3 3 6 4" xfId="13473"/>
    <cellStyle name="Valuta 2 2 3 3 7" xfId="5005"/>
    <cellStyle name="Valuta 2 2 3 3 7 2" xfId="24357"/>
    <cellStyle name="Valuta 2 2 3 3 7 3" xfId="14681"/>
    <cellStyle name="Valuta 2 2 3 3 8" xfId="19519"/>
    <cellStyle name="Valuta 2 2 3 3 9" xfId="9843"/>
    <cellStyle name="Valuta 2 2 3 4" xfId="265"/>
    <cellStyle name="Valuta 2 2 3 4 2" xfId="569"/>
    <cellStyle name="Valuta 2 2 3 4 2 2" xfId="1173"/>
    <cellStyle name="Valuta 2 2 3 4 2 2 2" xfId="2383"/>
    <cellStyle name="Valuta 2 2 3 4 2 2 2 2" xfId="7221"/>
    <cellStyle name="Valuta 2 2 3 4 2 2 2 2 2" xfId="26573"/>
    <cellStyle name="Valuta 2 2 3 4 2 2 2 2 3" xfId="16897"/>
    <cellStyle name="Valuta 2 2 3 4 2 2 2 3" xfId="21735"/>
    <cellStyle name="Valuta 2 2 3 4 2 2 2 4" xfId="12059"/>
    <cellStyle name="Valuta 2 2 3 4 2 2 3" xfId="3593"/>
    <cellStyle name="Valuta 2 2 3 4 2 2 3 2" xfId="8431"/>
    <cellStyle name="Valuta 2 2 3 4 2 2 3 2 2" xfId="27783"/>
    <cellStyle name="Valuta 2 2 3 4 2 2 3 2 3" xfId="18107"/>
    <cellStyle name="Valuta 2 2 3 4 2 2 3 3" xfId="22945"/>
    <cellStyle name="Valuta 2 2 3 4 2 2 3 4" xfId="13269"/>
    <cellStyle name="Valuta 2 2 3 4 2 2 4" xfId="4802"/>
    <cellStyle name="Valuta 2 2 3 4 2 2 4 2" xfId="9640"/>
    <cellStyle name="Valuta 2 2 3 4 2 2 4 2 2" xfId="28992"/>
    <cellStyle name="Valuta 2 2 3 4 2 2 4 2 3" xfId="19316"/>
    <cellStyle name="Valuta 2 2 3 4 2 2 4 3" xfId="24154"/>
    <cellStyle name="Valuta 2 2 3 4 2 2 4 4" xfId="14478"/>
    <cellStyle name="Valuta 2 2 3 4 2 2 5" xfId="6011"/>
    <cellStyle name="Valuta 2 2 3 4 2 2 5 2" xfId="25363"/>
    <cellStyle name="Valuta 2 2 3 4 2 2 5 3" xfId="15687"/>
    <cellStyle name="Valuta 2 2 3 4 2 2 6" xfId="20525"/>
    <cellStyle name="Valuta 2 2 3 4 2 2 7" xfId="10849"/>
    <cellStyle name="Valuta 2 2 3 4 2 3" xfId="1779"/>
    <cellStyle name="Valuta 2 2 3 4 2 3 2" xfId="6617"/>
    <cellStyle name="Valuta 2 2 3 4 2 3 2 2" xfId="25969"/>
    <cellStyle name="Valuta 2 2 3 4 2 3 2 3" xfId="16293"/>
    <cellStyle name="Valuta 2 2 3 4 2 3 3" xfId="21131"/>
    <cellStyle name="Valuta 2 2 3 4 2 3 4" xfId="11455"/>
    <cellStyle name="Valuta 2 2 3 4 2 4" xfId="2989"/>
    <cellStyle name="Valuta 2 2 3 4 2 4 2" xfId="7827"/>
    <cellStyle name="Valuta 2 2 3 4 2 4 2 2" xfId="27179"/>
    <cellStyle name="Valuta 2 2 3 4 2 4 2 3" xfId="17503"/>
    <cellStyle name="Valuta 2 2 3 4 2 4 3" xfId="22341"/>
    <cellStyle name="Valuta 2 2 3 4 2 4 4" xfId="12665"/>
    <cellStyle name="Valuta 2 2 3 4 2 5" xfId="4198"/>
    <cellStyle name="Valuta 2 2 3 4 2 5 2" xfId="9036"/>
    <cellStyle name="Valuta 2 2 3 4 2 5 2 2" xfId="28388"/>
    <cellStyle name="Valuta 2 2 3 4 2 5 2 3" xfId="18712"/>
    <cellStyle name="Valuta 2 2 3 4 2 5 3" xfId="23550"/>
    <cellStyle name="Valuta 2 2 3 4 2 5 4" xfId="13874"/>
    <cellStyle name="Valuta 2 2 3 4 2 6" xfId="5407"/>
    <cellStyle name="Valuta 2 2 3 4 2 6 2" xfId="24759"/>
    <cellStyle name="Valuta 2 2 3 4 2 6 3" xfId="15083"/>
    <cellStyle name="Valuta 2 2 3 4 2 7" xfId="19921"/>
    <cellStyle name="Valuta 2 2 3 4 2 8" xfId="10245"/>
    <cellStyle name="Valuta 2 2 3 4 3" xfId="871"/>
    <cellStyle name="Valuta 2 2 3 4 3 2" xfId="2081"/>
    <cellStyle name="Valuta 2 2 3 4 3 2 2" xfId="6919"/>
    <cellStyle name="Valuta 2 2 3 4 3 2 2 2" xfId="26271"/>
    <cellStyle name="Valuta 2 2 3 4 3 2 2 3" xfId="16595"/>
    <cellStyle name="Valuta 2 2 3 4 3 2 3" xfId="21433"/>
    <cellStyle name="Valuta 2 2 3 4 3 2 4" xfId="11757"/>
    <cellStyle name="Valuta 2 2 3 4 3 3" xfId="3291"/>
    <cellStyle name="Valuta 2 2 3 4 3 3 2" xfId="8129"/>
    <cellStyle name="Valuta 2 2 3 4 3 3 2 2" xfId="27481"/>
    <cellStyle name="Valuta 2 2 3 4 3 3 2 3" xfId="17805"/>
    <cellStyle name="Valuta 2 2 3 4 3 3 3" xfId="22643"/>
    <cellStyle name="Valuta 2 2 3 4 3 3 4" xfId="12967"/>
    <cellStyle name="Valuta 2 2 3 4 3 4" xfId="4500"/>
    <cellStyle name="Valuta 2 2 3 4 3 4 2" xfId="9338"/>
    <cellStyle name="Valuta 2 2 3 4 3 4 2 2" xfId="28690"/>
    <cellStyle name="Valuta 2 2 3 4 3 4 2 3" xfId="19014"/>
    <cellStyle name="Valuta 2 2 3 4 3 4 3" xfId="23852"/>
    <cellStyle name="Valuta 2 2 3 4 3 4 4" xfId="14176"/>
    <cellStyle name="Valuta 2 2 3 4 3 5" xfId="5709"/>
    <cellStyle name="Valuta 2 2 3 4 3 5 2" xfId="25061"/>
    <cellStyle name="Valuta 2 2 3 4 3 5 3" xfId="15385"/>
    <cellStyle name="Valuta 2 2 3 4 3 6" xfId="20223"/>
    <cellStyle name="Valuta 2 2 3 4 3 7" xfId="10547"/>
    <cellStyle name="Valuta 2 2 3 4 4" xfId="1477"/>
    <cellStyle name="Valuta 2 2 3 4 4 2" xfId="6315"/>
    <cellStyle name="Valuta 2 2 3 4 4 2 2" xfId="25667"/>
    <cellStyle name="Valuta 2 2 3 4 4 2 3" xfId="15991"/>
    <cellStyle name="Valuta 2 2 3 4 4 3" xfId="20829"/>
    <cellStyle name="Valuta 2 2 3 4 4 4" xfId="11153"/>
    <cellStyle name="Valuta 2 2 3 4 5" xfId="2687"/>
    <cellStyle name="Valuta 2 2 3 4 5 2" xfId="7525"/>
    <cellStyle name="Valuta 2 2 3 4 5 2 2" xfId="26877"/>
    <cellStyle name="Valuta 2 2 3 4 5 2 3" xfId="17201"/>
    <cellStyle name="Valuta 2 2 3 4 5 3" xfId="22039"/>
    <cellStyle name="Valuta 2 2 3 4 5 4" xfId="12363"/>
    <cellStyle name="Valuta 2 2 3 4 6" xfId="3897"/>
    <cellStyle name="Valuta 2 2 3 4 6 2" xfId="8735"/>
    <cellStyle name="Valuta 2 2 3 4 6 2 2" xfId="28087"/>
    <cellStyle name="Valuta 2 2 3 4 6 2 3" xfId="18411"/>
    <cellStyle name="Valuta 2 2 3 4 6 3" xfId="23249"/>
    <cellStyle name="Valuta 2 2 3 4 6 4" xfId="13573"/>
    <cellStyle name="Valuta 2 2 3 4 7" xfId="5105"/>
    <cellStyle name="Valuta 2 2 3 4 7 2" xfId="24457"/>
    <cellStyle name="Valuta 2 2 3 4 7 3" xfId="14781"/>
    <cellStyle name="Valuta 2 2 3 4 8" xfId="19619"/>
    <cellStyle name="Valuta 2 2 3 4 9" xfId="9943"/>
    <cellStyle name="Valuta 2 2 3 5" xfId="318"/>
    <cellStyle name="Valuta 2 2 3 5 2" xfId="621"/>
    <cellStyle name="Valuta 2 2 3 5 2 2" xfId="1225"/>
    <cellStyle name="Valuta 2 2 3 5 2 2 2" xfId="2435"/>
    <cellStyle name="Valuta 2 2 3 5 2 2 2 2" xfId="7273"/>
    <cellStyle name="Valuta 2 2 3 5 2 2 2 2 2" xfId="26625"/>
    <cellStyle name="Valuta 2 2 3 5 2 2 2 2 3" xfId="16949"/>
    <cellStyle name="Valuta 2 2 3 5 2 2 2 3" xfId="21787"/>
    <cellStyle name="Valuta 2 2 3 5 2 2 2 4" xfId="12111"/>
    <cellStyle name="Valuta 2 2 3 5 2 2 3" xfId="3645"/>
    <cellStyle name="Valuta 2 2 3 5 2 2 3 2" xfId="8483"/>
    <cellStyle name="Valuta 2 2 3 5 2 2 3 2 2" xfId="27835"/>
    <cellStyle name="Valuta 2 2 3 5 2 2 3 2 3" xfId="18159"/>
    <cellStyle name="Valuta 2 2 3 5 2 2 3 3" xfId="22997"/>
    <cellStyle name="Valuta 2 2 3 5 2 2 3 4" xfId="13321"/>
    <cellStyle name="Valuta 2 2 3 5 2 2 4" xfId="4854"/>
    <cellStyle name="Valuta 2 2 3 5 2 2 4 2" xfId="9692"/>
    <cellStyle name="Valuta 2 2 3 5 2 2 4 2 2" xfId="29044"/>
    <cellStyle name="Valuta 2 2 3 5 2 2 4 2 3" xfId="19368"/>
    <cellStyle name="Valuta 2 2 3 5 2 2 4 3" xfId="24206"/>
    <cellStyle name="Valuta 2 2 3 5 2 2 4 4" xfId="14530"/>
    <cellStyle name="Valuta 2 2 3 5 2 2 5" xfId="6063"/>
    <cellStyle name="Valuta 2 2 3 5 2 2 5 2" xfId="25415"/>
    <cellStyle name="Valuta 2 2 3 5 2 2 5 3" xfId="15739"/>
    <cellStyle name="Valuta 2 2 3 5 2 2 6" xfId="20577"/>
    <cellStyle name="Valuta 2 2 3 5 2 2 7" xfId="10901"/>
    <cellStyle name="Valuta 2 2 3 5 2 3" xfId="1831"/>
    <cellStyle name="Valuta 2 2 3 5 2 3 2" xfId="6669"/>
    <cellStyle name="Valuta 2 2 3 5 2 3 2 2" xfId="26021"/>
    <cellStyle name="Valuta 2 2 3 5 2 3 2 3" xfId="16345"/>
    <cellStyle name="Valuta 2 2 3 5 2 3 3" xfId="21183"/>
    <cellStyle name="Valuta 2 2 3 5 2 3 4" xfId="11507"/>
    <cellStyle name="Valuta 2 2 3 5 2 4" xfId="3041"/>
    <cellStyle name="Valuta 2 2 3 5 2 4 2" xfId="7879"/>
    <cellStyle name="Valuta 2 2 3 5 2 4 2 2" xfId="27231"/>
    <cellStyle name="Valuta 2 2 3 5 2 4 2 3" xfId="17555"/>
    <cellStyle name="Valuta 2 2 3 5 2 4 3" xfId="22393"/>
    <cellStyle name="Valuta 2 2 3 5 2 4 4" xfId="12717"/>
    <cellStyle name="Valuta 2 2 3 5 2 5" xfId="4250"/>
    <cellStyle name="Valuta 2 2 3 5 2 5 2" xfId="9088"/>
    <cellStyle name="Valuta 2 2 3 5 2 5 2 2" xfId="28440"/>
    <cellStyle name="Valuta 2 2 3 5 2 5 2 3" xfId="18764"/>
    <cellStyle name="Valuta 2 2 3 5 2 5 3" xfId="23602"/>
    <cellStyle name="Valuta 2 2 3 5 2 5 4" xfId="13926"/>
    <cellStyle name="Valuta 2 2 3 5 2 6" xfId="5459"/>
    <cellStyle name="Valuta 2 2 3 5 2 6 2" xfId="24811"/>
    <cellStyle name="Valuta 2 2 3 5 2 6 3" xfId="15135"/>
    <cellStyle name="Valuta 2 2 3 5 2 7" xfId="19973"/>
    <cellStyle name="Valuta 2 2 3 5 2 8" xfId="10297"/>
    <cellStyle name="Valuta 2 2 3 5 3" xfId="923"/>
    <cellStyle name="Valuta 2 2 3 5 3 2" xfId="2133"/>
    <cellStyle name="Valuta 2 2 3 5 3 2 2" xfId="6971"/>
    <cellStyle name="Valuta 2 2 3 5 3 2 2 2" xfId="26323"/>
    <cellStyle name="Valuta 2 2 3 5 3 2 2 3" xfId="16647"/>
    <cellStyle name="Valuta 2 2 3 5 3 2 3" xfId="21485"/>
    <cellStyle name="Valuta 2 2 3 5 3 2 4" xfId="11809"/>
    <cellStyle name="Valuta 2 2 3 5 3 3" xfId="3343"/>
    <cellStyle name="Valuta 2 2 3 5 3 3 2" xfId="8181"/>
    <cellStyle name="Valuta 2 2 3 5 3 3 2 2" xfId="27533"/>
    <cellStyle name="Valuta 2 2 3 5 3 3 2 3" xfId="17857"/>
    <cellStyle name="Valuta 2 2 3 5 3 3 3" xfId="22695"/>
    <cellStyle name="Valuta 2 2 3 5 3 3 4" xfId="13019"/>
    <cellStyle name="Valuta 2 2 3 5 3 4" xfId="4552"/>
    <cellStyle name="Valuta 2 2 3 5 3 4 2" xfId="9390"/>
    <cellStyle name="Valuta 2 2 3 5 3 4 2 2" xfId="28742"/>
    <cellStyle name="Valuta 2 2 3 5 3 4 2 3" xfId="19066"/>
    <cellStyle name="Valuta 2 2 3 5 3 4 3" xfId="23904"/>
    <cellStyle name="Valuta 2 2 3 5 3 4 4" xfId="14228"/>
    <cellStyle name="Valuta 2 2 3 5 3 5" xfId="5761"/>
    <cellStyle name="Valuta 2 2 3 5 3 5 2" xfId="25113"/>
    <cellStyle name="Valuta 2 2 3 5 3 5 3" xfId="15437"/>
    <cellStyle name="Valuta 2 2 3 5 3 6" xfId="20275"/>
    <cellStyle name="Valuta 2 2 3 5 3 7" xfId="10599"/>
    <cellStyle name="Valuta 2 2 3 5 4" xfId="1529"/>
    <cellStyle name="Valuta 2 2 3 5 4 2" xfId="6367"/>
    <cellStyle name="Valuta 2 2 3 5 4 2 2" xfId="25719"/>
    <cellStyle name="Valuta 2 2 3 5 4 2 3" xfId="16043"/>
    <cellStyle name="Valuta 2 2 3 5 4 3" xfId="20881"/>
    <cellStyle name="Valuta 2 2 3 5 4 4" xfId="11205"/>
    <cellStyle name="Valuta 2 2 3 5 5" xfId="2739"/>
    <cellStyle name="Valuta 2 2 3 5 5 2" xfId="7577"/>
    <cellStyle name="Valuta 2 2 3 5 5 2 2" xfId="26929"/>
    <cellStyle name="Valuta 2 2 3 5 5 2 3" xfId="17253"/>
    <cellStyle name="Valuta 2 2 3 5 5 3" xfId="22091"/>
    <cellStyle name="Valuta 2 2 3 5 5 4" xfId="12415"/>
    <cellStyle name="Valuta 2 2 3 5 6" xfId="3948"/>
    <cellStyle name="Valuta 2 2 3 5 6 2" xfId="8786"/>
    <cellStyle name="Valuta 2 2 3 5 6 2 2" xfId="28138"/>
    <cellStyle name="Valuta 2 2 3 5 6 2 3" xfId="18462"/>
    <cellStyle name="Valuta 2 2 3 5 6 3" xfId="23300"/>
    <cellStyle name="Valuta 2 2 3 5 6 4" xfId="13624"/>
    <cellStyle name="Valuta 2 2 3 5 7" xfId="5157"/>
    <cellStyle name="Valuta 2 2 3 5 7 2" xfId="24509"/>
    <cellStyle name="Valuta 2 2 3 5 7 3" xfId="14833"/>
    <cellStyle name="Valuta 2 2 3 5 8" xfId="19671"/>
    <cellStyle name="Valuta 2 2 3 5 9" xfId="9995"/>
    <cellStyle name="Valuta 2 2 3 6" xfId="369"/>
    <cellStyle name="Valuta 2 2 3 6 2" xfId="973"/>
    <cellStyle name="Valuta 2 2 3 6 2 2" xfId="2183"/>
    <cellStyle name="Valuta 2 2 3 6 2 2 2" xfId="7021"/>
    <cellStyle name="Valuta 2 2 3 6 2 2 2 2" xfId="26373"/>
    <cellStyle name="Valuta 2 2 3 6 2 2 2 3" xfId="16697"/>
    <cellStyle name="Valuta 2 2 3 6 2 2 3" xfId="21535"/>
    <cellStyle name="Valuta 2 2 3 6 2 2 4" xfId="11859"/>
    <cellStyle name="Valuta 2 2 3 6 2 3" xfId="3393"/>
    <cellStyle name="Valuta 2 2 3 6 2 3 2" xfId="8231"/>
    <cellStyle name="Valuta 2 2 3 6 2 3 2 2" xfId="27583"/>
    <cellStyle name="Valuta 2 2 3 6 2 3 2 3" xfId="17907"/>
    <cellStyle name="Valuta 2 2 3 6 2 3 3" xfId="22745"/>
    <cellStyle name="Valuta 2 2 3 6 2 3 4" xfId="13069"/>
    <cellStyle name="Valuta 2 2 3 6 2 4" xfId="4602"/>
    <cellStyle name="Valuta 2 2 3 6 2 4 2" xfId="9440"/>
    <cellStyle name="Valuta 2 2 3 6 2 4 2 2" xfId="28792"/>
    <cellStyle name="Valuta 2 2 3 6 2 4 2 3" xfId="19116"/>
    <cellStyle name="Valuta 2 2 3 6 2 4 3" xfId="23954"/>
    <cellStyle name="Valuta 2 2 3 6 2 4 4" xfId="14278"/>
    <cellStyle name="Valuta 2 2 3 6 2 5" xfId="5811"/>
    <cellStyle name="Valuta 2 2 3 6 2 5 2" xfId="25163"/>
    <cellStyle name="Valuta 2 2 3 6 2 5 3" xfId="15487"/>
    <cellStyle name="Valuta 2 2 3 6 2 6" xfId="20325"/>
    <cellStyle name="Valuta 2 2 3 6 2 7" xfId="10649"/>
    <cellStyle name="Valuta 2 2 3 6 3" xfId="1579"/>
    <cellStyle name="Valuta 2 2 3 6 3 2" xfId="6417"/>
    <cellStyle name="Valuta 2 2 3 6 3 2 2" xfId="25769"/>
    <cellStyle name="Valuta 2 2 3 6 3 2 3" xfId="16093"/>
    <cellStyle name="Valuta 2 2 3 6 3 3" xfId="20931"/>
    <cellStyle name="Valuta 2 2 3 6 3 4" xfId="11255"/>
    <cellStyle name="Valuta 2 2 3 6 4" xfId="2789"/>
    <cellStyle name="Valuta 2 2 3 6 4 2" xfId="7627"/>
    <cellStyle name="Valuta 2 2 3 6 4 2 2" xfId="26979"/>
    <cellStyle name="Valuta 2 2 3 6 4 2 3" xfId="17303"/>
    <cellStyle name="Valuta 2 2 3 6 4 3" xfId="22141"/>
    <cellStyle name="Valuta 2 2 3 6 4 4" xfId="12465"/>
    <cellStyle name="Valuta 2 2 3 6 5" xfId="3998"/>
    <cellStyle name="Valuta 2 2 3 6 5 2" xfId="8836"/>
    <cellStyle name="Valuta 2 2 3 6 5 2 2" xfId="28188"/>
    <cellStyle name="Valuta 2 2 3 6 5 2 3" xfId="18512"/>
    <cellStyle name="Valuta 2 2 3 6 5 3" xfId="23350"/>
    <cellStyle name="Valuta 2 2 3 6 5 4" xfId="13674"/>
    <cellStyle name="Valuta 2 2 3 6 6" xfId="5207"/>
    <cellStyle name="Valuta 2 2 3 6 6 2" xfId="24559"/>
    <cellStyle name="Valuta 2 2 3 6 6 3" xfId="14883"/>
    <cellStyle name="Valuta 2 2 3 6 7" xfId="19721"/>
    <cellStyle name="Valuta 2 2 3 6 8" xfId="10045"/>
    <cellStyle name="Valuta 2 2 3 7" xfId="671"/>
    <cellStyle name="Valuta 2 2 3 7 2" xfId="1881"/>
    <cellStyle name="Valuta 2 2 3 7 2 2" xfId="6719"/>
    <cellStyle name="Valuta 2 2 3 7 2 2 2" xfId="26071"/>
    <cellStyle name="Valuta 2 2 3 7 2 2 3" xfId="16395"/>
    <cellStyle name="Valuta 2 2 3 7 2 3" xfId="21233"/>
    <cellStyle name="Valuta 2 2 3 7 2 4" xfId="11557"/>
    <cellStyle name="Valuta 2 2 3 7 3" xfId="3091"/>
    <cellStyle name="Valuta 2 2 3 7 3 2" xfId="7929"/>
    <cellStyle name="Valuta 2 2 3 7 3 2 2" xfId="27281"/>
    <cellStyle name="Valuta 2 2 3 7 3 2 3" xfId="17605"/>
    <cellStyle name="Valuta 2 2 3 7 3 3" xfId="22443"/>
    <cellStyle name="Valuta 2 2 3 7 3 4" xfId="12767"/>
    <cellStyle name="Valuta 2 2 3 7 4" xfId="4300"/>
    <cellStyle name="Valuta 2 2 3 7 4 2" xfId="9138"/>
    <cellStyle name="Valuta 2 2 3 7 4 2 2" xfId="28490"/>
    <cellStyle name="Valuta 2 2 3 7 4 2 3" xfId="18814"/>
    <cellStyle name="Valuta 2 2 3 7 4 3" xfId="23652"/>
    <cellStyle name="Valuta 2 2 3 7 4 4" xfId="13976"/>
    <cellStyle name="Valuta 2 2 3 7 5" xfId="5509"/>
    <cellStyle name="Valuta 2 2 3 7 5 2" xfId="24861"/>
    <cellStyle name="Valuta 2 2 3 7 5 3" xfId="15185"/>
    <cellStyle name="Valuta 2 2 3 7 6" xfId="20023"/>
    <cellStyle name="Valuta 2 2 3 7 7" xfId="10347"/>
    <cellStyle name="Valuta 2 2 3 8" xfId="1277"/>
    <cellStyle name="Valuta 2 2 3 8 2" xfId="6115"/>
    <cellStyle name="Valuta 2 2 3 8 2 2" xfId="25467"/>
    <cellStyle name="Valuta 2 2 3 8 2 3" xfId="15791"/>
    <cellStyle name="Valuta 2 2 3 8 3" xfId="20629"/>
    <cellStyle name="Valuta 2 2 3 8 4" xfId="10953"/>
    <cellStyle name="Valuta 2 2 3 9" xfId="2487"/>
    <cellStyle name="Valuta 2 2 3 9 2" xfId="7325"/>
    <cellStyle name="Valuta 2 2 3 9 2 2" xfId="26677"/>
    <cellStyle name="Valuta 2 2 3 9 2 3" xfId="17001"/>
    <cellStyle name="Valuta 2 2 3 9 3" xfId="21839"/>
    <cellStyle name="Valuta 2 2 3 9 4" xfId="12163"/>
    <cellStyle name="Valuta 2 2 4" xfId="65"/>
    <cellStyle name="Valuta 2 2 4 10" xfId="9772"/>
    <cellStyle name="Valuta 2 2 4 2" xfId="178"/>
    <cellStyle name="Valuta 2 2 4 2 2" xfId="498"/>
    <cellStyle name="Valuta 2 2 4 2 2 2" xfId="1102"/>
    <cellStyle name="Valuta 2 2 4 2 2 2 2" xfId="2312"/>
    <cellStyle name="Valuta 2 2 4 2 2 2 2 2" xfId="7150"/>
    <cellStyle name="Valuta 2 2 4 2 2 2 2 2 2" xfId="26502"/>
    <cellStyle name="Valuta 2 2 4 2 2 2 2 2 3" xfId="16826"/>
    <cellStyle name="Valuta 2 2 4 2 2 2 2 3" xfId="21664"/>
    <cellStyle name="Valuta 2 2 4 2 2 2 2 4" xfId="11988"/>
    <cellStyle name="Valuta 2 2 4 2 2 2 3" xfId="3522"/>
    <cellStyle name="Valuta 2 2 4 2 2 2 3 2" xfId="8360"/>
    <cellStyle name="Valuta 2 2 4 2 2 2 3 2 2" xfId="27712"/>
    <cellStyle name="Valuta 2 2 4 2 2 2 3 2 3" xfId="18036"/>
    <cellStyle name="Valuta 2 2 4 2 2 2 3 3" xfId="22874"/>
    <cellStyle name="Valuta 2 2 4 2 2 2 3 4" xfId="13198"/>
    <cellStyle name="Valuta 2 2 4 2 2 2 4" xfId="4731"/>
    <cellStyle name="Valuta 2 2 4 2 2 2 4 2" xfId="9569"/>
    <cellStyle name="Valuta 2 2 4 2 2 2 4 2 2" xfId="28921"/>
    <cellStyle name="Valuta 2 2 4 2 2 2 4 2 3" xfId="19245"/>
    <cellStyle name="Valuta 2 2 4 2 2 2 4 3" xfId="24083"/>
    <cellStyle name="Valuta 2 2 4 2 2 2 4 4" xfId="14407"/>
    <cellStyle name="Valuta 2 2 4 2 2 2 5" xfId="5940"/>
    <cellStyle name="Valuta 2 2 4 2 2 2 5 2" xfId="25292"/>
    <cellStyle name="Valuta 2 2 4 2 2 2 5 3" xfId="15616"/>
    <cellStyle name="Valuta 2 2 4 2 2 2 6" xfId="20454"/>
    <cellStyle name="Valuta 2 2 4 2 2 2 7" xfId="10778"/>
    <cellStyle name="Valuta 2 2 4 2 2 3" xfId="1708"/>
    <cellStyle name="Valuta 2 2 4 2 2 3 2" xfId="6546"/>
    <cellStyle name="Valuta 2 2 4 2 2 3 2 2" xfId="25898"/>
    <cellStyle name="Valuta 2 2 4 2 2 3 2 3" xfId="16222"/>
    <cellStyle name="Valuta 2 2 4 2 2 3 3" xfId="21060"/>
    <cellStyle name="Valuta 2 2 4 2 2 3 4" xfId="11384"/>
    <cellStyle name="Valuta 2 2 4 2 2 4" xfId="2918"/>
    <cellStyle name="Valuta 2 2 4 2 2 4 2" xfId="7756"/>
    <cellStyle name="Valuta 2 2 4 2 2 4 2 2" xfId="27108"/>
    <cellStyle name="Valuta 2 2 4 2 2 4 2 3" xfId="17432"/>
    <cellStyle name="Valuta 2 2 4 2 2 4 3" xfId="22270"/>
    <cellStyle name="Valuta 2 2 4 2 2 4 4" xfId="12594"/>
    <cellStyle name="Valuta 2 2 4 2 2 5" xfId="4127"/>
    <cellStyle name="Valuta 2 2 4 2 2 5 2" xfId="8965"/>
    <cellStyle name="Valuta 2 2 4 2 2 5 2 2" xfId="28317"/>
    <cellStyle name="Valuta 2 2 4 2 2 5 2 3" xfId="18641"/>
    <cellStyle name="Valuta 2 2 4 2 2 5 3" xfId="23479"/>
    <cellStyle name="Valuta 2 2 4 2 2 5 4" xfId="13803"/>
    <cellStyle name="Valuta 2 2 4 2 2 6" xfId="5336"/>
    <cellStyle name="Valuta 2 2 4 2 2 6 2" xfId="24688"/>
    <cellStyle name="Valuta 2 2 4 2 2 6 3" xfId="15012"/>
    <cellStyle name="Valuta 2 2 4 2 2 7" xfId="19850"/>
    <cellStyle name="Valuta 2 2 4 2 2 8" xfId="10174"/>
    <cellStyle name="Valuta 2 2 4 2 3" xfId="800"/>
    <cellStyle name="Valuta 2 2 4 2 3 2" xfId="2010"/>
    <cellStyle name="Valuta 2 2 4 2 3 2 2" xfId="6848"/>
    <cellStyle name="Valuta 2 2 4 2 3 2 2 2" xfId="26200"/>
    <cellStyle name="Valuta 2 2 4 2 3 2 2 3" xfId="16524"/>
    <cellStyle name="Valuta 2 2 4 2 3 2 3" xfId="21362"/>
    <cellStyle name="Valuta 2 2 4 2 3 2 4" xfId="11686"/>
    <cellStyle name="Valuta 2 2 4 2 3 3" xfId="3220"/>
    <cellStyle name="Valuta 2 2 4 2 3 3 2" xfId="8058"/>
    <cellStyle name="Valuta 2 2 4 2 3 3 2 2" xfId="27410"/>
    <cellStyle name="Valuta 2 2 4 2 3 3 2 3" xfId="17734"/>
    <cellStyle name="Valuta 2 2 4 2 3 3 3" xfId="22572"/>
    <cellStyle name="Valuta 2 2 4 2 3 3 4" xfId="12896"/>
    <cellStyle name="Valuta 2 2 4 2 3 4" xfId="4429"/>
    <cellStyle name="Valuta 2 2 4 2 3 4 2" xfId="9267"/>
    <cellStyle name="Valuta 2 2 4 2 3 4 2 2" xfId="28619"/>
    <cellStyle name="Valuta 2 2 4 2 3 4 2 3" xfId="18943"/>
    <cellStyle name="Valuta 2 2 4 2 3 4 3" xfId="23781"/>
    <cellStyle name="Valuta 2 2 4 2 3 4 4" xfId="14105"/>
    <cellStyle name="Valuta 2 2 4 2 3 5" xfId="5638"/>
    <cellStyle name="Valuta 2 2 4 2 3 5 2" xfId="24990"/>
    <cellStyle name="Valuta 2 2 4 2 3 5 3" xfId="15314"/>
    <cellStyle name="Valuta 2 2 4 2 3 6" xfId="20152"/>
    <cellStyle name="Valuta 2 2 4 2 3 7" xfId="10476"/>
    <cellStyle name="Valuta 2 2 4 2 4" xfId="1406"/>
    <cellStyle name="Valuta 2 2 4 2 4 2" xfId="6244"/>
    <cellStyle name="Valuta 2 2 4 2 4 2 2" xfId="25596"/>
    <cellStyle name="Valuta 2 2 4 2 4 2 3" xfId="15920"/>
    <cellStyle name="Valuta 2 2 4 2 4 3" xfId="20758"/>
    <cellStyle name="Valuta 2 2 4 2 4 4" xfId="11082"/>
    <cellStyle name="Valuta 2 2 4 2 5" xfId="2616"/>
    <cellStyle name="Valuta 2 2 4 2 5 2" xfId="7454"/>
    <cellStyle name="Valuta 2 2 4 2 5 2 2" xfId="26806"/>
    <cellStyle name="Valuta 2 2 4 2 5 2 3" xfId="17130"/>
    <cellStyle name="Valuta 2 2 4 2 5 3" xfId="21968"/>
    <cellStyle name="Valuta 2 2 4 2 5 4" xfId="12292"/>
    <cellStyle name="Valuta 2 2 4 2 6" xfId="3826"/>
    <cellStyle name="Valuta 2 2 4 2 6 2" xfId="8664"/>
    <cellStyle name="Valuta 2 2 4 2 6 2 2" xfId="28016"/>
    <cellStyle name="Valuta 2 2 4 2 6 2 3" xfId="18340"/>
    <cellStyle name="Valuta 2 2 4 2 6 3" xfId="23178"/>
    <cellStyle name="Valuta 2 2 4 2 6 4" xfId="13502"/>
    <cellStyle name="Valuta 2 2 4 2 7" xfId="5034"/>
    <cellStyle name="Valuta 2 2 4 2 7 2" xfId="24386"/>
    <cellStyle name="Valuta 2 2 4 2 7 3" xfId="14710"/>
    <cellStyle name="Valuta 2 2 4 2 8" xfId="19548"/>
    <cellStyle name="Valuta 2 2 4 2 9" xfId="9872"/>
    <cellStyle name="Valuta 2 2 4 3" xfId="398"/>
    <cellStyle name="Valuta 2 2 4 3 2" xfId="1002"/>
    <cellStyle name="Valuta 2 2 4 3 2 2" xfId="2212"/>
    <cellStyle name="Valuta 2 2 4 3 2 2 2" xfId="7050"/>
    <cellStyle name="Valuta 2 2 4 3 2 2 2 2" xfId="26402"/>
    <cellStyle name="Valuta 2 2 4 3 2 2 2 3" xfId="16726"/>
    <cellStyle name="Valuta 2 2 4 3 2 2 3" xfId="21564"/>
    <cellStyle name="Valuta 2 2 4 3 2 2 4" xfId="11888"/>
    <cellStyle name="Valuta 2 2 4 3 2 3" xfId="3422"/>
    <cellStyle name="Valuta 2 2 4 3 2 3 2" xfId="8260"/>
    <cellStyle name="Valuta 2 2 4 3 2 3 2 2" xfId="27612"/>
    <cellStyle name="Valuta 2 2 4 3 2 3 2 3" xfId="17936"/>
    <cellStyle name="Valuta 2 2 4 3 2 3 3" xfId="22774"/>
    <cellStyle name="Valuta 2 2 4 3 2 3 4" xfId="13098"/>
    <cellStyle name="Valuta 2 2 4 3 2 4" xfId="4631"/>
    <cellStyle name="Valuta 2 2 4 3 2 4 2" xfId="9469"/>
    <cellStyle name="Valuta 2 2 4 3 2 4 2 2" xfId="28821"/>
    <cellStyle name="Valuta 2 2 4 3 2 4 2 3" xfId="19145"/>
    <cellStyle name="Valuta 2 2 4 3 2 4 3" xfId="23983"/>
    <cellStyle name="Valuta 2 2 4 3 2 4 4" xfId="14307"/>
    <cellStyle name="Valuta 2 2 4 3 2 5" xfId="5840"/>
    <cellStyle name="Valuta 2 2 4 3 2 5 2" xfId="25192"/>
    <cellStyle name="Valuta 2 2 4 3 2 5 3" xfId="15516"/>
    <cellStyle name="Valuta 2 2 4 3 2 6" xfId="20354"/>
    <cellStyle name="Valuta 2 2 4 3 2 7" xfId="10678"/>
    <cellStyle name="Valuta 2 2 4 3 3" xfId="1608"/>
    <cellStyle name="Valuta 2 2 4 3 3 2" xfId="6446"/>
    <cellStyle name="Valuta 2 2 4 3 3 2 2" xfId="25798"/>
    <cellStyle name="Valuta 2 2 4 3 3 2 3" xfId="16122"/>
    <cellStyle name="Valuta 2 2 4 3 3 3" xfId="20960"/>
    <cellStyle name="Valuta 2 2 4 3 3 4" xfId="11284"/>
    <cellStyle name="Valuta 2 2 4 3 4" xfId="2818"/>
    <cellStyle name="Valuta 2 2 4 3 4 2" xfId="7656"/>
    <cellStyle name="Valuta 2 2 4 3 4 2 2" xfId="27008"/>
    <cellStyle name="Valuta 2 2 4 3 4 2 3" xfId="17332"/>
    <cellStyle name="Valuta 2 2 4 3 4 3" xfId="22170"/>
    <cellStyle name="Valuta 2 2 4 3 4 4" xfId="12494"/>
    <cellStyle name="Valuta 2 2 4 3 5" xfId="4027"/>
    <cellStyle name="Valuta 2 2 4 3 5 2" xfId="8865"/>
    <cellStyle name="Valuta 2 2 4 3 5 2 2" xfId="28217"/>
    <cellStyle name="Valuta 2 2 4 3 5 2 3" xfId="18541"/>
    <cellStyle name="Valuta 2 2 4 3 5 3" xfId="23379"/>
    <cellStyle name="Valuta 2 2 4 3 5 4" xfId="13703"/>
    <cellStyle name="Valuta 2 2 4 3 6" xfId="5236"/>
    <cellStyle name="Valuta 2 2 4 3 6 2" xfId="24588"/>
    <cellStyle name="Valuta 2 2 4 3 6 3" xfId="14912"/>
    <cellStyle name="Valuta 2 2 4 3 7" xfId="19750"/>
    <cellStyle name="Valuta 2 2 4 3 8" xfId="10074"/>
    <cellStyle name="Valuta 2 2 4 4" xfId="700"/>
    <cellStyle name="Valuta 2 2 4 4 2" xfId="1910"/>
    <cellStyle name="Valuta 2 2 4 4 2 2" xfId="6748"/>
    <cellStyle name="Valuta 2 2 4 4 2 2 2" xfId="26100"/>
    <cellStyle name="Valuta 2 2 4 4 2 2 3" xfId="16424"/>
    <cellStyle name="Valuta 2 2 4 4 2 3" xfId="21262"/>
    <cellStyle name="Valuta 2 2 4 4 2 4" xfId="11586"/>
    <cellStyle name="Valuta 2 2 4 4 3" xfId="3120"/>
    <cellStyle name="Valuta 2 2 4 4 3 2" xfId="7958"/>
    <cellStyle name="Valuta 2 2 4 4 3 2 2" xfId="27310"/>
    <cellStyle name="Valuta 2 2 4 4 3 2 3" xfId="17634"/>
    <cellStyle name="Valuta 2 2 4 4 3 3" xfId="22472"/>
    <cellStyle name="Valuta 2 2 4 4 3 4" xfId="12796"/>
    <cellStyle name="Valuta 2 2 4 4 4" xfId="4329"/>
    <cellStyle name="Valuta 2 2 4 4 4 2" xfId="9167"/>
    <cellStyle name="Valuta 2 2 4 4 4 2 2" xfId="28519"/>
    <cellStyle name="Valuta 2 2 4 4 4 2 3" xfId="18843"/>
    <cellStyle name="Valuta 2 2 4 4 4 3" xfId="23681"/>
    <cellStyle name="Valuta 2 2 4 4 4 4" xfId="14005"/>
    <cellStyle name="Valuta 2 2 4 4 5" xfId="5538"/>
    <cellStyle name="Valuta 2 2 4 4 5 2" xfId="24890"/>
    <cellStyle name="Valuta 2 2 4 4 5 3" xfId="15214"/>
    <cellStyle name="Valuta 2 2 4 4 6" xfId="20052"/>
    <cellStyle name="Valuta 2 2 4 4 7" xfId="10376"/>
    <cellStyle name="Valuta 2 2 4 5" xfId="1306"/>
    <cellStyle name="Valuta 2 2 4 5 2" xfId="6144"/>
    <cellStyle name="Valuta 2 2 4 5 2 2" xfId="25496"/>
    <cellStyle name="Valuta 2 2 4 5 2 3" xfId="15820"/>
    <cellStyle name="Valuta 2 2 4 5 3" xfId="20658"/>
    <cellStyle name="Valuta 2 2 4 5 4" xfId="10982"/>
    <cellStyle name="Valuta 2 2 4 6" xfId="2516"/>
    <cellStyle name="Valuta 2 2 4 6 2" xfId="7354"/>
    <cellStyle name="Valuta 2 2 4 6 2 2" xfId="26706"/>
    <cellStyle name="Valuta 2 2 4 6 2 3" xfId="17030"/>
    <cellStyle name="Valuta 2 2 4 6 3" xfId="21868"/>
    <cellStyle name="Valuta 2 2 4 6 4" xfId="12192"/>
    <cellStyle name="Valuta 2 2 4 7" xfId="3726"/>
    <cellStyle name="Valuta 2 2 4 7 2" xfId="8564"/>
    <cellStyle name="Valuta 2 2 4 7 2 2" xfId="27916"/>
    <cellStyle name="Valuta 2 2 4 7 2 3" xfId="18240"/>
    <cellStyle name="Valuta 2 2 4 7 3" xfId="23078"/>
    <cellStyle name="Valuta 2 2 4 7 4" xfId="13402"/>
    <cellStyle name="Valuta 2 2 4 8" xfId="4934"/>
    <cellStyle name="Valuta 2 2 4 8 2" xfId="24286"/>
    <cellStyle name="Valuta 2 2 4 8 3" xfId="14610"/>
    <cellStyle name="Valuta 2 2 4 9" xfId="19448"/>
    <cellStyle name="Valuta 2 2 5" xfId="127"/>
    <cellStyle name="Valuta 2 2 5 2" xfId="448"/>
    <cellStyle name="Valuta 2 2 5 2 2" xfId="1052"/>
    <cellStyle name="Valuta 2 2 5 2 2 2" xfId="2262"/>
    <cellStyle name="Valuta 2 2 5 2 2 2 2" xfId="7100"/>
    <cellStyle name="Valuta 2 2 5 2 2 2 2 2" xfId="26452"/>
    <cellStyle name="Valuta 2 2 5 2 2 2 2 3" xfId="16776"/>
    <cellStyle name="Valuta 2 2 5 2 2 2 3" xfId="21614"/>
    <cellStyle name="Valuta 2 2 5 2 2 2 4" xfId="11938"/>
    <cellStyle name="Valuta 2 2 5 2 2 3" xfId="3472"/>
    <cellStyle name="Valuta 2 2 5 2 2 3 2" xfId="8310"/>
    <cellStyle name="Valuta 2 2 5 2 2 3 2 2" xfId="27662"/>
    <cellStyle name="Valuta 2 2 5 2 2 3 2 3" xfId="17986"/>
    <cellStyle name="Valuta 2 2 5 2 2 3 3" xfId="22824"/>
    <cellStyle name="Valuta 2 2 5 2 2 3 4" xfId="13148"/>
    <cellStyle name="Valuta 2 2 5 2 2 4" xfId="4681"/>
    <cellStyle name="Valuta 2 2 5 2 2 4 2" xfId="9519"/>
    <cellStyle name="Valuta 2 2 5 2 2 4 2 2" xfId="28871"/>
    <cellStyle name="Valuta 2 2 5 2 2 4 2 3" xfId="19195"/>
    <cellStyle name="Valuta 2 2 5 2 2 4 3" xfId="24033"/>
    <cellStyle name="Valuta 2 2 5 2 2 4 4" xfId="14357"/>
    <cellStyle name="Valuta 2 2 5 2 2 5" xfId="5890"/>
    <cellStyle name="Valuta 2 2 5 2 2 5 2" xfId="25242"/>
    <cellStyle name="Valuta 2 2 5 2 2 5 3" xfId="15566"/>
    <cellStyle name="Valuta 2 2 5 2 2 6" xfId="20404"/>
    <cellStyle name="Valuta 2 2 5 2 2 7" xfId="10728"/>
    <cellStyle name="Valuta 2 2 5 2 3" xfId="1658"/>
    <cellStyle name="Valuta 2 2 5 2 3 2" xfId="6496"/>
    <cellStyle name="Valuta 2 2 5 2 3 2 2" xfId="25848"/>
    <cellStyle name="Valuta 2 2 5 2 3 2 3" xfId="16172"/>
    <cellStyle name="Valuta 2 2 5 2 3 3" xfId="21010"/>
    <cellStyle name="Valuta 2 2 5 2 3 4" xfId="11334"/>
    <cellStyle name="Valuta 2 2 5 2 4" xfId="2868"/>
    <cellStyle name="Valuta 2 2 5 2 4 2" xfId="7706"/>
    <cellStyle name="Valuta 2 2 5 2 4 2 2" xfId="27058"/>
    <cellStyle name="Valuta 2 2 5 2 4 2 3" xfId="17382"/>
    <cellStyle name="Valuta 2 2 5 2 4 3" xfId="22220"/>
    <cellStyle name="Valuta 2 2 5 2 4 4" xfId="12544"/>
    <cellStyle name="Valuta 2 2 5 2 5" xfId="4077"/>
    <cellStyle name="Valuta 2 2 5 2 5 2" xfId="8915"/>
    <cellStyle name="Valuta 2 2 5 2 5 2 2" xfId="28267"/>
    <cellStyle name="Valuta 2 2 5 2 5 2 3" xfId="18591"/>
    <cellStyle name="Valuta 2 2 5 2 5 3" xfId="23429"/>
    <cellStyle name="Valuta 2 2 5 2 5 4" xfId="13753"/>
    <cellStyle name="Valuta 2 2 5 2 6" xfId="5286"/>
    <cellStyle name="Valuta 2 2 5 2 6 2" xfId="24638"/>
    <cellStyle name="Valuta 2 2 5 2 6 3" xfId="14962"/>
    <cellStyle name="Valuta 2 2 5 2 7" xfId="19800"/>
    <cellStyle name="Valuta 2 2 5 2 8" xfId="10124"/>
    <cellStyle name="Valuta 2 2 5 3" xfId="750"/>
    <cellStyle name="Valuta 2 2 5 3 2" xfId="1960"/>
    <cellStyle name="Valuta 2 2 5 3 2 2" xfId="6798"/>
    <cellStyle name="Valuta 2 2 5 3 2 2 2" xfId="26150"/>
    <cellStyle name="Valuta 2 2 5 3 2 2 3" xfId="16474"/>
    <cellStyle name="Valuta 2 2 5 3 2 3" xfId="21312"/>
    <cellStyle name="Valuta 2 2 5 3 2 4" xfId="11636"/>
    <cellStyle name="Valuta 2 2 5 3 3" xfId="3170"/>
    <cellStyle name="Valuta 2 2 5 3 3 2" xfId="8008"/>
    <cellStyle name="Valuta 2 2 5 3 3 2 2" xfId="27360"/>
    <cellStyle name="Valuta 2 2 5 3 3 2 3" xfId="17684"/>
    <cellStyle name="Valuta 2 2 5 3 3 3" xfId="22522"/>
    <cellStyle name="Valuta 2 2 5 3 3 4" xfId="12846"/>
    <cellStyle name="Valuta 2 2 5 3 4" xfId="4379"/>
    <cellStyle name="Valuta 2 2 5 3 4 2" xfId="9217"/>
    <cellStyle name="Valuta 2 2 5 3 4 2 2" xfId="28569"/>
    <cellStyle name="Valuta 2 2 5 3 4 2 3" xfId="18893"/>
    <cellStyle name="Valuta 2 2 5 3 4 3" xfId="23731"/>
    <cellStyle name="Valuta 2 2 5 3 4 4" xfId="14055"/>
    <cellStyle name="Valuta 2 2 5 3 5" xfId="5588"/>
    <cellStyle name="Valuta 2 2 5 3 5 2" xfId="24940"/>
    <cellStyle name="Valuta 2 2 5 3 5 3" xfId="15264"/>
    <cellStyle name="Valuta 2 2 5 3 6" xfId="20102"/>
    <cellStyle name="Valuta 2 2 5 3 7" xfId="10426"/>
    <cellStyle name="Valuta 2 2 5 4" xfId="1356"/>
    <cellStyle name="Valuta 2 2 5 4 2" xfId="6194"/>
    <cellStyle name="Valuta 2 2 5 4 2 2" xfId="25546"/>
    <cellStyle name="Valuta 2 2 5 4 2 3" xfId="15870"/>
    <cellStyle name="Valuta 2 2 5 4 3" xfId="20708"/>
    <cellStyle name="Valuta 2 2 5 4 4" xfId="11032"/>
    <cellStyle name="Valuta 2 2 5 5" xfId="2566"/>
    <cellStyle name="Valuta 2 2 5 5 2" xfId="7404"/>
    <cellStyle name="Valuta 2 2 5 5 2 2" xfId="26756"/>
    <cellStyle name="Valuta 2 2 5 5 2 3" xfId="17080"/>
    <cellStyle name="Valuta 2 2 5 5 3" xfId="21918"/>
    <cellStyle name="Valuta 2 2 5 5 4" xfId="12242"/>
    <cellStyle name="Valuta 2 2 5 6" xfId="3776"/>
    <cellStyle name="Valuta 2 2 5 6 2" xfId="8614"/>
    <cellStyle name="Valuta 2 2 5 6 2 2" xfId="27966"/>
    <cellStyle name="Valuta 2 2 5 6 2 3" xfId="18290"/>
    <cellStyle name="Valuta 2 2 5 6 3" xfId="23128"/>
    <cellStyle name="Valuta 2 2 5 6 4" xfId="13452"/>
    <cellStyle name="Valuta 2 2 5 7" xfId="4984"/>
    <cellStyle name="Valuta 2 2 5 7 2" xfId="24336"/>
    <cellStyle name="Valuta 2 2 5 7 3" xfId="14660"/>
    <cellStyle name="Valuta 2 2 5 8" xfId="19498"/>
    <cellStyle name="Valuta 2 2 5 9" xfId="9822"/>
    <cellStyle name="Valuta 2 2 6" xfId="244"/>
    <cellStyle name="Valuta 2 2 6 2" xfId="548"/>
    <cellStyle name="Valuta 2 2 6 2 2" xfId="1152"/>
    <cellStyle name="Valuta 2 2 6 2 2 2" xfId="2362"/>
    <cellStyle name="Valuta 2 2 6 2 2 2 2" xfId="7200"/>
    <cellStyle name="Valuta 2 2 6 2 2 2 2 2" xfId="26552"/>
    <cellStyle name="Valuta 2 2 6 2 2 2 2 3" xfId="16876"/>
    <cellStyle name="Valuta 2 2 6 2 2 2 3" xfId="21714"/>
    <cellStyle name="Valuta 2 2 6 2 2 2 4" xfId="12038"/>
    <cellStyle name="Valuta 2 2 6 2 2 3" xfId="3572"/>
    <cellStyle name="Valuta 2 2 6 2 2 3 2" xfId="8410"/>
    <cellStyle name="Valuta 2 2 6 2 2 3 2 2" xfId="27762"/>
    <cellStyle name="Valuta 2 2 6 2 2 3 2 3" xfId="18086"/>
    <cellStyle name="Valuta 2 2 6 2 2 3 3" xfId="22924"/>
    <cellStyle name="Valuta 2 2 6 2 2 3 4" xfId="13248"/>
    <cellStyle name="Valuta 2 2 6 2 2 4" xfId="4781"/>
    <cellStyle name="Valuta 2 2 6 2 2 4 2" xfId="9619"/>
    <cellStyle name="Valuta 2 2 6 2 2 4 2 2" xfId="28971"/>
    <cellStyle name="Valuta 2 2 6 2 2 4 2 3" xfId="19295"/>
    <cellStyle name="Valuta 2 2 6 2 2 4 3" xfId="24133"/>
    <cellStyle name="Valuta 2 2 6 2 2 4 4" xfId="14457"/>
    <cellStyle name="Valuta 2 2 6 2 2 5" xfId="5990"/>
    <cellStyle name="Valuta 2 2 6 2 2 5 2" xfId="25342"/>
    <cellStyle name="Valuta 2 2 6 2 2 5 3" xfId="15666"/>
    <cellStyle name="Valuta 2 2 6 2 2 6" xfId="20504"/>
    <cellStyle name="Valuta 2 2 6 2 2 7" xfId="10828"/>
    <cellStyle name="Valuta 2 2 6 2 3" xfId="1758"/>
    <cellStyle name="Valuta 2 2 6 2 3 2" xfId="6596"/>
    <cellStyle name="Valuta 2 2 6 2 3 2 2" xfId="25948"/>
    <cellStyle name="Valuta 2 2 6 2 3 2 3" xfId="16272"/>
    <cellStyle name="Valuta 2 2 6 2 3 3" xfId="21110"/>
    <cellStyle name="Valuta 2 2 6 2 3 4" xfId="11434"/>
    <cellStyle name="Valuta 2 2 6 2 4" xfId="2968"/>
    <cellStyle name="Valuta 2 2 6 2 4 2" xfId="7806"/>
    <cellStyle name="Valuta 2 2 6 2 4 2 2" xfId="27158"/>
    <cellStyle name="Valuta 2 2 6 2 4 2 3" xfId="17482"/>
    <cellStyle name="Valuta 2 2 6 2 4 3" xfId="22320"/>
    <cellStyle name="Valuta 2 2 6 2 4 4" xfId="12644"/>
    <cellStyle name="Valuta 2 2 6 2 5" xfId="4177"/>
    <cellStyle name="Valuta 2 2 6 2 5 2" xfId="9015"/>
    <cellStyle name="Valuta 2 2 6 2 5 2 2" xfId="28367"/>
    <cellStyle name="Valuta 2 2 6 2 5 2 3" xfId="18691"/>
    <cellStyle name="Valuta 2 2 6 2 5 3" xfId="23529"/>
    <cellStyle name="Valuta 2 2 6 2 5 4" xfId="13853"/>
    <cellStyle name="Valuta 2 2 6 2 6" xfId="5386"/>
    <cellStyle name="Valuta 2 2 6 2 6 2" xfId="24738"/>
    <cellStyle name="Valuta 2 2 6 2 6 3" xfId="15062"/>
    <cellStyle name="Valuta 2 2 6 2 7" xfId="19900"/>
    <cellStyle name="Valuta 2 2 6 2 8" xfId="10224"/>
    <cellStyle name="Valuta 2 2 6 3" xfId="850"/>
    <cellStyle name="Valuta 2 2 6 3 2" xfId="2060"/>
    <cellStyle name="Valuta 2 2 6 3 2 2" xfId="6898"/>
    <cellStyle name="Valuta 2 2 6 3 2 2 2" xfId="26250"/>
    <cellStyle name="Valuta 2 2 6 3 2 2 3" xfId="16574"/>
    <cellStyle name="Valuta 2 2 6 3 2 3" xfId="21412"/>
    <cellStyle name="Valuta 2 2 6 3 2 4" xfId="11736"/>
    <cellStyle name="Valuta 2 2 6 3 3" xfId="3270"/>
    <cellStyle name="Valuta 2 2 6 3 3 2" xfId="8108"/>
    <cellStyle name="Valuta 2 2 6 3 3 2 2" xfId="27460"/>
    <cellStyle name="Valuta 2 2 6 3 3 2 3" xfId="17784"/>
    <cellStyle name="Valuta 2 2 6 3 3 3" xfId="22622"/>
    <cellStyle name="Valuta 2 2 6 3 3 4" xfId="12946"/>
    <cellStyle name="Valuta 2 2 6 3 4" xfId="4479"/>
    <cellStyle name="Valuta 2 2 6 3 4 2" xfId="9317"/>
    <cellStyle name="Valuta 2 2 6 3 4 2 2" xfId="28669"/>
    <cellStyle name="Valuta 2 2 6 3 4 2 3" xfId="18993"/>
    <cellStyle name="Valuta 2 2 6 3 4 3" xfId="23831"/>
    <cellStyle name="Valuta 2 2 6 3 4 4" xfId="14155"/>
    <cellStyle name="Valuta 2 2 6 3 5" xfId="5688"/>
    <cellStyle name="Valuta 2 2 6 3 5 2" xfId="25040"/>
    <cellStyle name="Valuta 2 2 6 3 5 3" xfId="15364"/>
    <cellStyle name="Valuta 2 2 6 3 6" xfId="20202"/>
    <cellStyle name="Valuta 2 2 6 3 7" xfId="10526"/>
    <cellStyle name="Valuta 2 2 6 4" xfId="1456"/>
    <cellStyle name="Valuta 2 2 6 4 2" xfId="6294"/>
    <cellStyle name="Valuta 2 2 6 4 2 2" xfId="25646"/>
    <cellStyle name="Valuta 2 2 6 4 2 3" xfId="15970"/>
    <cellStyle name="Valuta 2 2 6 4 3" xfId="20808"/>
    <cellStyle name="Valuta 2 2 6 4 4" xfId="11132"/>
    <cellStyle name="Valuta 2 2 6 5" xfId="2666"/>
    <cellStyle name="Valuta 2 2 6 5 2" xfId="7504"/>
    <cellStyle name="Valuta 2 2 6 5 2 2" xfId="26856"/>
    <cellStyle name="Valuta 2 2 6 5 2 3" xfId="17180"/>
    <cellStyle name="Valuta 2 2 6 5 3" xfId="22018"/>
    <cellStyle name="Valuta 2 2 6 5 4" xfId="12342"/>
    <cellStyle name="Valuta 2 2 6 6" xfId="3876"/>
    <cellStyle name="Valuta 2 2 6 6 2" xfId="8714"/>
    <cellStyle name="Valuta 2 2 6 6 2 2" xfId="28066"/>
    <cellStyle name="Valuta 2 2 6 6 2 3" xfId="18390"/>
    <cellStyle name="Valuta 2 2 6 6 3" xfId="23228"/>
    <cellStyle name="Valuta 2 2 6 6 4" xfId="13552"/>
    <cellStyle name="Valuta 2 2 6 7" xfId="5084"/>
    <cellStyle name="Valuta 2 2 6 7 2" xfId="24436"/>
    <cellStyle name="Valuta 2 2 6 7 3" xfId="14760"/>
    <cellStyle name="Valuta 2 2 6 8" xfId="19598"/>
    <cellStyle name="Valuta 2 2 6 9" xfId="9922"/>
    <cellStyle name="Valuta 2 2 7" xfId="297"/>
    <cellStyle name="Valuta 2 2 7 2" xfId="600"/>
    <cellStyle name="Valuta 2 2 7 2 2" xfId="1204"/>
    <cellStyle name="Valuta 2 2 7 2 2 2" xfId="2414"/>
    <cellStyle name="Valuta 2 2 7 2 2 2 2" xfId="7252"/>
    <cellStyle name="Valuta 2 2 7 2 2 2 2 2" xfId="26604"/>
    <cellStyle name="Valuta 2 2 7 2 2 2 2 3" xfId="16928"/>
    <cellStyle name="Valuta 2 2 7 2 2 2 3" xfId="21766"/>
    <cellStyle name="Valuta 2 2 7 2 2 2 4" xfId="12090"/>
    <cellStyle name="Valuta 2 2 7 2 2 3" xfId="3624"/>
    <cellStyle name="Valuta 2 2 7 2 2 3 2" xfId="8462"/>
    <cellStyle name="Valuta 2 2 7 2 2 3 2 2" xfId="27814"/>
    <cellStyle name="Valuta 2 2 7 2 2 3 2 3" xfId="18138"/>
    <cellStyle name="Valuta 2 2 7 2 2 3 3" xfId="22976"/>
    <cellStyle name="Valuta 2 2 7 2 2 3 4" xfId="13300"/>
    <cellStyle name="Valuta 2 2 7 2 2 4" xfId="4833"/>
    <cellStyle name="Valuta 2 2 7 2 2 4 2" xfId="9671"/>
    <cellStyle name="Valuta 2 2 7 2 2 4 2 2" xfId="29023"/>
    <cellStyle name="Valuta 2 2 7 2 2 4 2 3" xfId="19347"/>
    <cellStyle name="Valuta 2 2 7 2 2 4 3" xfId="24185"/>
    <cellStyle name="Valuta 2 2 7 2 2 4 4" xfId="14509"/>
    <cellStyle name="Valuta 2 2 7 2 2 5" xfId="6042"/>
    <cellStyle name="Valuta 2 2 7 2 2 5 2" xfId="25394"/>
    <cellStyle name="Valuta 2 2 7 2 2 5 3" xfId="15718"/>
    <cellStyle name="Valuta 2 2 7 2 2 6" xfId="20556"/>
    <cellStyle name="Valuta 2 2 7 2 2 7" xfId="10880"/>
    <cellStyle name="Valuta 2 2 7 2 3" xfId="1810"/>
    <cellStyle name="Valuta 2 2 7 2 3 2" xfId="6648"/>
    <cellStyle name="Valuta 2 2 7 2 3 2 2" xfId="26000"/>
    <cellStyle name="Valuta 2 2 7 2 3 2 3" xfId="16324"/>
    <cellStyle name="Valuta 2 2 7 2 3 3" xfId="21162"/>
    <cellStyle name="Valuta 2 2 7 2 3 4" xfId="11486"/>
    <cellStyle name="Valuta 2 2 7 2 4" xfId="3020"/>
    <cellStyle name="Valuta 2 2 7 2 4 2" xfId="7858"/>
    <cellStyle name="Valuta 2 2 7 2 4 2 2" xfId="27210"/>
    <cellStyle name="Valuta 2 2 7 2 4 2 3" xfId="17534"/>
    <cellStyle name="Valuta 2 2 7 2 4 3" xfId="22372"/>
    <cellStyle name="Valuta 2 2 7 2 4 4" xfId="12696"/>
    <cellStyle name="Valuta 2 2 7 2 5" xfId="4229"/>
    <cellStyle name="Valuta 2 2 7 2 5 2" xfId="9067"/>
    <cellStyle name="Valuta 2 2 7 2 5 2 2" xfId="28419"/>
    <cellStyle name="Valuta 2 2 7 2 5 2 3" xfId="18743"/>
    <cellStyle name="Valuta 2 2 7 2 5 3" xfId="23581"/>
    <cellStyle name="Valuta 2 2 7 2 5 4" xfId="13905"/>
    <cellStyle name="Valuta 2 2 7 2 6" xfId="5438"/>
    <cellStyle name="Valuta 2 2 7 2 6 2" xfId="24790"/>
    <cellStyle name="Valuta 2 2 7 2 6 3" xfId="15114"/>
    <cellStyle name="Valuta 2 2 7 2 7" xfId="19952"/>
    <cellStyle name="Valuta 2 2 7 2 8" xfId="10276"/>
    <cellStyle name="Valuta 2 2 7 3" xfId="902"/>
    <cellStyle name="Valuta 2 2 7 3 2" xfId="2112"/>
    <cellStyle name="Valuta 2 2 7 3 2 2" xfId="6950"/>
    <cellStyle name="Valuta 2 2 7 3 2 2 2" xfId="26302"/>
    <cellStyle name="Valuta 2 2 7 3 2 2 3" xfId="16626"/>
    <cellStyle name="Valuta 2 2 7 3 2 3" xfId="21464"/>
    <cellStyle name="Valuta 2 2 7 3 2 4" xfId="11788"/>
    <cellStyle name="Valuta 2 2 7 3 3" xfId="3322"/>
    <cellStyle name="Valuta 2 2 7 3 3 2" xfId="8160"/>
    <cellStyle name="Valuta 2 2 7 3 3 2 2" xfId="27512"/>
    <cellStyle name="Valuta 2 2 7 3 3 2 3" xfId="17836"/>
    <cellStyle name="Valuta 2 2 7 3 3 3" xfId="22674"/>
    <cellStyle name="Valuta 2 2 7 3 3 4" xfId="12998"/>
    <cellStyle name="Valuta 2 2 7 3 4" xfId="4531"/>
    <cellStyle name="Valuta 2 2 7 3 4 2" xfId="9369"/>
    <cellStyle name="Valuta 2 2 7 3 4 2 2" xfId="28721"/>
    <cellStyle name="Valuta 2 2 7 3 4 2 3" xfId="19045"/>
    <cellStyle name="Valuta 2 2 7 3 4 3" xfId="23883"/>
    <cellStyle name="Valuta 2 2 7 3 4 4" xfId="14207"/>
    <cellStyle name="Valuta 2 2 7 3 5" xfId="5740"/>
    <cellStyle name="Valuta 2 2 7 3 5 2" xfId="25092"/>
    <cellStyle name="Valuta 2 2 7 3 5 3" xfId="15416"/>
    <cellStyle name="Valuta 2 2 7 3 6" xfId="20254"/>
    <cellStyle name="Valuta 2 2 7 3 7" xfId="10578"/>
    <cellStyle name="Valuta 2 2 7 4" xfId="1508"/>
    <cellStyle name="Valuta 2 2 7 4 2" xfId="6346"/>
    <cellStyle name="Valuta 2 2 7 4 2 2" xfId="25698"/>
    <cellStyle name="Valuta 2 2 7 4 2 3" xfId="16022"/>
    <cellStyle name="Valuta 2 2 7 4 3" xfId="20860"/>
    <cellStyle name="Valuta 2 2 7 4 4" xfId="11184"/>
    <cellStyle name="Valuta 2 2 7 5" xfId="2718"/>
    <cellStyle name="Valuta 2 2 7 5 2" xfId="7556"/>
    <cellStyle name="Valuta 2 2 7 5 2 2" xfId="26908"/>
    <cellStyle name="Valuta 2 2 7 5 2 3" xfId="17232"/>
    <cellStyle name="Valuta 2 2 7 5 3" xfId="22070"/>
    <cellStyle name="Valuta 2 2 7 5 4" xfId="12394"/>
    <cellStyle name="Valuta 2 2 7 6" xfId="3927"/>
    <cellStyle name="Valuta 2 2 7 6 2" xfId="8765"/>
    <cellStyle name="Valuta 2 2 7 6 2 2" xfId="28117"/>
    <cellStyle name="Valuta 2 2 7 6 2 3" xfId="18441"/>
    <cellStyle name="Valuta 2 2 7 6 3" xfId="23279"/>
    <cellStyle name="Valuta 2 2 7 6 4" xfId="13603"/>
    <cellStyle name="Valuta 2 2 7 7" xfId="5136"/>
    <cellStyle name="Valuta 2 2 7 7 2" xfId="24488"/>
    <cellStyle name="Valuta 2 2 7 7 3" xfId="14812"/>
    <cellStyle name="Valuta 2 2 7 8" xfId="19650"/>
    <cellStyle name="Valuta 2 2 7 9" xfId="9974"/>
    <cellStyle name="Valuta 2 2 8" xfId="348"/>
    <cellStyle name="Valuta 2 2 8 2" xfId="952"/>
    <cellStyle name="Valuta 2 2 8 2 2" xfId="2162"/>
    <cellStyle name="Valuta 2 2 8 2 2 2" xfId="7000"/>
    <cellStyle name="Valuta 2 2 8 2 2 2 2" xfId="26352"/>
    <cellStyle name="Valuta 2 2 8 2 2 2 3" xfId="16676"/>
    <cellStyle name="Valuta 2 2 8 2 2 3" xfId="21514"/>
    <cellStyle name="Valuta 2 2 8 2 2 4" xfId="11838"/>
    <cellStyle name="Valuta 2 2 8 2 3" xfId="3372"/>
    <cellStyle name="Valuta 2 2 8 2 3 2" xfId="8210"/>
    <cellStyle name="Valuta 2 2 8 2 3 2 2" xfId="27562"/>
    <cellStyle name="Valuta 2 2 8 2 3 2 3" xfId="17886"/>
    <cellStyle name="Valuta 2 2 8 2 3 3" xfId="22724"/>
    <cellStyle name="Valuta 2 2 8 2 3 4" xfId="13048"/>
    <cellStyle name="Valuta 2 2 8 2 4" xfId="4581"/>
    <cellStyle name="Valuta 2 2 8 2 4 2" xfId="9419"/>
    <cellStyle name="Valuta 2 2 8 2 4 2 2" xfId="28771"/>
    <cellStyle name="Valuta 2 2 8 2 4 2 3" xfId="19095"/>
    <cellStyle name="Valuta 2 2 8 2 4 3" xfId="23933"/>
    <cellStyle name="Valuta 2 2 8 2 4 4" xfId="14257"/>
    <cellStyle name="Valuta 2 2 8 2 5" xfId="5790"/>
    <cellStyle name="Valuta 2 2 8 2 5 2" xfId="25142"/>
    <cellStyle name="Valuta 2 2 8 2 5 3" xfId="15466"/>
    <cellStyle name="Valuta 2 2 8 2 6" xfId="20304"/>
    <cellStyle name="Valuta 2 2 8 2 7" xfId="10628"/>
    <cellStyle name="Valuta 2 2 8 3" xfId="1558"/>
    <cellStyle name="Valuta 2 2 8 3 2" xfId="6396"/>
    <cellStyle name="Valuta 2 2 8 3 2 2" xfId="25748"/>
    <cellStyle name="Valuta 2 2 8 3 2 3" xfId="16072"/>
    <cellStyle name="Valuta 2 2 8 3 3" xfId="20910"/>
    <cellStyle name="Valuta 2 2 8 3 4" xfId="11234"/>
    <cellStyle name="Valuta 2 2 8 4" xfId="2768"/>
    <cellStyle name="Valuta 2 2 8 4 2" xfId="7606"/>
    <cellStyle name="Valuta 2 2 8 4 2 2" xfId="26958"/>
    <cellStyle name="Valuta 2 2 8 4 2 3" xfId="17282"/>
    <cellStyle name="Valuta 2 2 8 4 3" xfId="22120"/>
    <cellStyle name="Valuta 2 2 8 4 4" xfId="12444"/>
    <cellStyle name="Valuta 2 2 8 5" xfId="3977"/>
    <cellStyle name="Valuta 2 2 8 5 2" xfId="8815"/>
    <cellStyle name="Valuta 2 2 8 5 2 2" xfId="28167"/>
    <cellStyle name="Valuta 2 2 8 5 2 3" xfId="18491"/>
    <cellStyle name="Valuta 2 2 8 5 3" xfId="23329"/>
    <cellStyle name="Valuta 2 2 8 5 4" xfId="13653"/>
    <cellStyle name="Valuta 2 2 8 6" xfId="5186"/>
    <cellStyle name="Valuta 2 2 8 6 2" xfId="24538"/>
    <cellStyle name="Valuta 2 2 8 6 3" xfId="14862"/>
    <cellStyle name="Valuta 2 2 8 7" xfId="19700"/>
    <cellStyle name="Valuta 2 2 8 8" xfId="10024"/>
    <cellStyle name="Valuta 2 2 9" xfId="650"/>
    <cellStyle name="Valuta 2 2 9 2" xfId="1860"/>
    <cellStyle name="Valuta 2 2 9 2 2" xfId="6698"/>
    <cellStyle name="Valuta 2 2 9 2 2 2" xfId="26050"/>
    <cellStyle name="Valuta 2 2 9 2 2 3" xfId="16374"/>
    <cellStyle name="Valuta 2 2 9 2 3" xfId="21212"/>
    <cellStyle name="Valuta 2 2 9 2 4" xfId="11536"/>
    <cellStyle name="Valuta 2 2 9 3" xfId="3070"/>
    <cellStyle name="Valuta 2 2 9 3 2" xfId="7908"/>
    <cellStyle name="Valuta 2 2 9 3 2 2" xfId="27260"/>
    <cellStyle name="Valuta 2 2 9 3 2 3" xfId="17584"/>
    <cellStyle name="Valuta 2 2 9 3 3" xfId="22422"/>
    <cellStyle name="Valuta 2 2 9 3 4" xfId="12746"/>
    <cellStyle name="Valuta 2 2 9 4" xfId="4279"/>
    <cellStyle name="Valuta 2 2 9 4 2" xfId="9117"/>
    <cellStyle name="Valuta 2 2 9 4 2 2" xfId="28469"/>
    <cellStyle name="Valuta 2 2 9 4 2 3" xfId="18793"/>
    <cellStyle name="Valuta 2 2 9 4 3" xfId="23631"/>
    <cellStyle name="Valuta 2 2 9 4 4" xfId="13955"/>
    <cellStyle name="Valuta 2 2 9 5" xfId="5488"/>
    <cellStyle name="Valuta 2 2 9 5 2" xfId="24840"/>
    <cellStyle name="Valuta 2 2 9 5 3" xfId="15164"/>
    <cellStyle name="Valuta 2 2 9 6" xfId="20002"/>
    <cellStyle name="Valuta 2 2 9 7" xfId="10326"/>
    <cellStyle name="Valuta 2 3" xfId="16"/>
    <cellStyle name="Valuta 2 3 10" xfId="2472"/>
    <cellStyle name="Valuta 2 3 10 2" xfId="7310"/>
    <cellStyle name="Valuta 2 3 10 2 2" xfId="26662"/>
    <cellStyle name="Valuta 2 3 10 2 3" xfId="16986"/>
    <cellStyle name="Valuta 2 3 10 3" xfId="21824"/>
    <cellStyle name="Valuta 2 3 10 4" xfId="12148"/>
    <cellStyle name="Valuta 2 3 11" xfId="3684"/>
    <cellStyle name="Valuta 2 3 11 2" xfId="8522"/>
    <cellStyle name="Valuta 2 3 11 2 2" xfId="27874"/>
    <cellStyle name="Valuta 2 3 11 2 3" xfId="18198"/>
    <cellStyle name="Valuta 2 3 11 3" xfId="23036"/>
    <cellStyle name="Valuta 2 3 11 4" xfId="13360"/>
    <cellStyle name="Valuta 2 3 12" xfId="4890"/>
    <cellStyle name="Valuta 2 3 12 2" xfId="24242"/>
    <cellStyle name="Valuta 2 3 12 3" xfId="14566"/>
    <cellStyle name="Valuta 2 3 13" xfId="19404"/>
    <cellStyle name="Valuta 2 3 14" xfId="9728"/>
    <cellStyle name="Valuta 2 3 2" xfId="40"/>
    <cellStyle name="Valuta 2 3 2 10" xfId="3705"/>
    <cellStyle name="Valuta 2 3 2 10 2" xfId="8543"/>
    <cellStyle name="Valuta 2 3 2 10 2 2" xfId="27895"/>
    <cellStyle name="Valuta 2 3 2 10 2 3" xfId="18219"/>
    <cellStyle name="Valuta 2 3 2 10 3" xfId="23057"/>
    <cellStyle name="Valuta 2 3 2 10 4" xfId="13381"/>
    <cellStyle name="Valuta 2 3 2 11" xfId="4911"/>
    <cellStyle name="Valuta 2 3 2 11 2" xfId="24263"/>
    <cellStyle name="Valuta 2 3 2 11 3" xfId="14587"/>
    <cellStyle name="Valuta 2 3 2 12" xfId="19425"/>
    <cellStyle name="Valuta 2 3 2 13" xfId="9749"/>
    <cellStyle name="Valuta 2 3 2 2" xfId="94"/>
    <cellStyle name="Valuta 2 3 2 2 10" xfId="9799"/>
    <cellStyle name="Valuta 2 3 2 2 2" xfId="205"/>
    <cellStyle name="Valuta 2 3 2 2 2 2" xfId="525"/>
    <cellStyle name="Valuta 2 3 2 2 2 2 2" xfId="1129"/>
    <cellStyle name="Valuta 2 3 2 2 2 2 2 2" xfId="2339"/>
    <cellStyle name="Valuta 2 3 2 2 2 2 2 2 2" xfId="7177"/>
    <cellStyle name="Valuta 2 3 2 2 2 2 2 2 2 2" xfId="26529"/>
    <cellStyle name="Valuta 2 3 2 2 2 2 2 2 2 3" xfId="16853"/>
    <cellStyle name="Valuta 2 3 2 2 2 2 2 2 3" xfId="21691"/>
    <cellStyle name="Valuta 2 3 2 2 2 2 2 2 4" xfId="12015"/>
    <cellStyle name="Valuta 2 3 2 2 2 2 2 3" xfId="3549"/>
    <cellStyle name="Valuta 2 3 2 2 2 2 2 3 2" xfId="8387"/>
    <cellStyle name="Valuta 2 3 2 2 2 2 2 3 2 2" xfId="27739"/>
    <cellStyle name="Valuta 2 3 2 2 2 2 2 3 2 3" xfId="18063"/>
    <cellStyle name="Valuta 2 3 2 2 2 2 2 3 3" xfId="22901"/>
    <cellStyle name="Valuta 2 3 2 2 2 2 2 3 4" xfId="13225"/>
    <cellStyle name="Valuta 2 3 2 2 2 2 2 4" xfId="4758"/>
    <cellStyle name="Valuta 2 3 2 2 2 2 2 4 2" xfId="9596"/>
    <cellStyle name="Valuta 2 3 2 2 2 2 2 4 2 2" xfId="28948"/>
    <cellStyle name="Valuta 2 3 2 2 2 2 2 4 2 3" xfId="19272"/>
    <cellStyle name="Valuta 2 3 2 2 2 2 2 4 3" xfId="24110"/>
    <cellStyle name="Valuta 2 3 2 2 2 2 2 4 4" xfId="14434"/>
    <cellStyle name="Valuta 2 3 2 2 2 2 2 5" xfId="5967"/>
    <cellStyle name="Valuta 2 3 2 2 2 2 2 5 2" xfId="25319"/>
    <cellStyle name="Valuta 2 3 2 2 2 2 2 5 3" xfId="15643"/>
    <cellStyle name="Valuta 2 3 2 2 2 2 2 6" xfId="20481"/>
    <cellStyle name="Valuta 2 3 2 2 2 2 2 7" xfId="10805"/>
    <cellStyle name="Valuta 2 3 2 2 2 2 3" xfId="1735"/>
    <cellStyle name="Valuta 2 3 2 2 2 2 3 2" xfId="6573"/>
    <cellStyle name="Valuta 2 3 2 2 2 2 3 2 2" xfId="25925"/>
    <cellStyle name="Valuta 2 3 2 2 2 2 3 2 3" xfId="16249"/>
    <cellStyle name="Valuta 2 3 2 2 2 2 3 3" xfId="21087"/>
    <cellStyle name="Valuta 2 3 2 2 2 2 3 4" xfId="11411"/>
    <cellStyle name="Valuta 2 3 2 2 2 2 4" xfId="2945"/>
    <cellStyle name="Valuta 2 3 2 2 2 2 4 2" xfId="7783"/>
    <cellStyle name="Valuta 2 3 2 2 2 2 4 2 2" xfId="27135"/>
    <cellStyle name="Valuta 2 3 2 2 2 2 4 2 3" xfId="17459"/>
    <cellStyle name="Valuta 2 3 2 2 2 2 4 3" xfId="22297"/>
    <cellStyle name="Valuta 2 3 2 2 2 2 4 4" xfId="12621"/>
    <cellStyle name="Valuta 2 3 2 2 2 2 5" xfId="4154"/>
    <cellStyle name="Valuta 2 3 2 2 2 2 5 2" xfId="8992"/>
    <cellStyle name="Valuta 2 3 2 2 2 2 5 2 2" xfId="28344"/>
    <cellStyle name="Valuta 2 3 2 2 2 2 5 2 3" xfId="18668"/>
    <cellStyle name="Valuta 2 3 2 2 2 2 5 3" xfId="23506"/>
    <cellStyle name="Valuta 2 3 2 2 2 2 5 4" xfId="13830"/>
    <cellStyle name="Valuta 2 3 2 2 2 2 6" xfId="5363"/>
    <cellStyle name="Valuta 2 3 2 2 2 2 6 2" xfId="24715"/>
    <cellStyle name="Valuta 2 3 2 2 2 2 6 3" xfId="15039"/>
    <cellStyle name="Valuta 2 3 2 2 2 2 7" xfId="19877"/>
    <cellStyle name="Valuta 2 3 2 2 2 2 8" xfId="10201"/>
    <cellStyle name="Valuta 2 3 2 2 2 3" xfId="827"/>
    <cellStyle name="Valuta 2 3 2 2 2 3 2" xfId="2037"/>
    <cellStyle name="Valuta 2 3 2 2 2 3 2 2" xfId="6875"/>
    <cellStyle name="Valuta 2 3 2 2 2 3 2 2 2" xfId="26227"/>
    <cellStyle name="Valuta 2 3 2 2 2 3 2 2 3" xfId="16551"/>
    <cellStyle name="Valuta 2 3 2 2 2 3 2 3" xfId="21389"/>
    <cellStyle name="Valuta 2 3 2 2 2 3 2 4" xfId="11713"/>
    <cellStyle name="Valuta 2 3 2 2 2 3 3" xfId="3247"/>
    <cellStyle name="Valuta 2 3 2 2 2 3 3 2" xfId="8085"/>
    <cellStyle name="Valuta 2 3 2 2 2 3 3 2 2" xfId="27437"/>
    <cellStyle name="Valuta 2 3 2 2 2 3 3 2 3" xfId="17761"/>
    <cellStyle name="Valuta 2 3 2 2 2 3 3 3" xfId="22599"/>
    <cellStyle name="Valuta 2 3 2 2 2 3 3 4" xfId="12923"/>
    <cellStyle name="Valuta 2 3 2 2 2 3 4" xfId="4456"/>
    <cellStyle name="Valuta 2 3 2 2 2 3 4 2" xfId="9294"/>
    <cellStyle name="Valuta 2 3 2 2 2 3 4 2 2" xfId="28646"/>
    <cellStyle name="Valuta 2 3 2 2 2 3 4 2 3" xfId="18970"/>
    <cellStyle name="Valuta 2 3 2 2 2 3 4 3" xfId="23808"/>
    <cellStyle name="Valuta 2 3 2 2 2 3 4 4" xfId="14132"/>
    <cellStyle name="Valuta 2 3 2 2 2 3 5" xfId="5665"/>
    <cellStyle name="Valuta 2 3 2 2 2 3 5 2" xfId="25017"/>
    <cellStyle name="Valuta 2 3 2 2 2 3 5 3" xfId="15341"/>
    <cellStyle name="Valuta 2 3 2 2 2 3 6" xfId="20179"/>
    <cellStyle name="Valuta 2 3 2 2 2 3 7" xfId="10503"/>
    <cellStyle name="Valuta 2 3 2 2 2 4" xfId="1433"/>
    <cellStyle name="Valuta 2 3 2 2 2 4 2" xfId="6271"/>
    <cellStyle name="Valuta 2 3 2 2 2 4 2 2" xfId="25623"/>
    <cellStyle name="Valuta 2 3 2 2 2 4 2 3" xfId="15947"/>
    <cellStyle name="Valuta 2 3 2 2 2 4 3" xfId="20785"/>
    <cellStyle name="Valuta 2 3 2 2 2 4 4" xfId="11109"/>
    <cellStyle name="Valuta 2 3 2 2 2 5" xfId="2643"/>
    <cellStyle name="Valuta 2 3 2 2 2 5 2" xfId="7481"/>
    <cellStyle name="Valuta 2 3 2 2 2 5 2 2" xfId="26833"/>
    <cellStyle name="Valuta 2 3 2 2 2 5 2 3" xfId="17157"/>
    <cellStyle name="Valuta 2 3 2 2 2 5 3" xfId="21995"/>
    <cellStyle name="Valuta 2 3 2 2 2 5 4" xfId="12319"/>
    <cellStyle name="Valuta 2 3 2 2 2 6" xfId="3853"/>
    <cellStyle name="Valuta 2 3 2 2 2 6 2" xfId="8691"/>
    <cellStyle name="Valuta 2 3 2 2 2 6 2 2" xfId="28043"/>
    <cellStyle name="Valuta 2 3 2 2 2 6 2 3" xfId="18367"/>
    <cellStyle name="Valuta 2 3 2 2 2 6 3" xfId="23205"/>
    <cellStyle name="Valuta 2 3 2 2 2 6 4" xfId="13529"/>
    <cellStyle name="Valuta 2 3 2 2 2 7" xfId="5061"/>
    <cellStyle name="Valuta 2 3 2 2 2 7 2" xfId="24413"/>
    <cellStyle name="Valuta 2 3 2 2 2 7 3" xfId="14737"/>
    <cellStyle name="Valuta 2 3 2 2 2 8" xfId="19575"/>
    <cellStyle name="Valuta 2 3 2 2 2 9" xfId="9899"/>
    <cellStyle name="Valuta 2 3 2 2 3" xfId="425"/>
    <cellStyle name="Valuta 2 3 2 2 3 2" xfId="1029"/>
    <cellStyle name="Valuta 2 3 2 2 3 2 2" xfId="2239"/>
    <cellStyle name="Valuta 2 3 2 2 3 2 2 2" xfId="7077"/>
    <cellStyle name="Valuta 2 3 2 2 3 2 2 2 2" xfId="26429"/>
    <cellStyle name="Valuta 2 3 2 2 3 2 2 2 3" xfId="16753"/>
    <cellStyle name="Valuta 2 3 2 2 3 2 2 3" xfId="21591"/>
    <cellStyle name="Valuta 2 3 2 2 3 2 2 4" xfId="11915"/>
    <cellStyle name="Valuta 2 3 2 2 3 2 3" xfId="3449"/>
    <cellStyle name="Valuta 2 3 2 2 3 2 3 2" xfId="8287"/>
    <cellStyle name="Valuta 2 3 2 2 3 2 3 2 2" xfId="27639"/>
    <cellStyle name="Valuta 2 3 2 2 3 2 3 2 3" xfId="17963"/>
    <cellStyle name="Valuta 2 3 2 2 3 2 3 3" xfId="22801"/>
    <cellStyle name="Valuta 2 3 2 2 3 2 3 4" xfId="13125"/>
    <cellStyle name="Valuta 2 3 2 2 3 2 4" xfId="4658"/>
    <cellStyle name="Valuta 2 3 2 2 3 2 4 2" xfId="9496"/>
    <cellStyle name="Valuta 2 3 2 2 3 2 4 2 2" xfId="28848"/>
    <cellStyle name="Valuta 2 3 2 2 3 2 4 2 3" xfId="19172"/>
    <cellStyle name="Valuta 2 3 2 2 3 2 4 3" xfId="24010"/>
    <cellStyle name="Valuta 2 3 2 2 3 2 4 4" xfId="14334"/>
    <cellStyle name="Valuta 2 3 2 2 3 2 5" xfId="5867"/>
    <cellStyle name="Valuta 2 3 2 2 3 2 5 2" xfId="25219"/>
    <cellStyle name="Valuta 2 3 2 2 3 2 5 3" xfId="15543"/>
    <cellStyle name="Valuta 2 3 2 2 3 2 6" xfId="20381"/>
    <cellStyle name="Valuta 2 3 2 2 3 2 7" xfId="10705"/>
    <cellStyle name="Valuta 2 3 2 2 3 3" xfId="1635"/>
    <cellStyle name="Valuta 2 3 2 2 3 3 2" xfId="6473"/>
    <cellStyle name="Valuta 2 3 2 2 3 3 2 2" xfId="25825"/>
    <cellStyle name="Valuta 2 3 2 2 3 3 2 3" xfId="16149"/>
    <cellStyle name="Valuta 2 3 2 2 3 3 3" xfId="20987"/>
    <cellStyle name="Valuta 2 3 2 2 3 3 4" xfId="11311"/>
    <cellStyle name="Valuta 2 3 2 2 3 4" xfId="2845"/>
    <cellStyle name="Valuta 2 3 2 2 3 4 2" xfId="7683"/>
    <cellStyle name="Valuta 2 3 2 2 3 4 2 2" xfId="27035"/>
    <cellStyle name="Valuta 2 3 2 2 3 4 2 3" xfId="17359"/>
    <cellStyle name="Valuta 2 3 2 2 3 4 3" xfId="22197"/>
    <cellStyle name="Valuta 2 3 2 2 3 4 4" xfId="12521"/>
    <cellStyle name="Valuta 2 3 2 2 3 5" xfId="4054"/>
    <cellStyle name="Valuta 2 3 2 2 3 5 2" xfId="8892"/>
    <cellStyle name="Valuta 2 3 2 2 3 5 2 2" xfId="28244"/>
    <cellStyle name="Valuta 2 3 2 2 3 5 2 3" xfId="18568"/>
    <cellStyle name="Valuta 2 3 2 2 3 5 3" xfId="23406"/>
    <cellStyle name="Valuta 2 3 2 2 3 5 4" xfId="13730"/>
    <cellStyle name="Valuta 2 3 2 2 3 6" xfId="5263"/>
    <cellStyle name="Valuta 2 3 2 2 3 6 2" xfId="24615"/>
    <cellStyle name="Valuta 2 3 2 2 3 6 3" xfId="14939"/>
    <cellStyle name="Valuta 2 3 2 2 3 7" xfId="19777"/>
    <cellStyle name="Valuta 2 3 2 2 3 8" xfId="10101"/>
    <cellStyle name="Valuta 2 3 2 2 4" xfId="727"/>
    <cellStyle name="Valuta 2 3 2 2 4 2" xfId="1937"/>
    <cellStyle name="Valuta 2 3 2 2 4 2 2" xfId="6775"/>
    <cellStyle name="Valuta 2 3 2 2 4 2 2 2" xfId="26127"/>
    <cellStyle name="Valuta 2 3 2 2 4 2 2 3" xfId="16451"/>
    <cellStyle name="Valuta 2 3 2 2 4 2 3" xfId="21289"/>
    <cellStyle name="Valuta 2 3 2 2 4 2 4" xfId="11613"/>
    <cellStyle name="Valuta 2 3 2 2 4 3" xfId="3147"/>
    <cellStyle name="Valuta 2 3 2 2 4 3 2" xfId="7985"/>
    <cellStyle name="Valuta 2 3 2 2 4 3 2 2" xfId="27337"/>
    <cellStyle name="Valuta 2 3 2 2 4 3 2 3" xfId="17661"/>
    <cellStyle name="Valuta 2 3 2 2 4 3 3" xfId="22499"/>
    <cellStyle name="Valuta 2 3 2 2 4 3 4" xfId="12823"/>
    <cellStyle name="Valuta 2 3 2 2 4 4" xfId="4356"/>
    <cellStyle name="Valuta 2 3 2 2 4 4 2" xfId="9194"/>
    <cellStyle name="Valuta 2 3 2 2 4 4 2 2" xfId="28546"/>
    <cellStyle name="Valuta 2 3 2 2 4 4 2 3" xfId="18870"/>
    <cellStyle name="Valuta 2 3 2 2 4 4 3" xfId="23708"/>
    <cellStyle name="Valuta 2 3 2 2 4 4 4" xfId="14032"/>
    <cellStyle name="Valuta 2 3 2 2 4 5" xfId="5565"/>
    <cellStyle name="Valuta 2 3 2 2 4 5 2" xfId="24917"/>
    <cellStyle name="Valuta 2 3 2 2 4 5 3" xfId="15241"/>
    <cellStyle name="Valuta 2 3 2 2 4 6" xfId="20079"/>
    <cellStyle name="Valuta 2 3 2 2 4 7" xfId="10403"/>
    <cellStyle name="Valuta 2 3 2 2 5" xfId="1333"/>
    <cellStyle name="Valuta 2 3 2 2 5 2" xfId="6171"/>
    <cellStyle name="Valuta 2 3 2 2 5 2 2" xfId="25523"/>
    <cellStyle name="Valuta 2 3 2 2 5 2 3" xfId="15847"/>
    <cellStyle name="Valuta 2 3 2 2 5 3" xfId="20685"/>
    <cellStyle name="Valuta 2 3 2 2 5 4" xfId="11009"/>
    <cellStyle name="Valuta 2 3 2 2 6" xfId="2543"/>
    <cellStyle name="Valuta 2 3 2 2 6 2" xfId="7381"/>
    <cellStyle name="Valuta 2 3 2 2 6 2 2" xfId="26733"/>
    <cellStyle name="Valuta 2 3 2 2 6 2 3" xfId="17057"/>
    <cellStyle name="Valuta 2 3 2 2 6 3" xfId="21895"/>
    <cellStyle name="Valuta 2 3 2 2 6 4" xfId="12219"/>
    <cellStyle name="Valuta 2 3 2 2 7" xfId="3753"/>
    <cellStyle name="Valuta 2 3 2 2 7 2" xfId="8591"/>
    <cellStyle name="Valuta 2 3 2 2 7 2 2" xfId="27943"/>
    <cellStyle name="Valuta 2 3 2 2 7 2 3" xfId="18267"/>
    <cellStyle name="Valuta 2 3 2 2 7 3" xfId="23105"/>
    <cellStyle name="Valuta 2 3 2 2 7 4" xfId="13429"/>
    <cellStyle name="Valuta 2 3 2 2 8" xfId="4961"/>
    <cellStyle name="Valuta 2 3 2 2 8 2" xfId="24313"/>
    <cellStyle name="Valuta 2 3 2 2 8 3" xfId="14637"/>
    <cellStyle name="Valuta 2 3 2 2 9" xfId="19475"/>
    <cellStyle name="Valuta 2 3 2 3" xfId="155"/>
    <cellStyle name="Valuta 2 3 2 3 2" xfId="475"/>
    <cellStyle name="Valuta 2 3 2 3 2 2" xfId="1079"/>
    <cellStyle name="Valuta 2 3 2 3 2 2 2" xfId="2289"/>
    <cellStyle name="Valuta 2 3 2 3 2 2 2 2" xfId="7127"/>
    <cellStyle name="Valuta 2 3 2 3 2 2 2 2 2" xfId="26479"/>
    <cellStyle name="Valuta 2 3 2 3 2 2 2 2 3" xfId="16803"/>
    <cellStyle name="Valuta 2 3 2 3 2 2 2 3" xfId="21641"/>
    <cellStyle name="Valuta 2 3 2 3 2 2 2 4" xfId="11965"/>
    <cellStyle name="Valuta 2 3 2 3 2 2 3" xfId="3499"/>
    <cellStyle name="Valuta 2 3 2 3 2 2 3 2" xfId="8337"/>
    <cellStyle name="Valuta 2 3 2 3 2 2 3 2 2" xfId="27689"/>
    <cellStyle name="Valuta 2 3 2 3 2 2 3 2 3" xfId="18013"/>
    <cellStyle name="Valuta 2 3 2 3 2 2 3 3" xfId="22851"/>
    <cellStyle name="Valuta 2 3 2 3 2 2 3 4" xfId="13175"/>
    <cellStyle name="Valuta 2 3 2 3 2 2 4" xfId="4708"/>
    <cellStyle name="Valuta 2 3 2 3 2 2 4 2" xfId="9546"/>
    <cellStyle name="Valuta 2 3 2 3 2 2 4 2 2" xfId="28898"/>
    <cellStyle name="Valuta 2 3 2 3 2 2 4 2 3" xfId="19222"/>
    <cellStyle name="Valuta 2 3 2 3 2 2 4 3" xfId="24060"/>
    <cellStyle name="Valuta 2 3 2 3 2 2 4 4" xfId="14384"/>
    <cellStyle name="Valuta 2 3 2 3 2 2 5" xfId="5917"/>
    <cellStyle name="Valuta 2 3 2 3 2 2 5 2" xfId="25269"/>
    <cellStyle name="Valuta 2 3 2 3 2 2 5 3" xfId="15593"/>
    <cellStyle name="Valuta 2 3 2 3 2 2 6" xfId="20431"/>
    <cellStyle name="Valuta 2 3 2 3 2 2 7" xfId="10755"/>
    <cellStyle name="Valuta 2 3 2 3 2 3" xfId="1685"/>
    <cellStyle name="Valuta 2 3 2 3 2 3 2" xfId="6523"/>
    <cellStyle name="Valuta 2 3 2 3 2 3 2 2" xfId="25875"/>
    <cellStyle name="Valuta 2 3 2 3 2 3 2 3" xfId="16199"/>
    <cellStyle name="Valuta 2 3 2 3 2 3 3" xfId="21037"/>
    <cellStyle name="Valuta 2 3 2 3 2 3 4" xfId="11361"/>
    <cellStyle name="Valuta 2 3 2 3 2 4" xfId="2895"/>
    <cellStyle name="Valuta 2 3 2 3 2 4 2" xfId="7733"/>
    <cellStyle name="Valuta 2 3 2 3 2 4 2 2" xfId="27085"/>
    <cellStyle name="Valuta 2 3 2 3 2 4 2 3" xfId="17409"/>
    <cellStyle name="Valuta 2 3 2 3 2 4 3" xfId="22247"/>
    <cellStyle name="Valuta 2 3 2 3 2 4 4" xfId="12571"/>
    <cellStyle name="Valuta 2 3 2 3 2 5" xfId="4104"/>
    <cellStyle name="Valuta 2 3 2 3 2 5 2" xfId="8942"/>
    <cellStyle name="Valuta 2 3 2 3 2 5 2 2" xfId="28294"/>
    <cellStyle name="Valuta 2 3 2 3 2 5 2 3" xfId="18618"/>
    <cellStyle name="Valuta 2 3 2 3 2 5 3" xfId="23456"/>
    <cellStyle name="Valuta 2 3 2 3 2 5 4" xfId="13780"/>
    <cellStyle name="Valuta 2 3 2 3 2 6" xfId="5313"/>
    <cellStyle name="Valuta 2 3 2 3 2 6 2" xfId="24665"/>
    <cellStyle name="Valuta 2 3 2 3 2 6 3" xfId="14989"/>
    <cellStyle name="Valuta 2 3 2 3 2 7" xfId="19827"/>
    <cellStyle name="Valuta 2 3 2 3 2 8" xfId="10151"/>
    <cellStyle name="Valuta 2 3 2 3 3" xfId="777"/>
    <cellStyle name="Valuta 2 3 2 3 3 2" xfId="1987"/>
    <cellStyle name="Valuta 2 3 2 3 3 2 2" xfId="6825"/>
    <cellStyle name="Valuta 2 3 2 3 3 2 2 2" xfId="26177"/>
    <cellStyle name="Valuta 2 3 2 3 3 2 2 3" xfId="16501"/>
    <cellStyle name="Valuta 2 3 2 3 3 2 3" xfId="21339"/>
    <cellStyle name="Valuta 2 3 2 3 3 2 4" xfId="11663"/>
    <cellStyle name="Valuta 2 3 2 3 3 3" xfId="3197"/>
    <cellStyle name="Valuta 2 3 2 3 3 3 2" xfId="8035"/>
    <cellStyle name="Valuta 2 3 2 3 3 3 2 2" xfId="27387"/>
    <cellStyle name="Valuta 2 3 2 3 3 3 2 3" xfId="17711"/>
    <cellStyle name="Valuta 2 3 2 3 3 3 3" xfId="22549"/>
    <cellStyle name="Valuta 2 3 2 3 3 3 4" xfId="12873"/>
    <cellStyle name="Valuta 2 3 2 3 3 4" xfId="4406"/>
    <cellStyle name="Valuta 2 3 2 3 3 4 2" xfId="9244"/>
    <cellStyle name="Valuta 2 3 2 3 3 4 2 2" xfId="28596"/>
    <cellStyle name="Valuta 2 3 2 3 3 4 2 3" xfId="18920"/>
    <cellStyle name="Valuta 2 3 2 3 3 4 3" xfId="23758"/>
    <cellStyle name="Valuta 2 3 2 3 3 4 4" xfId="14082"/>
    <cellStyle name="Valuta 2 3 2 3 3 5" xfId="5615"/>
    <cellStyle name="Valuta 2 3 2 3 3 5 2" xfId="24967"/>
    <cellStyle name="Valuta 2 3 2 3 3 5 3" xfId="15291"/>
    <cellStyle name="Valuta 2 3 2 3 3 6" xfId="20129"/>
    <cellStyle name="Valuta 2 3 2 3 3 7" xfId="10453"/>
    <cellStyle name="Valuta 2 3 2 3 4" xfId="1383"/>
    <cellStyle name="Valuta 2 3 2 3 4 2" xfId="6221"/>
    <cellStyle name="Valuta 2 3 2 3 4 2 2" xfId="25573"/>
    <cellStyle name="Valuta 2 3 2 3 4 2 3" xfId="15897"/>
    <cellStyle name="Valuta 2 3 2 3 4 3" xfId="20735"/>
    <cellStyle name="Valuta 2 3 2 3 4 4" xfId="11059"/>
    <cellStyle name="Valuta 2 3 2 3 5" xfId="2593"/>
    <cellStyle name="Valuta 2 3 2 3 5 2" xfId="7431"/>
    <cellStyle name="Valuta 2 3 2 3 5 2 2" xfId="26783"/>
    <cellStyle name="Valuta 2 3 2 3 5 2 3" xfId="17107"/>
    <cellStyle name="Valuta 2 3 2 3 5 3" xfId="21945"/>
    <cellStyle name="Valuta 2 3 2 3 5 4" xfId="12269"/>
    <cellStyle name="Valuta 2 3 2 3 6" xfId="3803"/>
    <cellStyle name="Valuta 2 3 2 3 6 2" xfId="8641"/>
    <cellStyle name="Valuta 2 3 2 3 6 2 2" xfId="27993"/>
    <cellStyle name="Valuta 2 3 2 3 6 2 3" xfId="18317"/>
    <cellStyle name="Valuta 2 3 2 3 6 3" xfId="23155"/>
    <cellStyle name="Valuta 2 3 2 3 6 4" xfId="13479"/>
    <cellStyle name="Valuta 2 3 2 3 7" xfId="5011"/>
    <cellStyle name="Valuta 2 3 2 3 7 2" xfId="24363"/>
    <cellStyle name="Valuta 2 3 2 3 7 3" xfId="14687"/>
    <cellStyle name="Valuta 2 3 2 3 8" xfId="19525"/>
    <cellStyle name="Valuta 2 3 2 3 9" xfId="9849"/>
    <cellStyle name="Valuta 2 3 2 4" xfId="271"/>
    <cellStyle name="Valuta 2 3 2 4 2" xfId="575"/>
    <cellStyle name="Valuta 2 3 2 4 2 2" xfId="1179"/>
    <cellStyle name="Valuta 2 3 2 4 2 2 2" xfId="2389"/>
    <cellStyle name="Valuta 2 3 2 4 2 2 2 2" xfId="7227"/>
    <cellStyle name="Valuta 2 3 2 4 2 2 2 2 2" xfId="26579"/>
    <cellStyle name="Valuta 2 3 2 4 2 2 2 2 3" xfId="16903"/>
    <cellStyle name="Valuta 2 3 2 4 2 2 2 3" xfId="21741"/>
    <cellStyle name="Valuta 2 3 2 4 2 2 2 4" xfId="12065"/>
    <cellStyle name="Valuta 2 3 2 4 2 2 3" xfId="3599"/>
    <cellStyle name="Valuta 2 3 2 4 2 2 3 2" xfId="8437"/>
    <cellStyle name="Valuta 2 3 2 4 2 2 3 2 2" xfId="27789"/>
    <cellStyle name="Valuta 2 3 2 4 2 2 3 2 3" xfId="18113"/>
    <cellStyle name="Valuta 2 3 2 4 2 2 3 3" xfId="22951"/>
    <cellStyle name="Valuta 2 3 2 4 2 2 3 4" xfId="13275"/>
    <cellStyle name="Valuta 2 3 2 4 2 2 4" xfId="4808"/>
    <cellStyle name="Valuta 2 3 2 4 2 2 4 2" xfId="9646"/>
    <cellStyle name="Valuta 2 3 2 4 2 2 4 2 2" xfId="28998"/>
    <cellStyle name="Valuta 2 3 2 4 2 2 4 2 3" xfId="19322"/>
    <cellStyle name="Valuta 2 3 2 4 2 2 4 3" xfId="24160"/>
    <cellStyle name="Valuta 2 3 2 4 2 2 4 4" xfId="14484"/>
    <cellStyle name="Valuta 2 3 2 4 2 2 5" xfId="6017"/>
    <cellStyle name="Valuta 2 3 2 4 2 2 5 2" xfId="25369"/>
    <cellStyle name="Valuta 2 3 2 4 2 2 5 3" xfId="15693"/>
    <cellStyle name="Valuta 2 3 2 4 2 2 6" xfId="20531"/>
    <cellStyle name="Valuta 2 3 2 4 2 2 7" xfId="10855"/>
    <cellStyle name="Valuta 2 3 2 4 2 3" xfId="1785"/>
    <cellStyle name="Valuta 2 3 2 4 2 3 2" xfId="6623"/>
    <cellStyle name="Valuta 2 3 2 4 2 3 2 2" xfId="25975"/>
    <cellStyle name="Valuta 2 3 2 4 2 3 2 3" xfId="16299"/>
    <cellStyle name="Valuta 2 3 2 4 2 3 3" xfId="21137"/>
    <cellStyle name="Valuta 2 3 2 4 2 3 4" xfId="11461"/>
    <cellStyle name="Valuta 2 3 2 4 2 4" xfId="2995"/>
    <cellStyle name="Valuta 2 3 2 4 2 4 2" xfId="7833"/>
    <cellStyle name="Valuta 2 3 2 4 2 4 2 2" xfId="27185"/>
    <cellStyle name="Valuta 2 3 2 4 2 4 2 3" xfId="17509"/>
    <cellStyle name="Valuta 2 3 2 4 2 4 3" xfId="22347"/>
    <cellStyle name="Valuta 2 3 2 4 2 4 4" xfId="12671"/>
    <cellStyle name="Valuta 2 3 2 4 2 5" xfId="4204"/>
    <cellStyle name="Valuta 2 3 2 4 2 5 2" xfId="9042"/>
    <cellStyle name="Valuta 2 3 2 4 2 5 2 2" xfId="28394"/>
    <cellStyle name="Valuta 2 3 2 4 2 5 2 3" xfId="18718"/>
    <cellStyle name="Valuta 2 3 2 4 2 5 3" xfId="23556"/>
    <cellStyle name="Valuta 2 3 2 4 2 5 4" xfId="13880"/>
    <cellStyle name="Valuta 2 3 2 4 2 6" xfId="5413"/>
    <cellStyle name="Valuta 2 3 2 4 2 6 2" xfId="24765"/>
    <cellStyle name="Valuta 2 3 2 4 2 6 3" xfId="15089"/>
    <cellStyle name="Valuta 2 3 2 4 2 7" xfId="19927"/>
    <cellStyle name="Valuta 2 3 2 4 2 8" xfId="10251"/>
    <cellStyle name="Valuta 2 3 2 4 3" xfId="877"/>
    <cellStyle name="Valuta 2 3 2 4 3 2" xfId="2087"/>
    <cellStyle name="Valuta 2 3 2 4 3 2 2" xfId="6925"/>
    <cellStyle name="Valuta 2 3 2 4 3 2 2 2" xfId="26277"/>
    <cellStyle name="Valuta 2 3 2 4 3 2 2 3" xfId="16601"/>
    <cellStyle name="Valuta 2 3 2 4 3 2 3" xfId="21439"/>
    <cellStyle name="Valuta 2 3 2 4 3 2 4" xfId="11763"/>
    <cellStyle name="Valuta 2 3 2 4 3 3" xfId="3297"/>
    <cellStyle name="Valuta 2 3 2 4 3 3 2" xfId="8135"/>
    <cellStyle name="Valuta 2 3 2 4 3 3 2 2" xfId="27487"/>
    <cellStyle name="Valuta 2 3 2 4 3 3 2 3" xfId="17811"/>
    <cellStyle name="Valuta 2 3 2 4 3 3 3" xfId="22649"/>
    <cellStyle name="Valuta 2 3 2 4 3 3 4" xfId="12973"/>
    <cellStyle name="Valuta 2 3 2 4 3 4" xfId="4506"/>
    <cellStyle name="Valuta 2 3 2 4 3 4 2" xfId="9344"/>
    <cellStyle name="Valuta 2 3 2 4 3 4 2 2" xfId="28696"/>
    <cellStyle name="Valuta 2 3 2 4 3 4 2 3" xfId="19020"/>
    <cellStyle name="Valuta 2 3 2 4 3 4 3" xfId="23858"/>
    <cellStyle name="Valuta 2 3 2 4 3 4 4" xfId="14182"/>
    <cellStyle name="Valuta 2 3 2 4 3 5" xfId="5715"/>
    <cellStyle name="Valuta 2 3 2 4 3 5 2" xfId="25067"/>
    <cellStyle name="Valuta 2 3 2 4 3 5 3" xfId="15391"/>
    <cellStyle name="Valuta 2 3 2 4 3 6" xfId="20229"/>
    <cellStyle name="Valuta 2 3 2 4 3 7" xfId="10553"/>
    <cellStyle name="Valuta 2 3 2 4 4" xfId="1483"/>
    <cellStyle name="Valuta 2 3 2 4 4 2" xfId="6321"/>
    <cellStyle name="Valuta 2 3 2 4 4 2 2" xfId="25673"/>
    <cellStyle name="Valuta 2 3 2 4 4 2 3" xfId="15997"/>
    <cellStyle name="Valuta 2 3 2 4 4 3" xfId="20835"/>
    <cellStyle name="Valuta 2 3 2 4 4 4" xfId="11159"/>
    <cellStyle name="Valuta 2 3 2 4 5" xfId="2693"/>
    <cellStyle name="Valuta 2 3 2 4 5 2" xfId="7531"/>
    <cellStyle name="Valuta 2 3 2 4 5 2 2" xfId="26883"/>
    <cellStyle name="Valuta 2 3 2 4 5 2 3" xfId="17207"/>
    <cellStyle name="Valuta 2 3 2 4 5 3" xfId="22045"/>
    <cellStyle name="Valuta 2 3 2 4 5 4" xfId="12369"/>
    <cellStyle name="Valuta 2 3 2 4 6" xfId="3903"/>
    <cellStyle name="Valuta 2 3 2 4 6 2" xfId="8741"/>
    <cellStyle name="Valuta 2 3 2 4 6 2 2" xfId="28093"/>
    <cellStyle name="Valuta 2 3 2 4 6 2 3" xfId="18417"/>
    <cellStyle name="Valuta 2 3 2 4 6 3" xfId="23255"/>
    <cellStyle name="Valuta 2 3 2 4 6 4" xfId="13579"/>
    <cellStyle name="Valuta 2 3 2 4 7" xfId="5111"/>
    <cellStyle name="Valuta 2 3 2 4 7 2" xfId="24463"/>
    <cellStyle name="Valuta 2 3 2 4 7 3" xfId="14787"/>
    <cellStyle name="Valuta 2 3 2 4 8" xfId="19625"/>
    <cellStyle name="Valuta 2 3 2 4 9" xfId="9949"/>
    <cellStyle name="Valuta 2 3 2 5" xfId="324"/>
    <cellStyle name="Valuta 2 3 2 5 2" xfId="627"/>
    <cellStyle name="Valuta 2 3 2 5 2 2" xfId="1231"/>
    <cellStyle name="Valuta 2 3 2 5 2 2 2" xfId="2441"/>
    <cellStyle name="Valuta 2 3 2 5 2 2 2 2" xfId="7279"/>
    <cellStyle name="Valuta 2 3 2 5 2 2 2 2 2" xfId="26631"/>
    <cellStyle name="Valuta 2 3 2 5 2 2 2 2 3" xfId="16955"/>
    <cellStyle name="Valuta 2 3 2 5 2 2 2 3" xfId="21793"/>
    <cellStyle name="Valuta 2 3 2 5 2 2 2 4" xfId="12117"/>
    <cellStyle name="Valuta 2 3 2 5 2 2 3" xfId="3651"/>
    <cellStyle name="Valuta 2 3 2 5 2 2 3 2" xfId="8489"/>
    <cellStyle name="Valuta 2 3 2 5 2 2 3 2 2" xfId="27841"/>
    <cellStyle name="Valuta 2 3 2 5 2 2 3 2 3" xfId="18165"/>
    <cellStyle name="Valuta 2 3 2 5 2 2 3 3" xfId="23003"/>
    <cellStyle name="Valuta 2 3 2 5 2 2 3 4" xfId="13327"/>
    <cellStyle name="Valuta 2 3 2 5 2 2 4" xfId="4860"/>
    <cellStyle name="Valuta 2 3 2 5 2 2 4 2" xfId="9698"/>
    <cellStyle name="Valuta 2 3 2 5 2 2 4 2 2" xfId="29050"/>
    <cellStyle name="Valuta 2 3 2 5 2 2 4 2 3" xfId="19374"/>
    <cellStyle name="Valuta 2 3 2 5 2 2 4 3" xfId="24212"/>
    <cellStyle name="Valuta 2 3 2 5 2 2 4 4" xfId="14536"/>
    <cellStyle name="Valuta 2 3 2 5 2 2 5" xfId="6069"/>
    <cellStyle name="Valuta 2 3 2 5 2 2 5 2" xfId="25421"/>
    <cellStyle name="Valuta 2 3 2 5 2 2 5 3" xfId="15745"/>
    <cellStyle name="Valuta 2 3 2 5 2 2 6" xfId="20583"/>
    <cellStyle name="Valuta 2 3 2 5 2 2 7" xfId="10907"/>
    <cellStyle name="Valuta 2 3 2 5 2 3" xfId="1837"/>
    <cellStyle name="Valuta 2 3 2 5 2 3 2" xfId="6675"/>
    <cellStyle name="Valuta 2 3 2 5 2 3 2 2" xfId="26027"/>
    <cellStyle name="Valuta 2 3 2 5 2 3 2 3" xfId="16351"/>
    <cellStyle name="Valuta 2 3 2 5 2 3 3" xfId="21189"/>
    <cellStyle name="Valuta 2 3 2 5 2 3 4" xfId="11513"/>
    <cellStyle name="Valuta 2 3 2 5 2 4" xfId="3047"/>
    <cellStyle name="Valuta 2 3 2 5 2 4 2" xfId="7885"/>
    <cellStyle name="Valuta 2 3 2 5 2 4 2 2" xfId="27237"/>
    <cellStyle name="Valuta 2 3 2 5 2 4 2 3" xfId="17561"/>
    <cellStyle name="Valuta 2 3 2 5 2 4 3" xfId="22399"/>
    <cellStyle name="Valuta 2 3 2 5 2 4 4" xfId="12723"/>
    <cellStyle name="Valuta 2 3 2 5 2 5" xfId="4256"/>
    <cellStyle name="Valuta 2 3 2 5 2 5 2" xfId="9094"/>
    <cellStyle name="Valuta 2 3 2 5 2 5 2 2" xfId="28446"/>
    <cellStyle name="Valuta 2 3 2 5 2 5 2 3" xfId="18770"/>
    <cellStyle name="Valuta 2 3 2 5 2 5 3" xfId="23608"/>
    <cellStyle name="Valuta 2 3 2 5 2 5 4" xfId="13932"/>
    <cellStyle name="Valuta 2 3 2 5 2 6" xfId="5465"/>
    <cellStyle name="Valuta 2 3 2 5 2 6 2" xfId="24817"/>
    <cellStyle name="Valuta 2 3 2 5 2 6 3" xfId="15141"/>
    <cellStyle name="Valuta 2 3 2 5 2 7" xfId="19979"/>
    <cellStyle name="Valuta 2 3 2 5 2 8" xfId="10303"/>
    <cellStyle name="Valuta 2 3 2 5 3" xfId="929"/>
    <cellStyle name="Valuta 2 3 2 5 3 2" xfId="2139"/>
    <cellStyle name="Valuta 2 3 2 5 3 2 2" xfId="6977"/>
    <cellStyle name="Valuta 2 3 2 5 3 2 2 2" xfId="26329"/>
    <cellStyle name="Valuta 2 3 2 5 3 2 2 3" xfId="16653"/>
    <cellStyle name="Valuta 2 3 2 5 3 2 3" xfId="21491"/>
    <cellStyle name="Valuta 2 3 2 5 3 2 4" xfId="11815"/>
    <cellStyle name="Valuta 2 3 2 5 3 3" xfId="3349"/>
    <cellStyle name="Valuta 2 3 2 5 3 3 2" xfId="8187"/>
    <cellStyle name="Valuta 2 3 2 5 3 3 2 2" xfId="27539"/>
    <cellStyle name="Valuta 2 3 2 5 3 3 2 3" xfId="17863"/>
    <cellStyle name="Valuta 2 3 2 5 3 3 3" xfId="22701"/>
    <cellStyle name="Valuta 2 3 2 5 3 3 4" xfId="13025"/>
    <cellStyle name="Valuta 2 3 2 5 3 4" xfId="4558"/>
    <cellStyle name="Valuta 2 3 2 5 3 4 2" xfId="9396"/>
    <cellStyle name="Valuta 2 3 2 5 3 4 2 2" xfId="28748"/>
    <cellStyle name="Valuta 2 3 2 5 3 4 2 3" xfId="19072"/>
    <cellStyle name="Valuta 2 3 2 5 3 4 3" xfId="23910"/>
    <cellStyle name="Valuta 2 3 2 5 3 4 4" xfId="14234"/>
    <cellStyle name="Valuta 2 3 2 5 3 5" xfId="5767"/>
    <cellStyle name="Valuta 2 3 2 5 3 5 2" xfId="25119"/>
    <cellStyle name="Valuta 2 3 2 5 3 5 3" xfId="15443"/>
    <cellStyle name="Valuta 2 3 2 5 3 6" xfId="20281"/>
    <cellStyle name="Valuta 2 3 2 5 3 7" xfId="10605"/>
    <cellStyle name="Valuta 2 3 2 5 4" xfId="1535"/>
    <cellStyle name="Valuta 2 3 2 5 4 2" xfId="6373"/>
    <cellStyle name="Valuta 2 3 2 5 4 2 2" xfId="25725"/>
    <cellStyle name="Valuta 2 3 2 5 4 2 3" xfId="16049"/>
    <cellStyle name="Valuta 2 3 2 5 4 3" xfId="20887"/>
    <cellStyle name="Valuta 2 3 2 5 4 4" xfId="11211"/>
    <cellStyle name="Valuta 2 3 2 5 5" xfId="2745"/>
    <cellStyle name="Valuta 2 3 2 5 5 2" xfId="7583"/>
    <cellStyle name="Valuta 2 3 2 5 5 2 2" xfId="26935"/>
    <cellStyle name="Valuta 2 3 2 5 5 2 3" xfId="17259"/>
    <cellStyle name="Valuta 2 3 2 5 5 3" xfId="22097"/>
    <cellStyle name="Valuta 2 3 2 5 5 4" xfId="12421"/>
    <cellStyle name="Valuta 2 3 2 5 6" xfId="3954"/>
    <cellStyle name="Valuta 2 3 2 5 6 2" xfId="8792"/>
    <cellStyle name="Valuta 2 3 2 5 6 2 2" xfId="28144"/>
    <cellStyle name="Valuta 2 3 2 5 6 2 3" xfId="18468"/>
    <cellStyle name="Valuta 2 3 2 5 6 3" xfId="23306"/>
    <cellStyle name="Valuta 2 3 2 5 6 4" xfId="13630"/>
    <cellStyle name="Valuta 2 3 2 5 7" xfId="5163"/>
    <cellStyle name="Valuta 2 3 2 5 7 2" xfId="24515"/>
    <cellStyle name="Valuta 2 3 2 5 7 3" xfId="14839"/>
    <cellStyle name="Valuta 2 3 2 5 8" xfId="19677"/>
    <cellStyle name="Valuta 2 3 2 5 9" xfId="10001"/>
    <cellStyle name="Valuta 2 3 2 6" xfId="375"/>
    <cellStyle name="Valuta 2 3 2 6 2" xfId="979"/>
    <cellStyle name="Valuta 2 3 2 6 2 2" xfId="2189"/>
    <cellStyle name="Valuta 2 3 2 6 2 2 2" xfId="7027"/>
    <cellStyle name="Valuta 2 3 2 6 2 2 2 2" xfId="26379"/>
    <cellStyle name="Valuta 2 3 2 6 2 2 2 3" xfId="16703"/>
    <cellStyle name="Valuta 2 3 2 6 2 2 3" xfId="21541"/>
    <cellStyle name="Valuta 2 3 2 6 2 2 4" xfId="11865"/>
    <cellStyle name="Valuta 2 3 2 6 2 3" xfId="3399"/>
    <cellStyle name="Valuta 2 3 2 6 2 3 2" xfId="8237"/>
    <cellStyle name="Valuta 2 3 2 6 2 3 2 2" xfId="27589"/>
    <cellStyle name="Valuta 2 3 2 6 2 3 2 3" xfId="17913"/>
    <cellStyle name="Valuta 2 3 2 6 2 3 3" xfId="22751"/>
    <cellStyle name="Valuta 2 3 2 6 2 3 4" xfId="13075"/>
    <cellStyle name="Valuta 2 3 2 6 2 4" xfId="4608"/>
    <cellStyle name="Valuta 2 3 2 6 2 4 2" xfId="9446"/>
    <cellStyle name="Valuta 2 3 2 6 2 4 2 2" xfId="28798"/>
    <cellStyle name="Valuta 2 3 2 6 2 4 2 3" xfId="19122"/>
    <cellStyle name="Valuta 2 3 2 6 2 4 3" xfId="23960"/>
    <cellStyle name="Valuta 2 3 2 6 2 4 4" xfId="14284"/>
    <cellStyle name="Valuta 2 3 2 6 2 5" xfId="5817"/>
    <cellStyle name="Valuta 2 3 2 6 2 5 2" xfId="25169"/>
    <cellStyle name="Valuta 2 3 2 6 2 5 3" xfId="15493"/>
    <cellStyle name="Valuta 2 3 2 6 2 6" xfId="20331"/>
    <cellStyle name="Valuta 2 3 2 6 2 7" xfId="10655"/>
    <cellStyle name="Valuta 2 3 2 6 3" xfId="1585"/>
    <cellStyle name="Valuta 2 3 2 6 3 2" xfId="6423"/>
    <cellStyle name="Valuta 2 3 2 6 3 2 2" xfId="25775"/>
    <cellStyle name="Valuta 2 3 2 6 3 2 3" xfId="16099"/>
    <cellStyle name="Valuta 2 3 2 6 3 3" xfId="20937"/>
    <cellStyle name="Valuta 2 3 2 6 3 4" xfId="11261"/>
    <cellStyle name="Valuta 2 3 2 6 4" xfId="2795"/>
    <cellStyle name="Valuta 2 3 2 6 4 2" xfId="7633"/>
    <cellStyle name="Valuta 2 3 2 6 4 2 2" xfId="26985"/>
    <cellStyle name="Valuta 2 3 2 6 4 2 3" xfId="17309"/>
    <cellStyle name="Valuta 2 3 2 6 4 3" xfId="22147"/>
    <cellStyle name="Valuta 2 3 2 6 4 4" xfId="12471"/>
    <cellStyle name="Valuta 2 3 2 6 5" xfId="4004"/>
    <cellStyle name="Valuta 2 3 2 6 5 2" xfId="8842"/>
    <cellStyle name="Valuta 2 3 2 6 5 2 2" xfId="28194"/>
    <cellStyle name="Valuta 2 3 2 6 5 2 3" xfId="18518"/>
    <cellStyle name="Valuta 2 3 2 6 5 3" xfId="23356"/>
    <cellStyle name="Valuta 2 3 2 6 5 4" xfId="13680"/>
    <cellStyle name="Valuta 2 3 2 6 6" xfId="5213"/>
    <cellStyle name="Valuta 2 3 2 6 6 2" xfId="24565"/>
    <cellStyle name="Valuta 2 3 2 6 6 3" xfId="14889"/>
    <cellStyle name="Valuta 2 3 2 6 7" xfId="19727"/>
    <cellStyle name="Valuta 2 3 2 6 8" xfId="10051"/>
    <cellStyle name="Valuta 2 3 2 7" xfId="677"/>
    <cellStyle name="Valuta 2 3 2 7 2" xfId="1887"/>
    <cellStyle name="Valuta 2 3 2 7 2 2" xfId="6725"/>
    <cellStyle name="Valuta 2 3 2 7 2 2 2" xfId="26077"/>
    <cellStyle name="Valuta 2 3 2 7 2 2 3" xfId="16401"/>
    <cellStyle name="Valuta 2 3 2 7 2 3" xfId="21239"/>
    <cellStyle name="Valuta 2 3 2 7 2 4" xfId="11563"/>
    <cellStyle name="Valuta 2 3 2 7 3" xfId="3097"/>
    <cellStyle name="Valuta 2 3 2 7 3 2" xfId="7935"/>
    <cellStyle name="Valuta 2 3 2 7 3 2 2" xfId="27287"/>
    <cellStyle name="Valuta 2 3 2 7 3 2 3" xfId="17611"/>
    <cellStyle name="Valuta 2 3 2 7 3 3" xfId="22449"/>
    <cellStyle name="Valuta 2 3 2 7 3 4" xfId="12773"/>
    <cellStyle name="Valuta 2 3 2 7 4" xfId="4306"/>
    <cellStyle name="Valuta 2 3 2 7 4 2" xfId="9144"/>
    <cellStyle name="Valuta 2 3 2 7 4 2 2" xfId="28496"/>
    <cellStyle name="Valuta 2 3 2 7 4 2 3" xfId="18820"/>
    <cellStyle name="Valuta 2 3 2 7 4 3" xfId="23658"/>
    <cellStyle name="Valuta 2 3 2 7 4 4" xfId="13982"/>
    <cellStyle name="Valuta 2 3 2 7 5" xfId="5515"/>
    <cellStyle name="Valuta 2 3 2 7 5 2" xfId="24867"/>
    <cellStyle name="Valuta 2 3 2 7 5 3" xfId="15191"/>
    <cellStyle name="Valuta 2 3 2 7 6" xfId="20029"/>
    <cellStyle name="Valuta 2 3 2 7 7" xfId="10353"/>
    <cellStyle name="Valuta 2 3 2 8" xfId="1283"/>
    <cellStyle name="Valuta 2 3 2 8 2" xfId="6121"/>
    <cellStyle name="Valuta 2 3 2 8 2 2" xfId="25473"/>
    <cellStyle name="Valuta 2 3 2 8 2 3" xfId="15797"/>
    <cellStyle name="Valuta 2 3 2 8 3" xfId="20635"/>
    <cellStyle name="Valuta 2 3 2 8 4" xfId="10959"/>
    <cellStyle name="Valuta 2 3 2 9" xfId="2493"/>
    <cellStyle name="Valuta 2 3 2 9 2" xfId="7331"/>
    <cellStyle name="Valuta 2 3 2 9 2 2" xfId="26683"/>
    <cellStyle name="Valuta 2 3 2 9 2 3" xfId="17007"/>
    <cellStyle name="Valuta 2 3 2 9 3" xfId="21845"/>
    <cellStyle name="Valuta 2 3 2 9 4" xfId="12169"/>
    <cellStyle name="Valuta 2 3 3" xfId="71"/>
    <cellStyle name="Valuta 2 3 3 10" xfId="9778"/>
    <cellStyle name="Valuta 2 3 3 2" xfId="184"/>
    <cellStyle name="Valuta 2 3 3 2 2" xfId="504"/>
    <cellStyle name="Valuta 2 3 3 2 2 2" xfId="1108"/>
    <cellStyle name="Valuta 2 3 3 2 2 2 2" xfId="2318"/>
    <cellStyle name="Valuta 2 3 3 2 2 2 2 2" xfId="7156"/>
    <cellStyle name="Valuta 2 3 3 2 2 2 2 2 2" xfId="26508"/>
    <cellStyle name="Valuta 2 3 3 2 2 2 2 2 3" xfId="16832"/>
    <cellStyle name="Valuta 2 3 3 2 2 2 2 3" xfId="21670"/>
    <cellStyle name="Valuta 2 3 3 2 2 2 2 4" xfId="11994"/>
    <cellStyle name="Valuta 2 3 3 2 2 2 3" xfId="3528"/>
    <cellStyle name="Valuta 2 3 3 2 2 2 3 2" xfId="8366"/>
    <cellStyle name="Valuta 2 3 3 2 2 2 3 2 2" xfId="27718"/>
    <cellStyle name="Valuta 2 3 3 2 2 2 3 2 3" xfId="18042"/>
    <cellStyle name="Valuta 2 3 3 2 2 2 3 3" xfId="22880"/>
    <cellStyle name="Valuta 2 3 3 2 2 2 3 4" xfId="13204"/>
    <cellStyle name="Valuta 2 3 3 2 2 2 4" xfId="4737"/>
    <cellStyle name="Valuta 2 3 3 2 2 2 4 2" xfId="9575"/>
    <cellStyle name="Valuta 2 3 3 2 2 2 4 2 2" xfId="28927"/>
    <cellStyle name="Valuta 2 3 3 2 2 2 4 2 3" xfId="19251"/>
    <cellStyle name="Valuta 2 3 3 2 2 2 4 3" xfId="24089"/>
    <cellStyle name="Valuta 2 3 3 2 2 2 4 4" xfId="14413"/>
    <cellStyle name="Valuta 2 3 3 2 2 2 5" xfId="5946"/>
    <cellStyle name="Valuta 2 3 3 2 2 2 5 2" xfId="25298"/>
    <cellStyle name="Valuta 2 3 3 2 2 2 5 3" xfId="15622"/>
    <cellStyle name="Valuta 2 3 3 2 2 2 6" xfId="20460"/>
    <cellStyle name="Valuta 2 3 3 2 2 2 7" xfId="10784"/>
    <cellStyle name="Valuta 2 3 3 2 2 3" xfId="1714"/>
    <cellStyle name="Valuta 2 3 3 2 2 3 2" xfId="6552"/>
    <cellStyle name="Valuta 2 3 3 2 2 3 2 2" xfId="25904"/>
    <cellStyle name="Valuta 2 3 3 2 2 3 2 3" xfId="16228"/>
    <cellStyle name="Valuta 2 3 3 2 2 3 3" xfId="21066"/>
    <cellStyle name="Valuta 2 3 3 2 2 3 4" xfId="11390"/>
    <cellStyle name="Valuta 2 3 3 2 2 4" xfId="2924"/>
    <cellStyle name="Valuta 2 3 3 2 2 4 2" xfId="7762"/>
    <cellStyle name="Valuta 2 3 3 2 2 4 2 2" xfId="27114"/>
    <cellStyle name="Valuta 2 3 3 2 2 4 2 3" xfId="17438"/>
    <cellStyle name="Valuta 2 3 3 2 2 4 3" xfId="22276"/>
    <cellStyle name="Valuta 2 3 3 2 2 4 4" xfId="12600"/>
    <cellStyle name="Valuta 2 3 3 2 2 5" xfId="4133"/>
    <cellStyle name="Valuta 2 3 3 2 2 5 2" xfId="8971"/>
    <cellStyle name="Valuta 2 3 3 2 2 5 2 2" xfId="28323"/>
    <cellStyle name="Valuta 2 3 3 2 2 5 2 3" xfId="18647"/>
    <cellStyle name="Valuta 2 3 3 2 2 5 3" xfId="23485"/>
    <cellStyle name="Valuta 2 3 3 2 2 5 4" xfId="13809"/>
    <cellStyle name="Valuta 2 3 3 2 2 6" xfId="5342"/>
    <cellStyle name="Valuta 2 3 3 2 2 6 2" xfId="24694"/>
    <cellStyle name="Valuta 2 3 3 2 2 6 3" xfId="15018"/>
    <cellStyle name="Valuta 2 3 3 2 2 7" xfId="19856"/>
    <cellStyle name="Valuta 2 3 3 2 2 8" xfId="10180"/>
    <cellStyle name="Valuta 2 3 3 2 3" xfId="806"/>
    <cellStyle name="Valuta 2 3 3 2 3 2" xfId="2016"/>
    <cellStyle name="Valuta 2 3 3 2 3 2 2" xfId="6854"/>
    <cellStyle name="Valuta 2 3 3 2 3 2 2 2" xfId="26206"/>
    <cellStyle name="Valuta 2 3 3 2 3 2 2 3" xfId="16530"/>
    <cellStyle name="Valuta 2 3 3 2 3 2 3" xfId="21368"/>
    <cellStyle name="Valuta 2 3 3 2 3 2 4" xfId="11692"/>
    <cellStyle name="Valuta 2 3 3 2 3 3" xfId="3226"/>
    <cellStyle name="Valuta 2 3 3 2 3 3 2" xfId="8064"/>
    <cellStyle name="Valuta 2 3 3 2 3 3 2 2" xfId="27416"/>
    <cellStyle name="Valuta 2 3 3 2 3 3 2 3" xfId="17740"/>
    <cellStyle name="Valuta 2 3 3 2 3 3 3" xfId="22578"/>
    <cellStyle name="Valuta 2 3 3 2 3 3 4" xfId="12902"/>
    <cellStyle name="Valuta 2 3 3 2 3 4" xfId="4435"/>
    <cellStyle name="Valuta 2 3 3 2 3 4 2" xfId="9273"/>
    <cellStyle name="Valuta 2 3 3 2 3 4 2 2" xfId="28625"/>
    <cellStyle name="Valuta 2 3 3 2 3 4 2 3" xfId="18949"/>
    <cellStyle name="Valuta 2 3 3 2 3 4 3" xfId="23787"/>
    <cellStyle name="Valuta 2 3 3 2 3 4 4" xfId="14111"/>
    <cellStyle name="Valuta 2 3 3 2 3 5" xfId="5644"/>
    <cellStyle name="Valuta 2 3 3 2 3 5 2" xfId="24996"/>
    <cellStyle name="Valuta 2 3 3 2 3 5 3" xfId="15320"/>
    <cellStyle name="Valuta 2 3 3 2 3 6" xfId="20158"/>
    <cellStyle name="Valuta 2 3 3 2 3 7" xfId="10482"/>
    <cellStyle name="Valuta 2 3 3 2 4" xfId="1412"/>
    <cellStyle name="Valuta 2 3 3 2 4 2" xfId="6250"/>
    <cellStyle name="Valuta 2 3 3 2 4 2 2" xfId="25602"/>
    <cellStyle name="Valuta 2 3 3 2 4 2 3" xfId="15926"/>
    <cellStyle name="Valuta 2 3 3 2 4 3" xfId="20764"/>
    <cellStyle name="Valuta 2 3 3 2 4 4" xfId="11088"/>
    <cellStyle name="Valuta 2 3 3 2 5" xfId="2622"/>
    <cellStyle name="Valuta 2 3 3 2 5 2" xfId="7460"/>
    <cellStyle name="Valuta 2 3 3 2 5 2 2" xfId="26812"/>
    <cellStyle name="Valuta 2 3 3 2 5 2 3" xfId="17136"/>
    <cellStyle name="Valuta 2 3 3 2 5 3" xfId="21974"/>
    <cellStyle name="Valuta 2 3 3 2 5 4" xfId="12298"/>
    <cellStyle name="Valuta 2 3 3 2 6" xfId="3832"/>
    <cellStyle name="Valuta 2 3 3 2 6 2" xfId="8670"/>
    <cellStyle name="Valuta 2 3 3 2 6 2 2" xfId="28022"/>
    <cellStyle name="Valuta 2 3 3 2 6 2 3" xfId="18346"/>
    <cellStyle name="Valuta 2 3 3 2 6 3" xfId="23184"/>
    <cellStyle name="Valuta 2 3 3 2 6 4" xfId="13508"/>
    <cellStyle name="Valuta 2 3 3 2 7" xfId="5040"/>
    <cellStyle name="Valuta 2 3 3 2 7 2" xfId="24392"/>
    <cellStyle name="Valuta 2 3 3 2 7 3" xfId="14716"/>
    <cellStyle name="Valuta 2 3 3 2 8" xfId="19554"/>
    <cellStyle name="Valuta 2 3 3 2 9" xfId="9878"/>
    <cellStyle name="Valuta 2 3 3 3" xfId="404"/>
    <cellStyle name="Valuta 2 3 3 3 2" xfId="1008"/>
    <cellStyle name="Valuta 2 3 3 3 2 2" xfId="2218"/>
    <cellStyle name="Valuta 2 3 3 3 2 2 2" xfId="7056"/>
    <cellStyle name="Valuta 2 3 3 3 2 2 2 2" xfId="26408"/>
    <cellStyle name="Valuta 2 3 3 3 2 2 2 3" xfId="16732"/>
    <cellStyle name="Valuta 2 3 3 3 2 2 3" xfId="21570"/>
    <cellStyle name="Valuta 2 3 3 3 2 2 4" xfId="11894"/>
    <cellStyle name="Valuta 2 3 3 3 2 3" xfId="3428"/>
    <cellStyle name="Valuta 2 3 3 3 2 3 2" xfId="8266"/>
    <cellStyle name="Valuta 2 3 3 3 2 3 2 2" xfId="27618"/>
    <cellStyle name="Valuta 2 3 3 3 2 3 2 3" xfId="17942"/>
    <cellStyle name="Valuta 2 3 3 3 2 3 3" xfId="22780"/>
    <cellStyle name="Valuta 2 3 3 3 2 3 4" xfId="13104"/>
    <cellStyle name="Valuta 2 3 3 3 2 4" xfId="4637"/>
    <cellStyle name="Valuta 2 3 3 3 2 4 2" xfId="9475"/>
    <cellStyle name="Valuta 2 3 3 3 2 4 2 2" xfId="28827"/>
    <cellStyle name="Valuta 2 3 3 3 2 4 2 3" xfId="19151"/>
    <cellStyle name="Valuta 2 3 3 3 2 4 3" xfId="23989"/>
    <cellStyle name="Valuta 2 3 3 3 2 4 4" xfId="14313"/>
    <cellStyle name="Valuta 2 3 3 3 2 5" xfId="5846"/>
    <cellStyle name="Valuta 2 3 3 3 2 5 2" xfId="25198"/>
    <cellStyle name="Valuta 2 3 3 3 2 5 3" xfId="15522"/>
    <cellStyle name="Valuta 2 3 3 3 2 6" xfId="20360"/>
    <cellStyle name="Valuta 2 3 3 3 2 7" xfId="10684"/>
    <cellStyle name="Valuta 2 3 3 3 3" xfId="1614"/>
    <cellStyle name="Valuta 2 3 3 3 3 2" xfId="6452"/>
    <cellStyle name="Valuta 2 3 3 3 3 2 2" xfId="25804"/>
    <cellStyle name="Valuta 2 3 3 3 3 2 3" xfId="16128"/>
    <cellStyle name="Valuta 2 3 3 3 3 3" xfId="20966"/>
    <cellStyle name="Valuta 2 3 3 3 3 4" xfId="11290"/>
    <cellStyle name="Valuta 2 3 3 3 4" xfId="2824"/>
    <cellStyle name="Valuta 2 3 3 3 4 2" xfId="7662"/>
    <cellStyle name="Valuta 2 3 3 3 4 2 2" xfId="27014"/>
    <cellStyle name="Valuta 2 3 3 3 4 2 3" xfId="17338"/>
    <cellStyle name="Valuta 2 3 3 3 4 3" xfId="22176"/>
    <cellStyle name="Valuta 2 3 3 3 4 4" xfId="12500"/>
    <cellStyle name="Valuta 2 3 3 3 5" xfId="4033"/>
    <cellStyle name="Valuta 2 3 3 3 5 2" xfId="8871"/>
    <cellStyle name="Valuta 2 3 3 3 5 2 2" xfId="28223"/>
    <cellStyle name="Valuta 2 3 3 3 5 2 3" xfId="18547"/>
    <cellStyle name="Valuta 2 3 3 3 5 3" xfId="23385"/>
    <cellStyle name="Valuta 2 3 3 3 5 4" xfId="13709"/>
    <cellStyle name="Valuta 2 3 3 3 6" xfId="5242"/>
    <cellStyle name="Valuta 2 3 3 3 6 2" xfId="24594"/>
    <cellStyle name="Valuta 2 3 3 3 6 3" xfId="14918"/>
    <cellStyle name="Valuta 2 3 3 3 7" xfId="19756"/>
    <cellStyle name="Valuta 2 3 3 3 8" xfId="10080"/>
    <cellStyle name="Valuta 2 3 3 4" xfId="706"/>
    <cellStyle name="Valuta 2 3 3 4 2" xfId="1916"/>
    <cellStyle name="Valuta 2 3 3 4 2 2" xfId="6754"/>
    <cellStyle name="Valuta 2 3 3 4 2 2 2" xfId="26106"/>
    <cellStyle name="Valuta 2 3 3 4 2 2 3" xfId="16430"/>
    <cellStyle name="Valuta 2 3 3 4 2 3" xfId="21268"/>
    <cellStyle name="Valuta 2 3 3 4 2 4" xfId="11592"/>
    <cellStyle name="Valuta 2 3 3 4 3" xfId="3126"/>
    <cellStyle name="Valuta 2 3 3 4 3 2" xfId="7964"/>
    <cellStyle name="Valuta 2 3 3 4 3 2 2" xfId="27316"/>
    <cellStyle name="Valuta 2 3 3 4 3 2 3" xfId="17640"/>
    <cellStyle name="Valuta 2 3 3 4 3 3" xfId="22478"/>
    <cellStyle name="Valuta 2 3 3 4 3 4" xfId="12802"/>
    <cellStyle name="Valuta 2 3 3 4 4" xfId="4335"/>
    <cellStyle name="Valuta 2 3 3 4 4 2" xfId="9173"/>
    <cellStyle name="Valuta 2 3 3 4 4 2 2" xfId="28525"/>
    <cellStyle name="Valuta 2 3 3 4 4 2 3" xfId="18849"/>
    <cellStyle name="Valuta 2 3 3 4 4 3" xfId="23687"/>
    <cellStyle name="Valuta 2 3 3 4 4 4" xfId="14011"/>
    <cellStyle name="Valuta 2 3 3 4 5" xfId="5544"/>
    <cellStyle name="Valuta 2 3 3 4 5 2" xfId="24896"/>
    <cellStyle name="Valuta 2 3 3 4 5 3" xfId="15220"/>
    <cellStyle name="Valuta 2 3 3 4 6" xfId="20058"/>
    <cellStyle name="Valuta 2 3 3 4 7" xfId="10382"/>
    <cellStyle name="Valuta 2 3 3 5" xfId="1312"/>
    <cellStyle name="Valuta 2 3 3 5 2" xfId="6150"/>
    <cellStyle name="Valuta 2 3 3 5 2 2" xfId="25502"/>
    <cellStyle name="Valuta 2 3 3 5 2 3" xfId="15826"/>
    <cellStyle name="Valuta 2 3 3 5 3" xfId="20664"/>
    <cellStyle name="Valuta 2 3 3 5 4" xfId="10988"/>
    <cellStyle name="Valuta 2 3 3 6" xfId="2522"/>
    <cellStyle name="Valuta 2 3 3 6 2" xfId="7360"/>
    <cellStyle name="Valuta 2 3 3 6 2 2" xfId="26712"/>
    <cellStyle name="Valuta 2 3 3 6 2 3" xfId="17036"/>
    <cellStyle name="Valuta 2 3 3 6 3" xfId="21874"/>
    <cellStyle name="Valuta 2 3 3 6 4" xfId="12198"/>
    <cellStyle name="Valuta 2 3 3 7" xfId="3732"/>
    <cellStyle name="Valuta 2 3 3 7 2" xfId="8570"/>
    <cellStyle name="Valuta 2 3 3 7 2 2" xfId="27922"/>
    <cellStyle name="Valuta 2 3 3 7 2 3" xfId="18246"/>
    <cellStyle name="Valuta 2 3 3 7 3" xfId="23084"/>
    <cellStyle name="Valuta 2 3 3 7 4" xfId="13408"/>
    <cellStyle name="Valuta 2 3 3 8" xfId="4940"/>
    <cellStyle name="Valuta 2 3 3 8 2" xfId="24292"/>
    <cellStyle name="Valuta 2 3 3 8 3" xfId="14616"/>
    <cellStyle name="Valuta 2 3 3 9" xfId="19454"/>
    <cellStyle name="Valuta 2 3 4" xfId="133"/>
    <cellStyle name="Valuta 2 3 4 2" xfId="454"/>
    <cellStyle name="Valuta 2 3 4 2 2" xfId="1058"/>
    <cellStyle name="Valuta 2 3 4 2 2 2" xfId="2268"/>
    <cellStyle name="Valuta 2 3 4 2 2 2 2" xfId="7106"/>
    <cellStyle name="Valuta 2 3 4 2 2 2 2 2" xfId="26458"/>
    <cellStyle name="Valuta 2 3 4 2 2 2 2 3" xfId="16782"/>
    <cellStyle name="Valuta 2 3 4 2 2 2 3" xfId="21620"/>
    <cellStyle name="Valuta 2 3 4 2 2 2 4" xfId="11944"/>
    <cellStyle name="Valuta 2 3 4 2 2 3" xfId="3478"/>
    <cellStyle name="Valuta 2 3 4 2 2 3 2" xfId="8316"/>
    <cellStyle name="Valuta 2 3 4 2 2 3 2 2" xfId="27668"/>
    <cellStyle name="Valuta 2 3 4 2 2 3 2 3" xfId="17992"/>
    <cellStyle name="Valuta 2 3 4 2 2 3 3" xfId="22830"/>
    <cellStyle name="Valuta 2 3 4 2 2 3 4" xfId="13154"/>
    <cellStyle name="Valuta 2 3 4 2 2 4" xfId="4687"/>
    <cellStyle name="Valuta 2 3 4 2 2 4 2" xfId="9525"/>
    <cellStyle name="Valuta 2 3 4 2 2 4 2 2" xfId="28877"/>
    <cellStyle name="Valuta 2 3 4 2 2 4 2 3" xfId="19201"/>
    <cellStyle name="Valuta 2 3 4 2 2 4 3" xfId="24039"/>
    <cellStyle name="Valuta 2 3 4 2 2 4 4" xfId="14363"/>
    <cellStyle name="Valuta 2 3 4 2 2 5" xfId="5896"/>
    <cellStyle name="Valuta 2 3 4 2 2 5 2" xfId="25248"/>
    <cellStyle name="Valuta 2 3 4 2 2 5 3" xfId="15572"/>
    <cellStyle name="Valuta 2 3 4 2 2 6" xfId="20410"/>
    <cellStyle name="Valuta 2 3 4 2 2 7" xfId="10734"/>
    <cellStyle name="Valuta 2 3 4 2 3" xfId="1664"/>
    <cellStyle name="Valuta 2 3 4 2 3 2" xfId="6502"/>
    <cellStyle name="Valuta 2 3 4 2 3 2 2" xfId="25854"/>
    <cellStyle name="Valuta 2 3 4 2 3 2 3" xfId="16178"/>
    <cellStyle name="Valuta 2 3 4 2 3 3" xfId="21016"/>
    <cellStyle name="Valuta 2 3 4 2 3 4" xfId="11340"/>
    <cellStyle name="Valuta 2 3 4 2 4" xfId="2874"/>
    <cellStyle name="Valuta 2 3 4 2 4 2" xfId="7712"/>
    <cellStyle name="Valuta 2 3 4 2 4 2 2" xfId="27064"/>
    <cellStyle name="Valuta 2 3 4 2 4 2 3" xfId="17388"/>
    <cellStyle name="Valuta 2 3 4 2 4 3" xfId="22226"/>
    <cellStyle name="Valuta 2 3 4 2 4 4" xfId="12550"/>
    <cellStyle name="Valuta 2 3 4 2 5" xfId="4083"/>
    <cellStyle name="Valuta 2 3 4 2 5 2" xfId="8921"/>
    <cellStyle name="Valuta 2 3 4 2 5 2 2" xfId="28273"/>
    <cellStyle name="Valuta 2 3 4 2 5 2 3" xfId="18597"/>
    <cellStyle name="Valuta 2 3 4 2 5 3" xfId="23435"/>
    <cellStyle name="Valuta 2 3 4 2 5 4" xfId="13759"/>
    <cellStyle name="Valuta 2 3 4 2 6" xfId="5292"/>
    <cellStyle name="Valuta 2 3 4 2 6 2" xfId="24644"/>
    <cellStyle name="Valuta 2 3 4 2 6 3" xfId="14968"/>
    <cellStyle name="Valuta 2 3 4 2 7" xfId="19806"/>
    <cellStyle name="Valuta 2 3 4 2 8" xfId="10130"/>
    <cellStyle name="Valuta 2 3 4 3" xfId="756"/>
    <cellStyle name="Valuta 2 3 4 3 2" xfId="1966"/>
    <cellStyle name="Valuta 2 3 4 3 2 2" xfId="6804"/>
    <cellStyle name="Valuta 2 3 4 3 2 2 2" xfId="26156"/>
    <cellStyle name="Valuta 2 3 4 3 2 2 3" xfId="16480"/>
    <cellStyle name="Valuta 2 3 4 3 2 3" xfId="21318"/>
    <cellStyle name="Valuta 2 3 4 3 2 4" xfId="11642"/>
    <cellStyle name="Valuta 2 3 4 3 3" xfId="3176"/>
    <cellStyle name="Valuta 2 3 4 3 3 2" xfId="8014"/>
    <cellStyle name="Valuta 2 3 4 3 3 2 2" xfId="27366"/>
    <cellStyle name="Valuta 2 3 4 3 3 2 3" xfId="17690"/>
    <cellStyle name="Valuta 2 3 4 3 3 3" xfId="22528"/>
    <cellStyle name="Valuta 2 3 4 3 3 4" xfId="12852"/>
    <cellStyle name="Valuta 2 3 4 3 4" xfId="4385"/>
    <cellStyle name="Valuta 2 3 4 3 4 2" xfId="9223"/>
    <cellStyle name="Valuta 2 3 4 3 4 2 2" xfId="28575"/>
    <cellStyle name="Valuta 2 3 4 3 4 2 3" xfId="18899"/>
    <cellStyle name="Valuta 2 3 4 3 4 3" xfId="23737"/>
    <cellStyle name="Valuta 2 3 4 3 4 4" xfId="14061"/>
    <cellStyle name="Valuta 2 3 4 3 5" xfId="5594"/>
    <cellStyle name="Valuta 2 3 4 3 5 2" xfId="24946"/>
    <cellStyle name="Valuta 2 3 4 3 5 3" xfId="15270"/>
    <cellStyle name="Valuta 2 3 4 3 6" xfId="20108"/>
    <cellStyle name="Valuta 2 3 4 3 7" xfId="10432"/>
    <cellStyle name="Valuta 2 3 4 4" xfId="1362"/>
    <cellStyle name="Valuta 2 3 4 4 2" xfId="6200"/>
    <cellStyle name="Valuta 2 3 4 4 2 2" xfId="25552"/>
    <cellStyle name="Valuta 2 3 4 4 2 3" xfId="15876"/>
    <cellStyle name="Valuta 2 3 4 4 3" xfId="20714"/>
    <cellStyle name="Valuta 2 3 4 4 4" xfId="11038"/>
    <cellStyle name="Valuta 2 3 4 5" xfId="2572"/>
    <cellStyle name="Valuta 2 3 4 5 2" xfId="7410"/>
    <cellStyle name="Valuta 2 3 4 5 2 2" xfId="26762"/>
    <cellStyle name="Valuta 2 3 4 5 2 3" xfId="17086"/>
    <cellStyle name="Valuta 2 3 4 5 3" xfId="21924"/>
    <cellStyle name="Valuta 2 3 4 5 4" xfId="12248"/>
    <cellStyle name="Valuta 2 3 4 6" xfId="3782"/>
    <cellStyle name="Valuta 2 3 4 6 2" xfId="8620"/>
    <cellStyle name="Valuta 2 3 4 6 2 2" xfId="27972"/>
    <cellStyle name="Valuta 2 3 4 6 2 3" xfId="18296"/>
    <cellStyle name="Valuta 2 3 4 6 3" xfId="23134"/>
    <cellStyle name="Valuta 2 3 4 6 4" xfId="13458"/>
    <cellStyle name="Valuta 2 3 4 7" xfId="4990"/>
    <cellStyle name="Valuta 2 3 4 7 2" xfId="24342"/>
    <cellStyle name="Valuta 2 3 4 7 3" xfId="14666"/>
    <cellStyle name="Valuta 2 3 4 8" xfId="19504"/>
    <cellStyle name="Valuta 2 3 4 9" xfId="9828"/>
    <cellStyle name="Valuta 2 3 5" xfId="250"/>
    <cellStyle name="Valuta 2 3 5 2" xfId="554"/>
    <cellStyle name="Valuta 2 3 5 2 2" xfId="1158"/>
    <cellStyle name="Valuta 2 3 5 2 2 2" xfId="2368"/>
    <cellStyle name="Valuta 2 3 5 2 2 2 2" xfId="7206"/>
    <cellStyle name="Valuta 2 3 5 2 2 2 2 2" xfId="26558"/>
    <cellStyle name="Valuta 2 3 5 2 2 2 2 3" xfId="16882"/>
    <cellStyle name="Valuta 2 3 5 2 2 2 3" xfId="21720"/>
    <cellStyle name="Valuta 2 3 5 2 2 2 4" xfId="12044"/>
    <cellStyle name="Valuta 2 3 5 2 2 3" xfId="3578"/>
    <cellStyle name="Valuta 2 3 5 2 2 3 2" xfId="8416"/>
    <cellStyle name="Valuta 2 3 5 2 2 3 2 2" xfId="27768"/>
    <cellStyle name="Valuta 2 3 5 2 2 3 2 3" xfId="18092"/>
    <cellStyle name="Valuta 2 3 5 2 2 3 3" xfId="22930"/>
    <cellStyle name="Valuta 2 3 5 2 2 3 4" xfId="13254"/>
    <cellStyle name="Valuta 2 3 5 2 2 4" xfId="4787"/>
    <cellStyle name="Valuta 2 3 5 2 2 4 2" xfId="9625"/>
    <cellStyle name="Valuta 2 3 5 2 2 4 2 2" xfId="28977"/>
    <cellStyle name="Valuta 2 3 5 2 2 4 2 3" xfId="19301"/>
    <cellStyle name="Valuta 2 3 5 2 2 4 3" xfId="24139"/>
    <cellStyle name="Valuta 2 3 5 2 2 4 4" xfId="14463"/>
    <cellStyle name="Valuta 2 3 5 2 2 5" xfId="5996"/>
    <cellStyle name="Valuta 2 3 5 2 2 5 2" xfId="25348"/>
    <cellStyle name="Valuta 2 3 5 2 2 5 3" xfId="15672"/>
    <cellStyle name="Valuta 2 3 5 2 2 6" xfId="20510"/>
    <cellStyle name="Valuta 2 3 5 2 2 7" xfId="10834"/>
    <cellStyle name="Valuta 2 3 5 2 3" xfId="1764"/>
    <cellStyle name="Valuta 2 3 5 2 3 2" xfId="6602"/>
    <cellStyle name="Valuta 2 3 5 2 3 2 2" xfId="25954"/>
    <cellStyle name="Valuta 2 3 5 2 3 2 3" xfId="16278"/>
    <cellStyle name="Valuta 2 3 5 2 3 3" xfId="21116"/>
    <cellStyle name="Valuta 2 3 5 2 3 4" xfId="11440"/>
    <cellStyle name="Valuta 2 3 5 2 4" xfId="2974"/>
    <cellStyle name="Valuta 2 3 5 2 4 2" xfId="7812"/>
    <cellStyle name="Valuta 2 3 5 2 4 2 2" xfId="27164"/>
    <cellStyle name="Valuta 2 3 5 2 4 2 3" xfId="17488"/>
    <cellStyle name="Valuta 2 3 5 2 4 3" xfId="22326"/>
    <cellStyle name="Valuta 2 3 5 2 4 4" xfId="12650"/>
    <cellStyle name="Valuta 2 3 5 2 5" xfId="4183"/>
    <cellStyle name="Valuta 2 3 5 2 5 2" xfId="9021"/>
    <cellStyle name="Valuta 2 3 5 2 5 2 2" xfId="28373"/>
    <cellStyle name="Valuta 2 3 5 2 5 2 3" xfId="18697"/>
    <cellStyle name="Valuta 2 3 5 2 5 3" xfId="23535"/>
    <cellStyle name="Valuta 2 3 5 2 5 4" xfId="13859"/>
    <cellStyle name="Valuta 2 3 5 2 6" xfId="5392"/>
    <cellStyle name="Valuta 2 3 5 2 6 2" xfId="24744"/>
    <cellStyle name="Valuta 2 3 5 2 6 3" xfId="15068"/>
    <cellStyle name="Valuta 2 3 5 2 7" xfId="19906"/>
    <cellStyle name="Valuta 2 3 5 2 8" xfId="10230"/>
    <cellStyle name="Valuta 2 3 5 3" xfId="856"/>
    <cellStyle name="Valuta 2 3 5 3 2" xfId="2066"/>
    <cellStyle name="Valuta 2 3 5 3 2 2" xfId="6904"/>
    <cellStyle name="Valuta 2 3 5 3 2 2 2" xfId="26256"/>
    <cellStyle name="Valuta 2 3 5 3 2 2 3" xfId="16580"/>
    <cellStyle name="Valuta 2 3 5 3 2 3" xfId="21418"/>
    <cellStyle name="Valuta 2 3 5 3 2 4" xfId="11742"/>
    <cellStyle name="Valuta 2 3 5 3 3" xfId="3276"/>
    <cellStyle name="Valuta 2 3 5 3 3 2" xfId="8114"/>
    <cellStyle name="Valuta 2 3 5 3 3 2 2" xfId="27466"/>
    <cellStyle name="Valuta 2 3 5 3 3 2 3" xfId="17790"/>
    <cellStyle name="Valuta 2 3 5 3 3 3" xfId="22628"/>
    <cellStyle name="Valuta 2 3 5 3 3 4" xfId="12952"/>
    <cellStyle name="Valuta 2 3 5 3 4" xfId="4485"/>
    <cellStyle name="Valuta 2 3 5 3 4 2" xfId="9323"/>
    <cellStyle name="Valuta 2 3 5 3 4 2 2" xfId="28675"/>
    <cellStyle name="Valuta 2 3 5 3 4 2 3" xfId="18999"/>
    <cellStyle name="Valuta 2 3 5 3 4 3" xfId="23837"/>
    <cellStyle name="Valuta 2 3 5 3 4 4" xfId="14161"/>
    <cellStyle name="Valuta 2 3 5 3 5" xfId="5694"/>
    <cellStyle name="Valuta 2 3 5 3 5 2" xfId="25046"/>
    <cellStyle name="Valuta 2 3 5 3 5 3" xfId="15370"/>
    <cellStyle name="Valuta 2 3 5 3 6" xfId="20208"/>
    <cellStyle name="Valuta 2 3 5 3 7" xfId="10532"/>
    <cellStyle name="Valuta 2 3 5 4" xfId="1462"/>
    <cellStyle name="Valuta 2 3 5 4 2" xfId="6300"/>
    <cellStyle name="Valuta 2 3 5 4 2 2" xfId="25652"/>
    <cellStyle name="Valuta 2 3 5 4 2 3" xfId="15976"/>
    <cellStyle name="Valuta 2 3 5 4 3" xfId="20814"/>
    <cellStyle name="Valuta 2 3 5 4 4" xfId="11138"/>
    <cellStyle name="Valuta 2 3 5 5" xfId="2672"/>
    <cellStyle name="Valuta 2 3 5 5 2" xfId="7510"/>
    <cellStyle name="Valuta 2 3 5 5 2 2" xfId="26862"/>
    <cellStyle name="Valuta 2 3 5 5 2 3" xfId="17186"/>
    <cellStyle name="Valuta 2 3 5 5 3" xfId="22024"/>
    <cellStyle name="Valuta 2 3 5 5 4" xfId="12348"/>
    <cellStyle name="Valuta 2 3 5 6" xfId="3882"/>
    <cellStyle name="Valuta 2 3 5 6 2" xfId="8720"/>
    <cellStyle name="Valuta 2 3 5 6 2 2" xfId="28072"/>
    <cellStyle name="Valuta 2 3 5 6 2 3" xfId="18396"/>
    <cellStyle name="Valuta 2 3 5 6 3" xfId="23234"/>
    <cellStyle name="Valuta 2 3 5 6 4" xfId="13558"/>
    <cellStyle name="Valuta 2 3 5 7" xfId="5090"/>
    <cellStyle name="Valuta 2 3 5 7 2" xfId="24442"/>
    <cellStyle name="Valuta 2 3 5 7 3" xfId="14766"/>
    <cellStyle name="Valuta 2 3 5 8" xfId="19604"/>
    <cellStyle name="Valuta 2 3 5 9" xfId="9928"/>
    <cellStyle name="Valuta 2 3 6" xfId="303"/>
    <cellStyle name="Valuta 2 3 6 2" xfId="606"/>
    <cellStyle name="Valuta 2 3 6 2 2" xfId="1210"/>
    <cellStyle name="Valuta 2 3 6 2 2 2" xfId="2420"/>
    <cellStyle name="Valuta 2 3 6 2 2 2 2" xfId="7258"/>
    <cellStyle name="Valuta 2 3 6 2 2 2 2 2" xfId="26610"/>
    <cellStyle name="Valuta 2 3 6 2 2 2 2 3" xfId="16934"/>
    <cellStyle name="Valuta 2 3 6 2 2 2 3" xfId="21772"/>
    <cellStyle name="Valuta 2 3 6 2 2 2 4" xfId="12096"/>
    <cellStyle name="Valuta 2 3 6 2 2 3" xfId="3630"/>
    <cellStyle name="Valuta 2 3 6 2 2 3 2" xfId="8468"/>
    <cellStyle name="Valuta 2 3 6 2 2 3 2 2" xfId="27820"/>
    <cellStyle name="Valuta 2 3 6 2 2 3 2 3" xfId="18144"/>
    <cellStyle name="Valuta 2 3 6 2 2 3 3" xfId="22982"/>
    <cellStyle name="Valuta 2 3 6 2 2 3 4" xfId="13306"/>
    <cellStyle name="Valuta 2 3 6 2 2 4" xfId="4839"/>
    <cellStyle name="Valuta 2 3 6 2 2 4 2" xfId="9677"/>
    <cellStyle name="Valuta 2 3 6 2 2 4 2 2" xfId="29029"/>
    <cellStyle name="Valuta 2 3 6 2 2 4 2 3" xfId="19353"/>
    <cellStyle name="Valuta 2 3 6 2 2 4 3" xfId="24191"/>
    <cellStyle name="Valuta 2 3 6 2 2 4 4" xfId="14515"/>
    <cellStyle name="Valuta 2 3 6 2 2 5" xfId="6048"/>
    <cellStyle name="Valuta 2 3 6 2 2 5 2" xfId="25400"/>
    <cellStyle name="Valuta 2 3 6 2 2 5 3" xfId="15724"/>
    <cellStyle name="Valuta 2 3 6 2 2 6" xfId="20562"/>
    <cellStyle name="Valuta 2 3 6 2 2 7" xfId="10886"/>
    <cellStyle name="Valuta 2 3 6 2 3" xfId="1816"/>
    <cellStyle name="Valuta 2 3 6 2 3 2" xfId="6654"/>
    <cellStyle name="Valuta 2 3 6 2 3 2 2" xfId="26006"/>
    <cellStyle name="Valuta 2 3 6 2 3 2 3" xfId="16330"/>
    <cellStyle name="Valuta 2 3 6 2 3 3" xfId="21168"/>
    <cellStyle name="Valuta 2 3 6 2 3 4" xfId="11492"/>
    <cellStyle name="Valuta 2 3 6 2 4" xfId="3026"/>
    <cellStyle name="Valuta 2 3 6 2 4 2" xfId="7864"/>
    <cellStyle name="Valuta 2 3 6 2 4 2 2" xfId="27216"/>
    <cellStyle name="Valuta 2 3 6 2 4 2 3" xfId="17540"/>
    <cellStyle name="Valuta 2 3 6 2 4 3" xfId="22378"/>
    <cellStyle name="Valuta 2 3 6 2 4 4" xfId="12702"/>
    <cellStyle name="Valuta 2 3 6 2 5" xfId="4235"/>
    <cellStyle name="Valuta 2 3 6 2 5 2" xfId="9073"/>
    <cellStyle name="Valuta 2 3 6 2 5 2 2" xfId="28425"/>
    <cellStyle name="Valuta 2 3 6 2 5 2 3" xfId="18749"/>
    <cellStyle name="Valuta 2 3 6 2 5 3" xfId="23587"/>
    <cellStyle name="Valuta 2 3 6 2 5 4" xfId="13911"/>
    <cellStyle name="Valuta 2 3 6 2 6" xfId="5444"/>
    <cellStyle name="Valuta 2 3 6 2 6 2" xfId="24796"/>
    <cellStyle name="Valuta 2 3 6 2 6 3" xfId="15120"/>
    <cellStyle name="Valuta 2 3 6 2 7" xfId="19958"/>
    <cellStyle name="Valuta 2 3 6 2 8" xfId="10282"/>
    <cellStyle name="Valuta 2 3 6 3" xfId="908"/>
    <cellStyle name="Valuta 2 3 6 3 2" xfId="2118"/>
    <cellStyle name="Valuta 2 3 6 3 2 2" xfId="6956"/>
    <cellStyle name="Valuta 2 3 6 3 2 2 2" xfId="26308"/>
    <cellStyle name="Valuta 2 3 6 3 2 2 3" xfId="16632"/>
    <cellStyle name="Valuta 2 3 6 3 2 3" xfId="21470"/>
    <cellStyle name="Valuta 2 3 6 3 2 4" xfId="11794"/>
    <cellStyle name="Valuta 2 3 6 3 3" xfId="3328"/>
    <cellStyle name="Valuta 2 3 6 3 3 2" xfId="8166"/>
    <cellStyle name="Valuta 2 3 6 3 3 2 2" xfId="27518"/>
    <cellStyle name="Valuta 2 3 6 3 3 2 3" xfId="17842"/>
    <cellStyle name="Valuta 2 3 6 3 3 3" xfId="22680"/>
    <cellStyle name="Valuta 2 3 6 3 3 4" xfId="13004"/>
    <cellStyle name="Valuta 2 3 6 3 4" xfId="4537"/>
    <cellStyle name="Valuta 2 3 6 3 4 2" xfId="9375"/>
    <cellStyle name="Valuta 2 3 6 3 4 2 2" xfId="28727"/>
    <cellStyle name="Valuta 2 3 6 3 4 2 3" xfId="19051"/>
    <cellStyle name="Valuta 2 3 6 3 4 3" xfId="23889"/>
    <cellStyle name="Valuta 2 3 6 3 4 4" xfId="14213"/>
    <cellStyle name="Valuta 2 3 6 3 5" xfId="5746"/>
    <cellStyle name="Valuta 2 3 6 3 5 2" xfId="25098"/>
    <cellStyle name="Valuta 2 3 6 3 5 3" xfId="15422"/>
    <cellStyle name="Valuta 2 3 6 3 6" xfId="20260"/>
    <cellStyle name="Valuta 2 3 6 3 7" xfId="10584"/>
    <cellStyle name="Valuta 2 3 6 4" xfId="1514"/>
    <cellStyle name="Valuta 2 3 6 4 2" xfId="6352"/>
    <cellStyle name="Valuta 2 3 6 4 2 2" xfId="25704"/>
    <cellStyle name="Valuta 2 3 6 4 2 3" xfId="16028"/>
    <cellStyle name="Valuta 2 3 6 4 3" xfId="20866"/>
    <cellStyle name="Valuta 2 3 6 4 4" xfId="11190"/>
    <cellStyle name="Valuta 2 3 6 5" xfId="2724"/>
    <cellStyle name="Valuta 2 3 6 5 2" xfId="7562"/>
    <cellStyle name="Valuta 2 3 6 5 2 2" xfId="26914"/>
    <cellStyle name="Valuta 2 3 6 5 2 3" xfId="17238"/>
    <cellStyle name="Valuta 2 3 6 5 3" xfId="22076"/>
    <cellStyle name="Valuta 2 3 6 5 4" xfId="12400"/>
    <cellStyle name="Valuta 2 3 6 6" xfId="3933"/>
    <cellStyle name="Valuta 2 3 6 6 2" xfId="8771"/>
    <cellStyle name="Valuta 2 3 6 6 2 2" xfId="28123"/>
    <cellStyle name="Valuta 2 3 6 6 2 3" xfId="18447"/>
    <cellStyle name="Valuta 2 3 6 6 3" xfId="23285"/>
    <cellStyle name="Valuta 2 3 6 6 4" xfId="13609"/>
    <cellStyle name="Valuta 2 3 6 7" xfId="5142"/>
    <cellStyle name="Valuta 2 3 6 7 2" xfId="24494"/>
    <cellStyle name="Valuta 2 3 6 7 3" xfId="14818"/>
    <cellStyle name="Valuta 2 3 6 8" xfId="19656"/>
    <cellStyle name="Valuta 2 3 6 9" xfId="9980"/>
    <cellStyle name="Valuta 2 3 7" xfId="354"/>
    <cellStyle name="Valuta 2 3 7 2" xfId="958"/>
    <cellStyle name="Valuta 2 3 7 2 2" xfId="2168"/>
    <cellStyle name="Valuta 2 3 7 2 2 2" xfId="7006"/>
    <cellStyle name="Valuta 2 3 7 2 2 2 2" xfId="26358"/>
    <cellStyle name="Valuta 2 3 7 2 2 2 3" xfId="16682"/>
    <cellStyle name="Valuta 2 3 7 2 2 3" xfId="21520"/>
    <cellStyle name="Valuta 2 3 7 2 2 4" xfId="11844"/>
    <cellStyle name="Valuta 2 3 7 2 3" xfId="3378"/>
    <cellStyle name="Valuta 2 3 7 2 3 2" xfId="8216"/>
    <cellStyle name="Valuta 2 3 7 2 3 2 2" xfId="27568"/>
    <cellStyle name="Valuta 2 3 7 2 3 2 3" xfId="17892"/>
    <cellStyle name="Valuta 2 3 7 2 3 3" xfId="22730"/>
    <cellStyle name="Valuta 2 3 7 2 3 4" xfId="13054"/>
    <cellStyle name="Valuta 2 3 7 2 4" xfId="4587"/>
    <cellStyle name="Valuta 2 3 7 2 4 2" xfId="9425"/>
    <cellStyle name="Valuta 2 3 7 2 4 2 2" xfId="28777"/>
    <cellStyle name="Valuta 2 3 7 2 4 2 3" xfId="19101"/>
    <cellStyle name="Valuta 2 3 7 2 4 3" xfId="23939"/>
    <cellStyle name="Valuta 2 3 7 2 4 4" xfId="14263"/>
    <cellStyle name="Valuta 2 3 7 2 5" xfId="5796"/>
    <cellStyle name="Valuta 2 3 7 2 5 2" xfId="25148"/>
    <cellStyle name="Valuta 2 3 7 2 5 3" xfId="15472"/>
    <cellStyle name="Valuta 2 3 7 2 6" xfId="20310"/>
    <cellStyle name="Valuta 2 3 7 2 7" xfId="10634"/>
    <cellStyle name="Valuta 2 3 7 3" xfId="1564"/>
    <cellStyle name="Valuta 2 3 7 3 2" xfId="6402"/>
    <cellStyle name="Valuta 2 3 7 3 2 2" xfId="25754"/>
    <cellStyle name="Valuta 2 3 7 3 2 3" xfId="16078"/>
    <cellStyle name="Valuta 2 3 7 3 3" xfId="20916"/>
    <cellStyle name="Valuta 2 3 7 3 4" xfId="11240"/>
    <cellStyle name="Valuta 2 3 7 4" xfId="2774"/>
    <cellStyle name="Valuta 2 3 7 4 2" xfId="7612"/>
    <cellStyle name="Valuta 2 3 7 4 2 2" xfId="26964"/>
    <cellStyle name="Valuta 2 3 7 4 2 3" xfId="17288"/>
    <cellStyle name="Valuta 2 3 7 4 3" xfId="22126"/>
    <cellStyle name="Valuta 2 3 7 4 4" xfId="12450"/>
    <cellStyle name="Valuta 2 3 7 5" xfId="3983"/>
    <cellStyle name="Valuta 2 3 7 5 2" xfId="8821"/>
    <cellStyle name="Valuta 2 3 7 5 2 2" xfId="28173"/>
    <cellStyle name="Valuta 2 3 7 5 2 3" xfId="18497"/>
    <cellStyle name="Valuta 2 3 7 5 3" xfId="23335"/>
    <cellStyle name="Valuta 2 3 7 5 4" xfId="13659"/>
    <cellStyle name="Valuta 2 3 7 6" xfId="5192"/>
    <cellStyle name="Valuta 2 3 7 6 2" xfId="24544"/>
    <cellStyle name="Valuta 2 3 7 6 3" xfId="14868"/>
    <cellStyle name="Valuta 2 3 7 7" xfId="19706"/>
    <cellStyle name="Valuta 2 3 7 8" xfId="10030"/>
    <cellStyle name="Valuta 2 3 8" xfId="656"/>
    <cellStyle name="Valuta 2 3 8 2" xfId="1866"/>
    <cellStyle name="Valuta 2 3 8 2 2" xfId="6704"/>
    <cellStyle name="Valuta 2 3 8 2 2 2" xfId="26056"/>
    <cellStyle name="Valuta 2 3 8 2 2 3" xfId="16380"/>
    <cellStyle name="Valuta 2 3 8 2 3" xfId="21218"/>
    <cellStyle name="Valuta 2 3 8 2 4" xfId="11542"/>
    <cellStyle name="Valuta 2 3 8 3" xfId="3076"/>
    <cellStyle name="Valuta 2 3 8 3 2" xfId="7914"/>
    <cellStyle name="Valuta 2 3 8 3 2 2" xfId="27266"/>
    <cellStyle name="Valuta 2 3 8 3 2 3" xfId="17590"/>
    <cellStyle name="Valuta 2 3 8 3 3" xfId="22428"/>
    <cellStyle name="Valuta 2 3 8 3 4" xfId="12752"/>
    <cellStyle name="Valuta 2 3 8 4" xfId="4285"/>
    <cellStyle name="Valuta 2 3 8 4 2" xfId="9123"/>
    <cellStyle name="Valuta 2 3 8 4 2 2" xfId="28475"/>
    <cellStyle name="Valuta 2 3 8 4 2 3" xfId="18799"/>
    <cellStyle name="Valuta 2 3 8 4 3" xfId="23637"/>
    <cellStyle name="Valuta 2 3 8 4 4" xfId="13961"/>
    <cellStyle name="Valuta 2 3 8 5" xfId="5494"/>
    <cellStyle name="Valuta 2 3 8 5 2" xfId="24846"/>
    <cellStyle name="Valuta 2 3 8 5 3" xfId="15170"/>
    <cellStyle name="Valuta 2 3 8 6" xfId="20008"/>
    <cellStyle name="Valuta 2 3 8 7" xfId="10332"/>
    <cellStyle name="Valuta 2 3 9" xfId="1262"/>
    <cellStyle name="Valuta 2 3 9 2" xfId="6100"/>
    <cellStyle name="Valuta 2 3 9 2 2" xfId="25452"/>
    <cellStyle name="Valuta 2 3 9 2 3" xfId="15776"/>
    <cellStyle name="Valuta 2 3 9 3" xfId="20614"/>
    <cellStyle name="Valuta 2 3 9 4" xfId="10938"/>
    <cellStyle name="Valuta 2 4" xfId="29"/>
    <cellStyle name="Valuta 2 4 10" xfId="3694"/>
    <cellStyle name="Valuta 2 4 10 2" xfId="8532"/>
    <cellStyle name="Valuta 2 4 10 2 2" xfId="27884"/>
    <cellStyle name="Valuta 2 4 10 2 3" xfId="18208"/>
    <cellStyle name="Valuta 2 4 10 3" xfId="23046"/>
    <cellStyle name="Valuta 2 4 10 4" xfId="13370"/>
    <cellStyle name="Valuta 2 4 11" xfId="4900"/>
    <cellStyle name="Valuta 2 4 11 2" xfId="24252"/>
    <cellStyle name="Valuta 2 4 11 3" xfId="14576"/>
    <cellStyle name="Valuta 2 4 12" xfId="19414"/>
    <cellStyle name="Valuta 2 4 13" xfId="9738"/>
    <cellStyle name="Valuta 2 4 2" xfId="83"/>
    <cellStyle name="Valuta 2 4 2 10" xfId="9788"/>
    <cellStyle name="Valuta 2 4 2 2" xfId="194"/>
    <cellStyle name="Valuta 2 4 2 2 2" xfId="514"/>
    <cellStyle name="Valuta 2 4 2 2 2 2" xfId="1118"/>
    <cellStyle name="Valuta 2 4 2 2 2 2 2" xfId="2328"/>
    <cellStyle name="Valuta 2 4 2 2 2 2 2 2" xfId="7166"/>
    <cellStyle name="Valuta 2 4 2 2 2 2 2 2 2" xfId="26518"/>
    <cellStyle name="Valuta 2 4 2 2 2 2 2 2 3" xfId="16842"/>
    <cellStyle name="Valuta 2 4 2 2 2 2 2 3" xfId="21680"/>
    <cellStyle name="Valuta 2 4 2 2 2 2 2 4" xfId="12004"/>
    <cellStyle name="Valuta 2 4 2 2 2 2 3" xfId="3538"/>
    <cellStyle name="Valuta 2 4 2 2 2 2 3 2" xfId="8376"/>
    <cellStyle name="Valuta 2 4 2 2 2 2 3 2 2" xfId="27728"/>
    <cellStyle name="Valuta 2 4 2 2 2 2 3 2 3" xfId="18052"/>
    <cellStyle name="Valuta 2 4 2 2 2 2 3 3" xfId="22890"/>
    <cellStyle name="Valuta 2 4 2 2 2 2 3 4" xfId="13214"/>
    <cellStyle name="Valuta 2 4 2 2 2 2 4" xfId="4747"/>
    <cellStyle name="Valuta 2 4 2 2 2 2 4 2" xfId="9585"/>
    <cellStyle name="Valuta 2 4 2 2 2 2 4 2 2" xfId="28937"/>
    <cellStyle name="Valuta 2 4 2 2 2 2 4 2 3" xfId="19261"/>
    <cellStyle name="Valuta 2 4 2 2 2 2 4 3" xfId="24099"/>
    <cellStyle name="Valuta 2 4 2 2 2 2 4 4" xfId="14423"/>
    <cellStyle name="Valuta 2 4 2 2 2 2 5" xfId="5956"/>
    <cellStyle name="Valuta 2 4 2 2 2 2 5 2" xfId="25308"/>
    <cellStyle name="Valuta 2 4 2 2 2 2 5 3" xfId="15632"/>
    <cellStyle name="Valuta 2 4 2 2 2 2 6" xfId="20470"/>
    <cellStyle name="Valuta 2 4 2 2 2 2 7" xfId="10794"/>
    <cellStyle name="Valuta 2 4 2 2 2 3" xfId="1724"/>
    <cellStyle name="Valuta 2 4 2 2 2 3 2" xfId="6562"/>
    <cellStyle name="Valuta 2 4 2 2 2 3 2 2" xfId="25914"/>
    <cellStyle name="Valuta 2 4 2 2 2 3 2 3" xfId="16238"/>
    <cellStyle name="Valuta 2 4 2 2 2 3 3" xfId="21076"/>
    <cellStyle name="Valuta 2 4 2 2 2 3 4" xfId="11400"/>
    <cellStyle name="Valuta 2 4 2 2 2 4" xfId="2934"/>
    <cellStyle name="Valuta 2 4 2 2 2 4 2" xfId="7772"/>
    <cellStyle name="Valuta 2 4 2 2 2 4 2 2" xfId="27124"/>
    <cellStyle name="Valuta 2 4 2 2 2 4 2 3" xfId="17448"/>
    <cellStyle name="Valuta 2 4 2 2 2 4 3" xfId="22286"/>
    <cellStyle name="Valuta 2 4 2 2 2 4 4" xfId="12610"/>
    <cellStyle name="Valuta 2 4 2 2 2 5" xfId="4143"/>
    <cellStyle name="Valuta 2 4 2 2 2 5 2" xfId="8981"/>
    <cellStyle name="Valuta 2 4 2 2 2 5 2 2" xfId="28333"/>
    <cellStyle name="Valuta 2 4 2 2 2 5 2 3" xfId="18657"/>
    <cellStyle name="Valuta 2 4 2 2 2 5 3" xfId="23495"/>
    <cellStyle name="Valuta 2 4 2 2 2 5 4" xfId="13819"/>
    <cellStyle name="Valuta 2 4 2 2 2 6" xfId="5352"/>
    <cellStyle name="Valuta 2 4 2 2 2 6 2" xfId="24704"/>
    <cellStyle name="Valuta 2 4 2 2 2 6 3" xfId="15028"/>
    <cellStyle name="Valuta 2 4 2 2 2 7" xfId="19866"/>
    <cellStyle name="Valuta 2 4 2 2 2 8" xfId="10190"/>
    <cellStyle name="Valuta 2 4 2 2 3" xfId="816"/>
    <cellStyle name="Valuta 2 4 2 2 3 2" xfId="2026"/>
    <cellStyle name="Valuta 2 4 2 2 3 2 2" xfId="6864"/>
    <cellStyle name="Valuta 2 4 2 2 3 2 2 2" xfId="26216"/>
    <cellStyle name="Valuta 2 4 2 2 3 2 2 3" xfId="16540"/>
    <cellStyle name="Valuta 2 4 2 2 3 2 3" xfId="21378"/>
    <cellStyle name="Valuta 2 4 2 2 3 2 4" xfId="11702"/>
    <cellStyle name="Valuta 2 4 2 2 3 3" xfId="3236"/>
    <cellStyle name="Valuta 2 4 2 2 3 3 2" xfId="8074"/>
    <cellStyle name="Valuta 2 4 2 2 3 3 2 2" xfId="27426"/>
    <cellStyle name="Valuta 2 4 2 2 3 3 2 3" xfId="17750"/>
    <cellStyle name="Valuta 2 4 2 2 3 3 3" xfId="22588"/>
    <cellStyle name="Valuta 2 4 2 2 3 3 4" xfId="12912"/>
    <cellStyle name="Valuta 2 4 2 2 3 4" xfId="4445"/>
    <cellStyle name="Valuta 2 4 2 2 3 4 2" xfId="9283"/>
    <cellStyle name="Valuta 2 4 2 2 3 4 2 2" xfId="28635"/>
    <cellStyle name="Valuta 2 4 2 2 3 4 2 3" xfId="18959"/>
    <cellStyle name="Valuta 2 4 2 2 3 4 3" xfId="23797"/>
    <cellStyle name="Valuta 2 4 2 2 3 4 4" xfId="14121"/>
    <cellStyle name="Valuta 2 4 2 2 3 5" xfId="5654"/>
    <cellStyle name="Valuta 2 4 2 2 3 5 2" xfId="25006"/>
    <cellStyle name="Valuta 2 4 2 2 3 5 3" xfId="15330"/>
    <cellStyle name="Valuta 2 4 2 2 3 6" xfId="20168"/>
    <cellStyle name="Valuta 2 4 2 2 3 7" xfId="10492"/>
    <cellStyle name="Valuta 2 4 2 2 4" xfId="1422"/>
    <cellStyle name="Valuta 2 4 2 2 4 2" xfId="6260"/>
    <cellStyle name="Valuta 2 4 2 2 4 2 2" xfId="25612"/>
    <cellStyle name="Valuta 2 4 2 2 4 2 3" xfId="15936"/>
    <cellStyle name="Valuta 2 4 2 2 4 3" xfId="20774"/>
    <cellStyle name="Valuta 2 4 2 2 4 4" xfId="11098"/>
    <cellStyle name="Valuta 2 4 2 2 5" xfId="2632"/>
    <cellStyle name="Valuta 2 4 2 2 5 2" xfId="7470"/>
    <cellStyle name="Valuta 2 4 2 2 5 2 2" xfId="26822"/>
    <cellStyle name="Valuta 2 4 2 2 5 2 3" xfId="17146"/>
    <cellStyle name="Valuta 2 4 2 2 5 3" xfId="21984"/>
    <cellStyle name="Valuta 2 4 2 2 5 4" xfId="12308"/>
    <cellStyle name="Valuta 2 4 2 2 6" xfId="3842"/>
    <cellStyle name="Valuta 2 4 2 2 6 2" xfId="8680"/>
    <cellStyle name="Valuta 2 4 2 2 6 2 2" xfId="28032"/>
    <cellStyle name="Valuta 2 4 2 2 6 2 3" xfId="18356"/>
    <cellStyle name="Valuta 2 4 2 2 6 3" xfId="23194"/>
    <cellStyle name="Valuta 2 4 2 2 6 4" xfId="13518"/>
    <cellStyle name="Valuta 2 4 2 2 7" xfId="5050"/>
    <cellStyle name="Valuta 2 4 2 2 7 2" xfId="24402"/>
    <cellStyle name="Valuta 2 4 2 2 7 3" xfId="14726"/>
    <cellStyle name="Valuta 2 4 2 2 8" xfId="19564"/>
    <cellStyle name="Valuta 2 4 2 2 9" xfId="9888"/>
    <cellStyle name="Valuta 2 4 2 3" xfId="414"/>
    <cellStyle name="Valuta 2 4 2 3 2" xfId="1018"/>
    <cellStyle name="Valuta 2 4 2 3 2 2" xfId="2228"/>
    <cellStyle name="Valuta 2 4 2 3 2 2 2" xfId="7066"/>
    <cellStyle name="Valuta 2 4 2 3 2 2 2 2" xfId="26418"/>
    <cellStyle name="Valuta 2 4 2 3 2 2 2 3" xfId="16742"/>
    <cellStyle name="Valuta 2 4 2 3 2 2 3" xfId="21580"/>
    <cellStyle name="Valuta 2 4 2 3 2 2 4" xfId="11904"/>
    <cellStyle name="Valuta 2 4 2 3 2 3" xfId="3438"/>
    <cellStyle name="Valuta 2 4 2 3 2 3 2" xfId="8276"/>
    <cellStyle name="Valuta 2 4 2 3 2 3 2 2" xfId="27628"/>
    <cellStyle name="Valuta 2 4 2 3 2 3 2 3" xfId="17952"/>
    <cellStyle name="Valuta 2 4 2 3 2 3 3" xfId="22790"/>
    <cellStyle name="Valuta 2 4 2 3 2 3 4" xfId="13114"/>
    <cellStyle name="Valuta 2 4 2 3 2 4" xfId="4647"/>
    <cellStyle name="Valuta 2 4 2 3 2 4 2" xfId="9485"/>
    <cellStyle name="Valuta 2 4 2 3 2 4 2 2" xfId="28837"/>
    <cellStyle name="Valuta 2 4 2 3 2 4 2 3" xfId="19161"/>
    <cellStyle name="Valuta 2 4 2 3 2 4 3" xfId="23999"/>
    <cellStyle name="Valuta 2 4 2 3 2 4 4" xfId="14323"/>
    <cellStyle name="Valuta 2 4 2 3 2 5" xfId="5856"/>
    <cellStyle name="Valuta 2 4 2 3 2 5 2" xfId="25208"/>
    <cellStyle name="Valuta 2 4 2 3 2 5 3" xfId="15532"/>
    <cellStyle name="Valuta 2 4 2 3 2 6" xfId="20370"/>
    <cellStyle name="Valuta 2 4 2 3 2 7" xfId="10694"/>
    <cellStyle name="Valuta 2 4 2 3 3" xfId="1624"/>
    <cellStyle name="Valuta 2 4 2 3 3 2" xfId="6462"/>
    <cellStyle name="Valuta 2 4 2 3 3 2 2" xfId="25814"/>
    <cellStyle name="Valuta 2 4 2 3 3 2 3" xfId="16138"/>
    <cellStyle name="Valuta 2 4 2 3 3 3" xfId="20976"/>
    <cellStyle name="Valuta 2 4 2 3 3 4" xfId="11300"/>
    <cellStyle name="Valuta 2 4 2 3 4" xfId="2834"/>
    <cellStyle name="Valuta 2 4 2 3 4 2" xfId="7672"/>
    <cellStyle name="Valuta 2 4 2 3 4 2 2" xfId="27024"/>
    <cellStyle name="Valuta 2 4 2 3 4 2 3" xfId="17348"/>
    <cellStyle name="Valuta 2 4 2 3 4 3" xfId="22186"/>
    <cellStyle name="Valuta 2 4 2 3 4 4" xfId="12510"/>
    <cellStyle name="Valuta 2 4 2 3 5" xfId="4043"/>
    <cellStyle name="Valuta 2 4 2 3 5 2" xfId="8881"/>
    <cellStyle name="Valuta 2 4 2 3 5 2 2" xfId="28233"/>
    <cellStyle name="Valuta 2 4 2 3 5 2 3" xfId="18557"/>
    <cellStyle name="Valuta 2 4 2 3 5 3" xfId="23395"/>
    <cellStyle name="Valuta 2 4 2 3 5 4" xfId="13719"/>
    <cellStyle name="Valuta 2 4 2 3 6" xfId="5252"/>
    <cellStyle name="Valuta 2 4 2 3 6 2" xfId="24604"/>
    <cellStyle name="Valuta 2 4 2 3 6 3" xfId="14928"/>
    <cellStyle name="Valuta 2 4 2 3 7" xfId="19766"/>
    <cellStyle name="Valuta 2 4 2 3 8" xfId="10090"/>
    <cellStyle name="Valuta 2 4 2 4" xfId="716"/>
    <cellStyle name="Valuta 2 4 2 4 2" xfId="1926"/>
    <cellStyle name="Valuta 2 4 2 4 2 2" xfId="6764"/>
    <cellStyle name="Valuta 2 4 2 4 2 2 2" xfId="26116"/>
    <cellStyle name="Valuta 2 4 2 4 2 2 3" xfId="16440"/>
    <cellStyle name="Valuta 2 4 2 4 2 3" xfId="21278"/>
    <cellStyle name="Valuta 2 4 2 4 2 4" xfId="11602"/>
    <cellStyle name="Valuta 2 4 2 4 3" xfId="3136"/>
    <cellStyle name="Valuta 2 4 2 4 3 2" xfId="7974"/>
    <cellStyle name="Valuta 2 4 2 4 3 2 2" xfId="27326"/>
    <cellStyle name="Valuta 2 4 2 4 3 2 3" xfId="17650"/>
    <cellStyle name="Valuta 2 4 2 4 3 3" xfId="22488"/>
    <cellStyle name="Valuta 2 4 2 4 3 4" xfId="12812"/>
    <cellStyle name="Valuta 2 4 2 4 4" xfId="4345"/>
    <cellStyle name="Valuta 2 4 2 4 4 2" xfId="9183"/>
    <cellStyle name="Valuta 2 4 2 4 4 2 2" xfId="28535"/>
    <cellStyle name="Valuta 2 4 2 4 4 2 3" xfId="18859"/>
    <cellStyle name="Valuta 2 4 2 4 4 3" xfId="23697"/>
    <cellStyle name="Valuta 2 4 2 4 4 4" xfId="14021"/>
    <cellStyle name="Valuta 2 4 2 4 5" xfId="5554"/>
    <cellStyle name="Valuta 2 4 2 4 5 2" xfId="24906"/>
    <cellStyle name="Valuta 2 4 2 4 5 3" xfId="15230"/>
    <cellStyle name="Valuta 2 4 2 4 6" xfId="20068"/>
    <cellStyle name="Valuta 2 4 2 4 7" xfId="10392"/>
    <cellStyle name="Valuta 2 4 2 5" xfId="1322"/>
    <cellStyle name="Valuta 2 4 2 5 2" xfId="6160"/>
    <cellStyle name="Valuta 2 4 2 5 2 2" xfId="25512"/>
    <cellStyle name="Valuta 2 4 2 5 2 3" xfId="15836"/>
    <cellStyle name="Valuta 2 4 2 5 3" xfId="20674"/>
    <cellStyle name="Valuta 2 4 2 5 4" xfId="10998"/>
    <cellStyle name="Valuta 2 4 2 6" xfId="2532"/>
    <cellStyle name="Valuta 2 4 2 6 2" xfId="7370"/>
    <cellStyle name="Valuta 2 4 2 6 2 2" xfId="26722"/>
    <cellStyle name="Valuta 2 4 2 6 2 3" xfId="17046"/>
    <cellStyle name="Valuta 2 4 2 6 3" xfId="21884"/>
    <cellStyle name="Valuta 2 4 2 6 4" xfId="12208"/>
    <cellStyle name="Valuta 2 4 2 7" xfId="3742"/>
    <cellStyle name="Valuta 2 4 2 7 2" xfId="8580"/>
    <cellStyle name="Valuta 2 4 2 7 2 2" xfId="27932"/>
    <cellStyle name="Valuta 2 4 2 7 2 3" xfId="18256"/>
    <cellStyle name="Valuta 2 4 2 7 3" xfId="23094"/>
    <cellStyle name="Valuta 2 4 2 7 4" xfId="13418"/>
    <cellStyle name="Valuta 2 4 2 8" xfId="4950"/>
    <cellStyle name="Valuta 2 4 2 8 2" xfId="24302"/>
    <cellStyle name="Valuta 2 4 2 8 3" xfId="14626"/>
    <cellStyle name="Valuta 2 4 2 9" xfId="19464"/>
    <cellStyle name="Valuta 2 4 3" xfId="144"/>
    <cellStyle name="Valuta 2 4 3 2" xfId="464"/>
    <cellStyle name="Valuta 2 4 3 2 2" xfId="1068"/>
    <cellStyle name="Valuta 2 4 3 2 2 2" xfId="2278"/>
    <cellStyle name="Valuta 2 4 3 2 2 2 2" xfId="7116"/>
    <cellStyle name="Valuta 2 4 3 2 2 2 2 2" xfId="26468"/>
    <cellStyle name="Valuta 2 4 3 2 2 2 2 3" xfId="16792"/>
    <cellStyle name="Valuta 2 4 3 2 2 2 3" xfId="21630"/>
    <cellStyle name="Valuta 2 4 3 2 2 2 4" xfId="11954"/>
    <cellStyle name="Valuta 2 4 3 2 2 3" xfId="3488"/>
    <cellStyle name="Valuta 2 4 3 2 2 3 2" xfId="8326"/>
    <cellStyle name="Valuta 2 4 3 2 2 3 2 2" xfId="27678"/>
    <cellStyle name="Valuta 2 4 3 2 2 3 2 3" xfId="18002"/>
    <cellStyle name="Valuta 2 4 3 2 2 3 3" xfId="22840"/>
    <cellStyle name="Valuta 2 4 3 2 2 3 4" xfId="13164"/>
    <cellStyle name="Valuta 2 4 3 2 2 4" xfId="4697"/>
    <cellStyle name="Valuta 2 4 3 2 2 4 2" xfId="9535"/>
    <cellStyle name="Valuta 2 4 3 2 2 4 2 2" xfId="28887"/>
    <cellStyle name="Valuta 2 4 3 2 2 4 2 3" xfId="19211"/>
    <cellStyle name="Valuta 2 4 3 2 2 4 3" xfId="24049"/>
    <cellStyle name="Valuta 2 4 3 2 2 4 4" xfId="14373"/>
    <cellStyle name="Valuta 2 4 3 2 2 5" xfId="5906"/>
    <cellStyle name="Valuta 2 4 3 2 2 5 2" xfId="25258"/>
    <cellStyle name="Valuta 2 4 3 2 2 5 3" xfId="15582"/>
    <cellStyle name="Valuta 2 4 3 2 2 6" xfId="20420"/>
    <cellStyle name="Valuta 2 4 3 2 2 7" xfId="10744"/>
    <cellStyle name="Valuta 2 4 3 2 3" xfId="1674"/>
    <cellStyle name="Valuta 2 4 3 2 3 2" xfId="6512"/>
    <cellStyle name="Valuta 2 4 3 2 3 2 2" xfId="25864"/>
    <cellStyle name="Valuta 2 4 3 2 3 2 3" xfId="16188"/>
    <cellStyle name="Valuta 2 4 3 2 3 3" xfId="21026"/>
    <cellStyle name="Valuta 2 4 3 2 3 4" xfId="11350"/>
    <cellStyle name="Valuta 2 4 3 2 4" xfId="2884"/>
    <cellStyle name="Valuta 2 4 3 2 4 2" xfId="7722"/>
    <cellStyle name="Valuta 2 4 3 2 4 2 2" xfId="27074"/>
    <cellStyle name="Valuta 2 4 3 2 4 2 3" xfId="17398"/>
    <cellStyle name="Valuta 2 4 3 2 4 3" xfId="22236"/>
    <cellStyle name="Valuta 2 4 3 2 4 4" xfId="12560"/>
    <cellStyle name="Valuta 2 4 3 2 5" xfId="4093"/>
    <cellStyle name="Valuta 2 4 3 2 5 2" xfId="8931"/>
    <cellStyle name="Valuta 2 4 3 2 5 2 2" xfId="28283"/>
    <cellStyle name="Valuta 2 4 3 2 5 2 3" xfId="18607"/>
    <cellStyle name="Valuta 2 4 3 2 5 3" xfId="23445"/>
    <cellStyle name="Valuta 2 4 3 2 5 4" xfId="13769"/>
    <cellStyle name="Valuta 2 4 3 2 6" xfId="5302"/>
    <cellStyle name="Valuta 2 4 3 2 6 2" xfId="24654"/>
    <cellStyle name="Valuta 2 4 3 2 6 3" xfId="14978"/>
    <cellStyle name="Valuta 2 4 3 2 7" xfId="19816"/>
    <cellStyle name="Valuta 2 4 3 2 8" xfId="10140"/>
    <cellStyle name="Valuta 2 4 3 3" xfId="766"/>
    <cellStyle name="Valuta 2 4 3 3 2" xfId="1976"/>
    <cellStyle name="Valuta 2 4 3 3 2 2" xfId="6814"/>
    <cellStyle name="Valuta 2 4 3 3 2 2 2" xfId="26166"/>
    <cellStyle name="Valuta 2 4 3 3 2 2 3" xfId="16490"/>
    <cellStyle name="Valuta 2 4 3 3 2 3" xfId="21328"/>
    <cellStyle name="Valuta 2 4 3 3 2 4" xfId="11652"/>
    <cellStyle name="Valuta 2 4 3 3 3" xfId="3186"/>
    <cellStyle name="Valuta 2 4 3 3 3 2" xfId="8024"/>
    <cellStyle name="Valuta 2 4 3 3 3 2 2" xfId="27376"/>
    <cellStyle name="Valuta 2 4 3 3 3 2 3" xfId="17700"/>
    <cellStyle name="Valuta 2 4 3 3 3 3" xfId="22538"/>
    <cellStyle name="Valuta 2 4 3 3 3 4" xfId="12862"/>
    <cellStyle name="Valuta 2 4 3 3 4" xfId="4395"/>
    <cellStyle name="Valuta 2 4 3 3 4 2" xfId="9233"/>
    <cellStyle name="Valuta 2 4 3 3 4 2 2" xfId="28585"/>
    <cellStyle name="Valuta 2 4 3 3 4 2 3" xfId="18909"/>
    <cellStyle name="Valuta 2 4 3 3 4 3" xfId="23747"/>
    <cellStyle name="Valuta 2 4 3 3 4 4" xfId="14071"/>
    <cellStyle name="Valuta 2 4 3 3 5" xfId="5604"/>
    <cellStyle name="Valuta 2 4 3 3 5 2" xfId="24956"/>
    <cellStyle name="Valuta 2 4 3 3 5 3" xfId="15280"/>
    <cellStyle name="Valuta 2 4 3 3 6" xfId="20118"/>
    <cellStyle name="Valuta 2 4 3 3 7" xfId="10442"/>
    <cellStyle name="Valuta 2 4 3 4" xfId="1372"/>
    <cellStyle name="Valuta 2 4 3 4 2" xfId="6210"/>
    <cellStyle name="Valuta 2 4 3 4 2 2" xfId="25562"/>
    <cellStyle name="Valuta 2 4 3 4 2 3" xfId="15886"/>
    <cellStyle name="Valuta 2 4 3 4 3" xfId="20724"/>
    <cellStyle name="Valuta 2 4 3 4 4" xfId="11048"/>
    <cellStyle name="Valuta 2 4 3 5" xfId="2582"/>
    <cellStyle name="Valuta 2 4 3 5 2" xfId="7420"/>
    <cellStyle name="Valuta 2 4 3 5 2 2" xfId="26772"/>
    <cellStyle name="Valuta 2 4 3 5 2 3" xfId="17096"/>
    <cellStyle name="Valuta 2 4 3 5 3" xfId="21934"/>
    <cellStyle name="Valuta 2 4 3 5 4" xfId="12258"/>
    <cellStyle name="Valuta 2 4 3 6" xfId="3792"/>
    <cellStyle name="Valuta 2 4 3 6 2" xfId="8630"/>
    <cellStyle name="Valuta 2 4 3 6 2 2" xfId="27982"/>
    <cellStyle name="Valuta 2 4 3 6 2 3" xfId="18306"/>
    <cellStyle name="Valuta 2 4 3 6 3" xfId="23144"/>
    <cellStyle name="Valuta 2 4 3 6 4" xfId="13468"/>
    <cellStyle name="Valuta 2 4 3 7" xfId="5000"/>
    <cellStyle name="Valuta 2 4 3 7 2" xfId="24352"/>
    <cellStyle name="Valuta 2 4 3 7 3" xfId="14676"/>
    <cellStyle name="Valuta 2 4 3 8" xfId="19514"/>
    <cellStyle name="Valuta 2 4 3 9" xfId="9838"/>
    <cellStyle name="Valuta 2 4 4" xfId="260"/>
    <cellStyle name="Valuta 2 4 4 2" xfId="564"/>
    <cellStyle name="Valuta 2 4 4 2 2" xfId="1168"/>
    <cellStyle name="Valuta 2 4 4 2 2 2" xfId="2378"/>
    <cellStyle name="Valuta 2 4 4 2 2 2 2" xfId="7216"/>
    <cellStyle name="Valuta 2 4 4 2 2 2 2 2" xfId="26568"/>
    <cellStyle name="Valuta 2 4 4 2 2 2 2 3" xfId="16892"/>
    <cellStyle name="Valuta 2 4 4 2 2 2 3" xfId="21730"/>
    <cellStyle name="Valuta 2 4 4 2 2 2 4" xfId="12054"/>
    <cellStyle name="Valuta 2 4 4 2 2 3" xfId="3588"/>
    <cellStyle name="Valuta 2 4 4 2 2 3 2" xfId="8426"/>
    <cellStyle name="Valuta 2 4 4 2 2 3 2 2" xfId="27778"/>
    <cellStyle name="Valuta 2 4 4 2 2 3 2 3" xfId="18102"/>
    <cellStyle name="Valuta 2 4 4 2 2 3 3" xfId="22940"/>
    <cellStyle name="Valuta 2 4 4 2 2 3 4" xfId="13264"/>
    <cellStyle name="Valuta 2 4 4 2 2 4" xfId="4797"/>
    <cellStyle name="Valuta 2 4 4 2 2 4 2" xfId="9635"/>
    <cellStyle name="Valuta 2 4 4 2 2 4 2 2" xfId="28987"/>
    <cellStyle name="Valuta 2 4 4 2 2 4 2 3" xfId="19311"/>
    <cellStyle name="Valuta 2 4 4 2 2 4 3" xfId="24149"/>
    <cellStyle name="Valuta 2 4 4 2 2 4 4" xfId="14473"/>
    <cellStyle name="Valuta 2 4 4 2 2 5" xfId="6006"/>
    <cellStyle name="Valuta 2 4 4 2 2 5 2" xfId="25358"/>
    <cellStyle name="Valuta 2 4 4 2 2 5 3" xfId="15682"/>
    <cellStyle name="Valuta 2 4 4 2 2 6" xfId="20520"/>
    <cellStyle name="Valuta 2 4 4 2 2 7" xfId="10844"/>
    <cellStyle name="Valuta 2 4 4 2 3" xfId="1774"/>
    <cellStyle name="Valuta 2 4 4 2 3 2" xfId="6612"/>
    <cellStyle name="Valuta 2 4 4 2 3 2 2" xfId="25964"/>
    <cellStyle name="Valuta 2 4 4 2 3 2 3" xfId="16288"/>
    <cellStyle name="Valuta 2 4 4 2 3 3" xfId="21126"/>
    <cellStyle name="Valuta 2 4 4 2 3 4" xfId="11450"/>
    <cellStyle name="Valuta 2 4 4 2 4" xfId="2984"/>
    <cellStyle name="Valuta 2 4 4 2 4 2" xfId="7822"/>
    <cellStyle name="Valuta 2 4 4 2 4 2 2" xfId="27174"/>
    <cellStyle name="Valuta 2 4 4 2 4 2 3" xfId="17498"/>
    <cellStyle name="Valuta 2 4 4 2 4 3" xfId="22336"/>
    <cellStyle name="Valuta 2 4 4 2 4 4" xfId="12660"/>
    <cellStyle name="Valuta 2 4 4 2 5" xfId="4193"/>
    <cellStyle name="Valuta 2 4 4 2 5 2" xfId="9031"/>
    <cellStyle name="Valuta 2 4 4 2 5 2 2" xfId="28383"/>
    <cellStyle name="Valuta 2 4 4 2 5 2 3" xfId="18707"/>
    <cellStyle name="Valuta 2 4 4 2 5 3" xfId="23545"/>
    <cellStyle name="Valuta 2 4 4 2 5 4" xfId="13869"/>
    <cellStyle name="Valuta 2 4 4 2 6" xfId="5402"/>
    <cellStyle name="Valuta 2 4 4 2 6 2" xfId="24754"/>
    <cellStyle name="Valuta 2 4 4 2 6 3" xfId="15078"/>
    <cellStyle name="Valuta 2 4 4 2 7" xfId="19916"/>
    <cellStyle name="Valuta 2 4 4 2 8" xfId="10240"/>
    <cellStyle name="Valuta 2 4 4 3" xfId="866"/>
    <cellStyle name="Valuta 2 4 4 3 2" xfId="2076"/>
    <cellStyle name="Valuta 2 4 4 3 2 2" xfId="6914"/>
    <cellStyle name="Valuta 2 4 4 3 2 2 2" xfId="26266"/>
    <cellStyle name="Valuta 2 4 4 3 2 2 3" xfId="16590"/>
    <cellStyle name="Valuta 2 4 4 3 2 3" xfId="21428"/>
    <cellStyle name="Valuta 2 4 4 3 2 4" xfId="11752"/>
    <cellStyle name="Valuta 2 4 4 3 3" xfId="3286"/>
    <cellStyle name="Valuta 2 4 4 3 3 2" xfId="8124"/>
    <cellStyle name="Valuta 2 4 4 3 3 2 2" xfId="27476"/>
    <cellStyle name="Valuta 2 4 4 3 3 2 3" xfId="17800"/>
    <cellStyle name="Valuta 2 4 4 3 3 3" xfId="22638"/>
    <cellStyle name="Valuta 2 4 4 3 3 4" xfId="12962"/>
    <cellStyle name="Valuta 2 4 4 3 4" xfId="4495"/>
    <cellStyle name="Valuta 2 4 4 3 4 2" xfId="9333"/>
    <cellStyle name="Valuta 2 4 4 3 4 2 2" xfId="28685"/>
    <cellStyle name="Valuta 2 4 4 3 4 2 3" xfId="19009"/>
    <cellStyle name="Valuta 2 4 4 3 4 3" xfId="23847"/>
    <cellStyle name="Valuta 2 4 4 3 4 4" xfId="14171"/>
    <cellStyle name="Valuta 2 4 4 3 5" xfId="5704"/>
    <cellStyle name="Valuta 2 4 4 3 5 2" xfId="25056"/>
    <cellStyle name="Valuta 2 4 4 3 5 3" xfId="15380"/>
    <cellStyle name="Valuta 2 4 4 3 6" xfId="20218"/>
    <cellStyle name="Valuta 2 4 4 3 7" xfId="10542"/>
    <cellStyle name="Valuta 2 4 4 4" xfId="1472"/>
    <cellStyle name="Valuta 2 4 4 4 2" xfId="6310"/>
    <cellStyle name="Valuta 2 4 4 4 2 2" xfId="25662"/>
    <cellStyle name="Valuta 2 4 4 4 2 3" xfId="15986"/>
    <cellStyle name="Valuta 2 4 4 4 3" xfId="20824"/>
    <cellStyle name="Valuta 2 4 4 4 4" xfId="11148"/>
    <cellStyle name="Valuta 2 4 4 5" xfId="2682"/>
    <cellStyle name="Valuta 2 4 4 5 2" xfId="7520"/>
    <cellStyle name="Valuta 2 4 4 5 2 2" xfId="26872"/>
    <cellStyle name="Valuta 2 4 4 5 2 3" xfId="17196"/>
    <cellStyle name="Valuta 2 4 4 5 3" xfId="22034"/>
    <cellStyle name="Valuta 2 4 4 5 4" xfId="12358"/>
    <cellStyle name="Valuta 2 4 4 6" xfId="3892"/>
    <cellStyle name="Valuta 2 4 4 6 2" xfId="8730"/>
    <cellStyle name="Valuta 2 4 4 6 2 2" xfId="28082"/>
    <cellStyle name="Valuta 2 4 4 6 2 3" xfId="18406"/>
    <cellStyle name="Valuta 2 4 4 6 3" xfId="23244"/>
    <cellStyle name="Valuta 2 4 4 6 4" xfId="13568"/>
    <cellStyle name="Valuta 2 4 4 7" xfId="5100"/>
    <cellStyle name="Valuta 2 4 4 7 2" xfId="24452"/>
    <cellStyle name="Valuta 2 4 4 7 3" xfId="14776"/>
    <cellStyle name="Valuta 2 4 4 8" xfId="19614"/>
    <cellStyle name="Valuta 2 4 4 9" xfId="9938"/>
    <cellStyle name="Valuta 2 4 5" xfId="313"/>
    <cellStyle name="Valuta 2 4 5 2" xfId="616"/>
    <cellStyle name="Valuta 2 4 5 2 2" xfId="1220"/>
    <cellStyle name="Valuta 2 4 5 2 2 2" xfId="2430"/>
    <cellStyle name="Valuta 2 4 5 2 2 2 2" xfId="7268"/>
    <cellStyle name="Valuta 2 4 5 2 2 2 2 2" xfId="26620"/>
    <cellStyle name="Valuta 2 4 5 2 2 2 2 3" xfId="16944"/>
    <cellStyle name="Valuta 2 4 5 2 2 2 3" xfId="21782"/>
    <cellStyle name="Valuta 2 4 5 2 2 2 4" xfId="12106"/>
    <cellStyle name="Valuta 2 4 5 2 2 3" xfId="3640"/>
    <cellStyle name="Valuta 2 4 5 2 2 3 2" xfId="8478"/>
    <cellStyle name="Valuta 2 4 5 2 2 3 2 2" xfId="27830"/>
    <cellStyle name="Valuta 2 4 5 2 2 3 2 3" xfId="18154"/>
    <cellStyle name="Valuta 2 4 5 2 2 3 3" xfId="22992"/>
    <cellStyle name="Valuta 2 4 5 2 2 3 4" xfId="13316"/>
    <cellStyle name="Valuta 2 4 5 2 2 4" xfId="4849"/>
    <cellStyle name="Valuta 2 4 5 2 2 4 2" xfId="9687"/>
    <cellStyle name="Valuta 2 4 5 2 2 4 2 2" xfId="29039"/>
    <cellStyle name="Valuta 2 4 5 2 2 4 2 3" xfId="19363"/>
    <cellStyle name="Valuta 2 4 5 2 2 4 3" xfId="24201"/>
    <cellStyle name="Valuta 2 4 5 2 2 4 4" xfId="14525"/>
    <cellStyle name="Valuta 2 4 5 2 2 5" xfId="6058"/>
    <cellStyle name="Valuta 2 4 5 2 2 5 2" xfId="25410"/>
    <cellStyle name="Valuta 2 4 5 2 2 5 3" xfId="15734"/>
    <cellStyle name="Valuta 2 4 5 2 2 6" xfId="20572"/>
    <cellStyle name="Valuta 2 4 5 2 2 7" xfId="10896"/>
    <cellStyle name="Valuta 2 4 5 2 3" xfId="1826"/>
    <cellStyle name="Valuta 2 4 5 2 3 2" xfId="6664"/>
    <cellStyle name="Valuta 2 4 5 2 3 2 2" xfId="26016"/>
    <cellStyle name="Valuta 2 4 5 2 3 2 3" xfId="16340"/>
    <cellStyle name="Valuta 2 4 5 2 3 3" xfId="21178"/>
    <cellStyle name="Valuta 2 4 5 2 3 4" xfId="11502"/>
    <cellStyle name="Valuta 2 4 5 2 4" xfId="3036"/>
    <cellStyle name="Valuta 2 4 5 2 4 2" xfId="7874"/>
    <cellStyle name="Valuta 2 4 5 2 4 2 2" xfId="27226"/>
    <cellStyle name="Valuta 2 4 5 2 4 2 3" xfId="17550"/>
    <cellStyle name="Valuta 2 4 5 2 4 3" xfId="22388"/>
    <cellStyle name="Valuta 2 4 5 2 4 4" xfId="12712"/>
    <cellStyle name="Valuta 2 4 5 2 5" xfId="4245"/>
    <cellStyle name="Valuta 2 4 5 2 5 2" xfId="9083"/>
    <cellStyle name="Valuta 2 4 5 2 5 2 2" xfId="28435"/>
    <cellStyle name="Valuta 2 4 5 2 5 2 3" xfId="18759"/>
    <cellStyle name="Valuta 2 4 5 2 5 3" xfId="23597"/>
    <cellStyle name="Valuta 2 4 5 2 5 4" xfId="13921"/>
    <cellStyle name="Valuta 2 4 5 2 6" xfId="5454"/>
    <cellStyle name="Valuta 2 4 5 2 6 2" xfId="24806"/>
    <cellStyle name="Valuta 2 4 5 2 6 3" xfId="15130"/>
    <cellStyle name="Valuta 2 4 5 2 7" xfId="19968"/>
    <cellStyle name="Valuta 2 4 5 2 8" xfId="10292"/>
    <cellStyle name="Valuta 2 4 5 3" xfId="918"/>
    <cellStyle name="Valuta 2 4 5 3 2" xfId="2128"/>
    <cellStyle name="Valuta 2 4 5 3 2 2" xfId="6966"/>
    <cellStyle name="Valuta 2 4 5 3 2 2 2" xfId="26318"/>
    <cellStyle name="Valuta 2 4 5 3 2 2 3" xfId="16642"/>
    <cellStyle name="Valuta 2 4 5 3 2 3" xfId="21480"/>
    <cellStyle name="Valuta 2 4 5 3 2 4" xfId="11804"/>
    <cellStyle name="Valuta 2 4 5 3 3" xfId="3338"/>
    <cellStyle name="Valuta 2 4 5 3 3 2" xfId="8176"/>
    <cellStyle name="Valuta 2 4 5 3 3 2 2" xfId="27528"/>
    <cellStyle name="Valuta 2 4 5 3 3 2 3" xfId="17852"/>
    <cellStyle name="Valuta 2 4 5 3 3 3" xfId="22690"/>
    <cellStyle name="Valuta 2 4 5 3 3 4" xfId="13014"/>
    <cellStyle name="Valuta 2 4 5 3 4" xfId="4547"/>
    <cellStyle name="Valuta 2 4 5 3 4 2" xfId="9385"/>
    <cellStyle name="Valuta 2 4 5 3 4 2 2" xfId="28737"/>
    <cellStyle name="Valuta 2 4 5 3 4 2 3" xfId="19061"/>
    <cellStyle name="Valuta 2 4 5 3 4 3" xfId="23899"/>
    <cellStyle name="Valuta 2 4 5 3 4 4" xfId="14223"/>
    <cellStyle name="Valuta 2 4 5 3 5" xfId="5756"/>
    <cellStyle name="Valuta 2 4 5 3 5 2" xfId="25108"/>
    <cellStyle name="Valuta 2 4 5 3 5 3" xfId="15432"/>
    <cellStyle name="Valuta 2 4 5 3 6" xfId="20270"/>
    <cellStyle name="Valuta 2 4 5 3 7" xfId="10594"/>
    <cellStyle name="Valuta 2 4 5 4" xfId="1524"/>
    <cellStyle name="Valuta 2 4 5 4 2" xfId="6362"/>
    <cellStyle name="Valuta 2 4 5 4 2 2" xfId="25714"/>
    <cellStyle name="Valuta 2 4 5 4 2 3" xfId="16038"/>
    <cellStyle name="Valuta 2 4 5 4 3" xfId="20876"/>
    <cellStyle name="Valuta 2 4 5 4 4" xfId="11200"/>
    <cellStyle name="Valuta 2 4 5 5" xfId="2734"/>
    <cellStyle name="Valuta 2 4 5 5 2" xfId="7572"/>
    <cellStyle name="Valuta 2 4 5 5 2 2" xfId="26924"/>
    <cellStyle name="Valuta 2 4 5 5 2 3" xfId="17248"/>
    <cellStyle name="Valuta 2 4 5 5 3" xfId="22086"/>
    <cellStyle name="Valuta 2 4 5 5 4" xfId="12410"/>
    <cellStyle name="Valuta 2 4 5 6" xfId="3943"/>
    <cellStyle name="Valuta 2 4 5 6 2" xfId="8781"/>
    <cellStyle name="Valuta 2 4 5 6 2 2" xfId="28133"/>
    <cellStyle name="Valuta 2 4 5 6 2 3" xfId="18457"/>
    <cellStyle name="Valuta 2 4 5 6 3" xfId="23295"/>
    <cellStyle name="Valuta 2 4 5 6 4" xfId="13619"/>
    <cellStyle name="Valuta 2 4 5 7" xfId="5152"/>
    <cellStyle name="Valuta 2 4 5 7 2" xfId="24504"/>
    <cellStyle name="Valuta 2 4 5 7 3" xfId="14828"/>
    <cellStyle name="Valuta 2 4 5 8" xfId="19666"/>
    <cellStyle name="Valuta 2 4 5 9" xfId="9990"/>
    <cellStyle name="Valuta 2 4 6" xfId="364"/>
    <cellStyle name="Valuta 2 4 6 2" xfId="968"/>
    <cellStyle name="Valuta 2 4 6 2 2" xfId="2178"/>
    <cellStyle name="Valuta 2 4 6 2 2 2" xfId="7016"/>
    <cellStyle name="Valuta 2 4 6 2 2 2 2" xfId="26368"/>
    <cellStyle name="Valuta 2 4 6 2 2 2 3" xfId="16692"/>
    <cellStyle name="Valuta 2 4 6 2 2 3" xfId="21530"/>
    <cellStyle name="Valuta 2 4 6 2 2 4" xfId="11854"/>
    <cellStyle name="Valuta 2 4 6 2 3" xfId="3388"/>
    <cellStyle name="Valuta 2 4 6 2 3 2" xfId="8226"/>
    <cellStyle name="Valuta 2 4 6 2 3 2 2" xfId="27578"/>
    <cellStyle name="Valuta 2 4 6 2 3 2 3" xfId="17902"/>
    <cellStyle name="Valuta 2 4 6 2 3 3" xfId="22740"/>
    <cellStyle name="Valuta 2 4 6 2 3 4" xfId="13064"/>
    <cellStyle name="Valuta 2 4 6 2 4" xfId="4597"/>
    <cellStyle name="Valuta 2 4 6 2 4 2" xfId="9435"/>
    <cellStyle name="Valuta 2 4 6 2 4 2 2" xfId="28787"/>
    <cellStyle name="Valuta 2 4 6 2 4 2 3" xfId="19111"/>
    <cellStyle name="Valuta 2 4 6 2 4 3" xfId="23949"/>
    <cellStyle name="Valuta 2 4 6 2 4 4" xfId="14273"/>
    <cellStyle name="Valuta 2 4 6 2 5" xfId="5806"/>
    <cellStyle name="Valuta 2 4 6 2 5 2" xfId="25158"/>
    <cellStyle name="Valuta 2 4 6 2 5 3" xfId="15482"/>
    <cellStyle name="Valuta 2 4 6 2 6" xfId="20320"/>
    <cellStyle name="Valuta 2 4 6 2 7" xfId="10644"/>
    <cellStyle name="Valuta 2 4 6 3" xfId="1574"/>
    <cellStyle name="Valuta 2 4 6 3 2" xfId="6412"/>
    <cellStyle name="Valuta 2 4 6 3 2 2" xfId="25764"/>
    <cellStyle name="Valuta 2 4 6 3 2 3" xfId="16088"/>
    <cellStyle name="Valuta 2 4 6 3 3" xfId="20926"/>
    <cellStyle name="Valuta 2 4 6 3 4" xfId="11250"/>
    <cellStyle name="Valuta 2 4 6 4" xfId="2784"/>
    <cellStyle name="Valuta 2 4 6 4 2" xfId="7622"/>
    <cellStyle name="Valuta 2 4 6 4 2 2" xfId="26974"/>
    <cellStyle name="Valuta 2 4 6 4 2 3" xfId="17298"/>
    <cellStyle name="Valuta 2 4 6 4 3" xfId="22136"/>
    <cellStyle name="Valuta 2 4 6 4 4" xfId="12460"/>
    <cellStyle name="Valuta 2 4 6 5" xfId="3993"/>
    <cellStyle name="Valuta 2 4 6 5 2" xfId="8831"/>
    <cellStyle name="Valuta 2 4 6 5 2 2" xfId="28183"/>
    <cellStyle name="Valuta 2 4 6 5 2 3" xfId="18507"/>
    <cellStyle name="Valuta 2 4 6 5 3" xfId="23345"/>
    <cellStyle name="Valuta 2 4 6 5 4" xfId="13669"/>
    <cellStyle name="Valuta 2 4 6 6" xfId="5202"/>
    <cellStyle name="Valuta 2 4 6 6 2" xfId="24554"/>
    <cellStyle name="Valuta 2 4 6 6 3" xfId="14878"/>
    <cellStyle name="Valuta 2 4 6 7" xfId="19716"/>
    <cellStyle name="Valuta 2 4 6 8" xfId="10040"/>
    <cellStyle name="Valuta 2 4 7" xfId="666"/>
    <cellStyle name="Valuta 2 4 7 2" xfId="1876"/>
    <cellStyle name="Valuta 2 4 7 2 2" xfId="6714"/>
    <cellStyle name="Valuta 2 4 7 2 2 2" xfId="26066"/>
    <cellStyle name="Valuta 2 4 7 2 2 3" xfId="16390"/>
    <cellStyle name="Valuta 2 4 7 2 3" xfId="21228"/>
    <cellStyle name="Valuta 2 4 7 2 4" xfId="11552"/>
    <cellStyle name="Valuta 2 4 7 3" xfId="3086"/>
    <cellStyle name="Valuta 2 4 7 3 2" xfId="7924"/>
    <cellStyle name="Valuta 2 4 7 3 2 2" xfId="27276"/>
    <cellStyle name="Valuta 2 4 7 3 2 3" xfId="17600"/>
    <cellStyle name="Valuta 2 4 7 3 3" xfId="22438"/>
    <cellStyle name="Valuta 2 4 7 3 4" xfId="12762"/>
    <cellStyle name="Valuta 2 4 7 4" xfId="4295"/>
    <cellStyle name="Valuta 2 4 7 4 2" xfId="9133"/>
    <cellStyle name="Valuta 2 4 7 4 2 2" xfId="28485"/>
    <cellStyle name="Valuta 2 4 7 4 2 3" xfId="18809"/>
    <cellStyle name="Valuta 2 4 7 4 3" xfId="23647"/>
    <cellStyle name="Valuta 2 4 7 4 4" xfId="13971"/>
    <cellStyle name="Valuta 2 4 7 5" xfId="5504"/>
    <cellStyle name="Valuta 2 4 7 5 2" xfId="24856"/>
    <cellStyle name="Valuta 2 4 7 5 3" xfId="15180"/>
    <cellStyle name="Valuta 2 4 7 6" xfId="20018"/>
    <cellStyle name="Valuta 2 4 7 7" xfId="10342"/>
    <cellStyle name="Valuta 2 4 8" xfId="1272"/>
    <cellStyle name="Valuta 2 4 8 2" xfId="6110"/>
    <cellStyle name="Valuta 2 4 8 2 2" xfId="25462"/>
    <cellStyle name="Valuta 2 4 8 2 3" xfId="15786"/>
    <cellStyle name="Valuta 2 4 8 3" xfId="20624"/>
    <cellStyle name="Valuta 2 4 8 4" xfId="10948"/>
    <cellStyle name="Valuta 2 4 9" xfId="2482"/>
    <cellStyle name="Valuta 2 4 9 2" xfId="7320"/>
    <cellStyle name="Valuta 2 4 9 2 2" xfId="26672"/>
    <cellStyle name="Valuta 2 4 9 2 3" xfId="16996"/>
    <cellStyle name="Valuta 2 4 9 3" xfId="21834"/>
    <cellStyle name="Valuta 2 4 9 4" xfId="12158"/>
    <cellStyle name="Valuta 2 5" xfId="60"/>
    <cellStyle name="Valuta 2 5 10" xfId="9767"/>
    <cellStyle name="Valuta 2 5 2" xfId="173"/>
    <cellStyle name="Valuta 2 5 2 2" xfId="493"/>
    <cellStyle name="Valuta 2 5 2 2 2" xfId="1097"/>
    <cellStyle name="Valuta 2 5 2 2 2 2" xfId="2307"/>
    <cellStyle name="Valuta 2 5 2 2 2 2 2" xfId="7145"/>
    <cellStyle name="Valuta 2 5 2 2 2 2 2 2" xfId="26497"/>
    <cellStyle name="Valuta 2 5 2 2 2 2 2 3" xfId="16821"/>
    <cellStyle name="Valuta 2 5 2 2 2 2 3" xfId="21659"/>
    <cellStyle name="Valuta 2 5 2 2 2 2 4" xfId="11983"/>
    <cellStyle name="Valuta 2 5 2 2 2 3" xfId="3517"/>
    <cellStyle name="Valuta 2 5 2 2 2 3 2" xfId="8355"/>
    <cellStyle name="Valuta 2 5 2 2 2 3 2 2" xfId="27707"/>
    <cellStyle name="Valuta 2 5 2 2 2 3 2 3" xfId="18031"/>
    <cellStyle name="Valuta 2 5 2 2 2 3 3" xfId="22869"/>
    <cellStyle name="Valuta 2 5 2 2 2 3 4" xfId="13193"/>
    <cellStyle name="Valuta 2 5 2 2 2 4" xfId="4726"/>
    <cellStyle name="Valuta 2 5 2 2 2 4 2" xfId="9564"/>
    <cellStyle name="Valuta 2 5 2 2 2 4 2 2" xfId="28916"/>
    <cellStyle name="Valuta 2 5 2 2 2 4 2 3" xfId="19240"/>
    <cellStyle name="Valuta 2 5 2 2 2 4 3" xfId="24078"/>
    <cellStyle name="Valuta 2 5 2 2 2 4 4" xfId="14402"/>
    <cellStyle name="Valuta 2 5 2 2 2 5" xfId="5935"/>
    <cellStyle name="Valuta 2 5 2 2 2 5 2" xfId="25287"/>
    <cellStyle name="Valuta 2 5 2 2 2 5 3" xfId="15611"/>
    <cellStyle name="Valuta 2 5 2 2 2 6" xfId="20449"/>
    <cellStyle name="Valuta 2 5 2 2 2 7" xfId="10773"/>
    <cellStyle name="Valuta 2 5 2 2 3" xfId="1703"/>
    <cellStyle name="Valuta 2 5 2 2 3 2" xfId="6541"/>
    <cellStyle name="Valuta 2 5 2 2 3 2 2" xfId="25893"/>
    <cellStyle name="Valuta 2 5 2 2 3 2 3" xfId="16217"/>
    <cellStyle name="Valuta 2 5 2 2 3 3" xfId="21055"/>
    <cellStyle name="Valuta 2 5 2 2 3 4" xfId="11379"/>
    <cellStyle name="Valuta 2 5 2 2 4" xfId="2913"/>
    <cellStyle name="Valuta 2 5 2 2 4 2" xfId="7751"/>
    <cellStyle name="Valuta 2 5 2 2 4 2 2" xfId="27103"/>
    <cellStyle name="Valuta 2 5 2 2 4 2 3" xfId="17427"/>
    <cellStyle name="Valuta 2 5 2 2 4 3" xfId="22265"/>
    <cellStyle name="Valuta 2 5 2 2 4 4" xfId="12589"/>
    <cellStyle name="Valuta 2 5 2 2 5" xfId="4122"/>
    <cellStyle name="Valuta 2 5 2 2 5 2" xfId="8960"/>
    <cellStyle name="Valuta 2 5 2 2 5 2 2" xfId="28312"/>
    <cellStyle name="Valuta 2 5 2 2 5 2 3" xfId="18636"/>
    <cellStyle name="Valuta 2 5 2 2 5 3" xfId="23474"/>
    <cellStyle name="Valuta 2 5 2 2 5 4" xfId="13798"/>
    <cellStyle name="Valuta 2 5 2 2 6" xfId="5331"/>
    <cellStyle name="Valuta 2 5 2 2 6 2" xfId="24683"/>
    <cellStyle name="Valuta 2 5 2 2 6 3" xfId="15007"/>
    <cellStyle name="Valuta 2 5 2 2 7" xfId="19845"/>
    <cellStyle name="Valuta 2 5 2 2 8" xfId="10169"/>
    <cellStyle name="Valuta 2 5 2 3" xfId="795"/>
    <cellStyle name="Valuta 2 5 2 3 2" xfId="2005"/>
    <cellStyle name="Valuta 2 5 2 3 2 2" xfId="6843"/>
    <cellStyle name="Valuta 2 5 2 3 2 2 2" xfId="26195"/>
    <cellStyle name="Valuta 2 5 2 3 2 2 3" xfId="16519"/>
    <cellStyle name="Valuta 2 5 2 3 2 3" xfId="21357"/>
    <cellStyle name="Valuta 2 5 2 3 2 4" xfId="11681"/>
    <cellStyle name="Valuta 2 5 2 3 3" xfId="3215"/>
    <cellStyle name="Valuta 2 5 2 3 3 2" xfId="8053"/>
    <cellStyle name="Valuta 2 5 2 3 3 2 2" xfId="27405"/>
    <cellStyle name="Valuta 2 5 2 3 3 2 3" xfId="17729"/>
    <cellStyle name="Valuta 2 5 2 3 3 3" xfId="22567"/>
    <cellStyle name="Valuta 2 5 2 3 3 4" xfId="12891"/>
    <cellStyle name="Valuta 2 5 2 3 4" xfId="4424"/>
    <cellStyle name="Valuta 2 5 2 3 4 2" xfId="9262"/>
    <cellStyle name="Valuta 2 5 2 3 4 2 2" xfId="28614"/>
    <cellStyle name="Valuta 2 5 2 3 4 2 3" xfId="18938"/>
    <cellStyle name="Valuta 2 5 2 3 4 3" xfId="23776"/>
    <cellStyle name="Valuta 2 5 2 3 4 4" xfId="14100"/>
    <cellStyle name="Valuta 2 5 2 3 5" xfId="5633"/>
    <cellStyle name="Valuta 2 5 2 3 5 2" xfId="24985"/>
    <cellStyle name="Valuta 2 5 2 3 5 3" xfId="15309"/>
    <cellStyle name="Valuta 2 5 2 3 6" xfId="20147"/>
    <cellStyle name="Valuta 2 5 2 3 7" xfId="10471"/>
    <cellStyle name="Valuta 2 5 2 4" xfId="1401"/>
    <cellStyle name="Valuta 2 5 2 4 2" xfId="6239"/>
    <cellStyle name="Valuta 2 5 2 4 2 2" xfId="25591"/>
    <cellStyle name="Valuta 2 5 2 4 2 3" xfId="15915"/>
    <cellStyle name="Valuta 2 5 2 4 3" xfId="20753"/>
    <cellStyle name="Valuta 2 5 2 4 4" xfId="11077"/>
    <cellStyle name="Valuta 2 5 2 5" xfId="2611"/>
    <cellStyle name="Valuta 2 5 2 5 2" xfId="7449"/>
    <cellStyle name="Valuta 2 5 2 5 2 2" xfId="26801"/>
    <cellStyle name="Valuta 2 5 2 5 2 3" xfId="17125"/>
    <cellStyle name="Valuta 2 5 2 5 3" xfId="21963"/>
    <cellStyle name="Valuta 2 5 2 5 4" xfId="12287"/>
    <cellStyle name="Valuta 2 5 2 6" xfId="3821"/>
    <cellStyle name="Valuta 2 5 2 6 2" xfId="8659"/>
    <cellStyle name="Valuta 2 5 2 6 2 2" xfId="28011"/>
    <cellStyle name="Valuta 2 5 2 6 2 3" xfId="18335"/>
    <cellStyle name="Valuta 2 5 2 6 3" xfId="23173"/>
    <cellStyle name="Valuta 2 5 2 6 4" xfId="13497"/>
    <cellStyle name="Valuta 2 5 2 7" xfId="5029"/>
    <cellStyle name="Valuta 2 5 2 7 2" xfId="24381"/>
    <cellStyle name="Valuta 2 5 2 7 3" xfId="14705"/>
    <cellStyle name="Valuta 2 5 2 8" xfId="19543"/>
    <cellStyle name="Valuta 2 5 2 9" xfId="9867"/>
    <cellStyle name="Valuta 2 5 3" xfId="393"/>
    <cellStyle name="Valuta 2 5 3 2" xfId="997"/>
    <cellStyle name="Valuta 2 5 3 2 2" xfId="2207"/>
    <cellStyle name="Valuta 2 5 3 2 2 2" xfId="7045"/>
    <cellStyle name="Valuta 2 5 3 2 2 2 2" xfId="26397"/>
    <cellStyle name="Valuta 2 5 3 2 2 2 3" xfId="16721"/>
    <cellStyle name="Valuta 2 5 3 2 2 3" xfId="21559"/>
    <cellStyle name="Valuta 2 5 3 2 2 4" xfId="11883"/>
    <cellStyle name="Valuta 2 5 3 2 3" xfId="3417"/>
    <cellStyle name="Valuta 2 5 3 2 3 2" xfId="8255"/>
    <cellStyle name="Valuta 2 5 3 2 3 2 2" xfId="27607"/>
    <cellStyle name="Valuta 2 5 3 2 3 2 3" xfId="17931"/>
    <cellStyle name="Valuta 2 5 3 2 3 3" xfId="22769"/>
    <cellStyle name="Valuta 2 5 3 2 3 4" xfId="13093"/>
    <cellStyle name="Valuta 2 5 3 2 4" xfId="4626"/>
    <cellStyle name="Valuta 2 5 3 2 4 2" xfId="9464"/>
    <cellStyle name="Valuta 2 5 3 2 4 2 2" xfId="28816"/>
    <cellStyle name="Valuta 2 5 3 2 4 2 3" xfId="19140"/>
    <cellStyle name="Valuta 2 5 3 2 4 3" xfId="23978"/>
    <cellStyle name="Valuta 2 5 3 2 4 4" xfId="14302"/>
    <cellStyle name="Valuta 2 5 3 2 5" xfId="5835"/>
    <cellStyle name="Valuta 2 5 3 2 5 2" xfId="25187"/>
    <cellStyle name="Valuta 2 5 3 2 5 3" xfId="15511"/>
    <cellStyle name="Valuta 2 5 3 2 6" xfId="20349"/>
    <cellStyle name="Valuta 2 5 3 2 7" xfId="10673"/>
    <cellStyle name="Valuta 2 5 3 3" xfId="1603"/>
    <cellStyle name="Valuta 2 5 3 3 2" xfId="6441"/>
    <cellStyle name="Valuta 2 5 3 3 2 2" xfId="25793"/>
    <cellStyle name="Valuta 2 5 3 3 2 3" xfId="16117"/>
    <cellStyle name="Valuta 2 5 3 3 3" xfId="20955"/>
    <cellStyle name="Valuta 2 5 3 3 4" xfId="11279"/>
    <cellStyle name="Valuta 2 5 3 4" xfId="2813"/>
    <cellStyle name="Valuta 2 5 3 4 2" xfId="7651"/>
    <cellStyle name="Valuta 2 5 3 4 2 2" xfId="27003"/>
    <cellStyle name="Valuta 2 5 3 4 2 3" xfId="17327"/>
    <cellStyle name="Valuta 2 5 3 4 3" xfId="22165"/>
    <cellStyle name="Valuta 2 5 3 4 4" xfId="12489"/>
    <cellStyle name="Valuta 2 5 3 5" xfId="4022"/>
    <cellStyle name="Valuta 2 5 3 5 2" xfId="8860"/>
    <cellStyle name="Valuta 2 5 3 5 2 2" xfId="28212"/>
    <cellStyle name="Valuta 2 5 3 5 2 3" xfId="18536"/>
    <cellStyle name="Valuta 2 5 3 5 3" xfId="23374"/>
    <cellStyle name="Valuta 2 5 3 5 4" xfId="13698"/>
    <cellStyle name="Valuta 2 5 3 6" xfId="5231"/>
    <cellStyle name="Valuta 2 5 3 6 2" xfId="24583"/>
    <cellStyle name="Valuta 2 5 3 6 3" xfId="14907"/>
    <cellStyle name="Valuta 2 5 3 7" xfId="19745"/>
    <cellStyle name="Valuta 2 5 3 8" xfId="10069"/>
    <cellStyle name="Valuta 2 5 4" xfId="695"/>
    <cellStyle name="Valuta 2 5 4 2" xfId="1905"/>
    <cellStyle name="Valuta 2 5 4 2 2" xfId="6743"/>
    <cellStyle name="Valuta 2 5 4 2 2 2" xfId="26095"/>
    <cellStyle name="Valuta 2 5 4 2 2 3" xfId="16419"/>
    <cellStyle name="Valuta 2 5 4 2 3" xfId="21257"/>
    <cellStyle name="Valuta 2 5 4 2 4" xfId="11581"/>
    <cellStyle name="Valuta 2 5 4 3" xfId="3115"/>
    <cellStyle name="Valuta 2 5 4 3 2" xfId="7953"/>
    <cellStyle name="Valuta 2 5 4 3 2 2" xfId="27305"/>
    <cellStyle name="Valuta 2 5 4 3 2 3" xfId="17629"/>
    <cellStyle name="Valuta 2 5 4 3 3" xfId="22467"/>
    <cellStyle name="Valuta 2 5 4 3 4" xfId="12791"/>
    <cellStyle name="Valuta 2 5 4 4" xfId="4324"/>
    <cellStyle name="Valuta 2 5 4 4 2" xfId="9162"/>
    <cellStyle name="Valuta 2 5 4 4 2 2" xfId="28514"/>
    <cellStyle name="Valuta 2 5 4 4 2 3" xfId="18838"/>
    <cellStyle name="Valuta 2 5 4 4 3" xfId="23676"/>
    <cellStyle name="Valuta 2 5 4 4 4" xfId="14000"/>
    <cellStyle name="Valuta 2 5 4 5" xfId="5533"/>
    <cellStyle name="Valuta 2 5 4 5 2" xfId="24885"/>
    <cellStyle name="Valuta 2 5 4 5 3" xfId="15209"/>
    <cellStyle name="Valuta 2 5 4 6" xfId="20047"/>
    <cellStyle name="Valuta 2 5 4 7" xfId="10371"/>
    <cellStyle name="Valuta 2 5 5" xfId="1301"/>
    <cellStyle name="Valuta 2 5 5 2" xfId="6139"/>
    <cellStyle name="Valuta 2 5 5 2 2" xfId="25491"/>
    <cellStyle name="Valuta 2 5 5 2 3" xfId="15815"/>
    <cellStyle name="Valuta 2 5 5 3" xfId="20653"/>
    <cellStyle name="Valuta 2 5 5 4" xfId="10977"/>
    <cellStyle name="Valuta 2 5 6" xfId="2511"/>
    <cellStyle name="Valuta 2 5 6 2" xfId="7349"/>
    <cellStyle name="Valuta 2 5 6 2 2" xfId="26701"/>
    <cellStyle name="Valuta 2 5 6 2 3" xfId="17025"/>
    <cellStyle name="Valuta 2 5 6 3" xfId="21863"/>
    <cellStyle name="Valuta 2 5 6 4" xfId="12187"/>
    <cellStyle name="Valuta 2 5 7" xfId="3721"/>
    <cellStyle name="Valuta 2 5 7 2" xfId="8559"/>
    <cellStyle name="Valuta 2 5 7 2 2" xfId="27911"/>
    <cellStyle name="Valuta 2 5 7 2 3" xfId="18235"/>
    <cellStyle name="Valuta 2 5 7 3" xfId="23073"/>
    <cellStyle name="Valuta 2 5 7 4" xfId="13397"/>
    <cellStyle name="Valuta 2 5 8" xfId="4929"/>
    <cellStyle name="Valuta 2 5 8 2" xfId="24281"/>
    <cellStyle name="Valuta 2 5 8 3" xfId="14605"/>
    <cellStyle name="Valuta 2 5 9" xfId="19443"/>
    <cellStyle name="Valuta 2 6" xfId="122"/>
    <cellStyle name="Valuta 2 6 2" xfId="443"/>
    <cellStyle name="Valuta 2 6 2 2" xfId="1047"/>
    <cellStyle name="Valuta 2 6 2 2 2" xfId="2257"/>
    <cellStyle name="Valuta 2 6 2 2 2 2" xfId="7095"/>
    <cellStyle name="Valuta 2 6 2 2 2 2 2" xfId="26447"/>
    <cellStyle name="Valuta 2 6 2 2 2 2 3" xfId="16771"/>
    <cellStyle name="Valuta 2 6 2 2 2 3" xfId="21609"/>
    <cellStyle name="Valuta 2 6 2 2 2 4" xfId="11933"/>
    <cellStyle name="Valuta 2 6 2 2 3" xfId="3467"/>
    <cellStyle name="Valuta 2 6 2 2 3 2" xfId="8305"/>
    <cellStyle name="Valuta 2 6 2 2 3 2 2" xfId="27657"/>
    <cellStyle name="Valuta 2 6 2 2 3 2 3" xfId="17981"/>
    <cellStyle name="Valuta 2 6 2 2 3 3" xfId="22819"/>
    <cellStyle name="Valuta 2 6 2 2 3 4" xfId="13143"/>
    <cellStyle name="Valuta 2 6 2 2 4" xfId="4676"/>
    <cellStyle name="Valuta 2 6 2 2 4 2" xfId="9514"/>
    <cellStyle name="Valuta 2 6 2 2 4 2 2" xfId="28866"/>
    <cellStyle name="Valuta 2 6 2 2 4 2 3" xfId="19190"/>
    <cellStyle name="Valuta 2 6 2 2 4 3" xfId="24028"/>
    <cellStyle name="Valuta 2 6 2 2 4 4" xfId="14352"/>
    <cellStyle name="Valuta 2 6 2 2 5" xfId="5885"/>
    <cellStyle name="Valuta 2 6 2 2 5 2" xfId="25237"/>
    <cellStyle name="Valuta 2 6 2 2 5 3" xfId="15561"/>
    <cellStyle name="Valuta 2 6 2 2 6" xfId="20399"/>
    <cellStyle name="Valuta 2 6 2 2 7" xfId="10723"/>
    <cellStyle name="Valuta 2 6 2 3" xfId="1653"/>
    <cellStyle name="Valuta 2 6 2 3 2" xfId="6491"/>
    <cellStyle name="Valuta 2 6 2 3 2 2" xfId="25843"/>
    <cellStyle name="Valuta 2 6 2 3 2 3" xfId="16167"/>
    <cellStyle name="Valuta 2 6 2 3 3" xfId="21005"/>
    <cellStyle name="Valuta 2 6 2 3 4" xfId="11329"/>
    <cellStyle name="Valuta 2 6 2 4" xfId="2863"/>
    <cellStyle name="Valuta 2 6 2 4 2" xfId="7701"/>
    <cellStyle name="Valuta 2 6 2 4 2 2" xfId="27053"/>
    <cellStyle name="Valuta 2 6 2 4 2 3" xfId="17377"/>
    <cellStyle name="Valuta 2 6 2 4 3" xfId="22215"/>
    <cellStyle name="Valuta 2 6 2 4 4" xfId="12539"/>
    <cellStyle name="Valuta 2 6 2 5" xfId="4072"/>
    <cellStyle name="Valuta 2 6 2 5 2" xfId="8910"/>
    <cellStyle name="Valuta 2 6 2 5 2 2" xfId="28262"/>
    <cellStyle name="Valuta 2 6 2 5 2 3" xfId="18586"/>
    <cellStyle name="Valuta 2 6 2 5 3" xfId="23424"/>
    <cellStyle name="Valuta 2 6 2 5 4" xfId="13748"/>
    <cellStyle name="Valuta 2 6 2 6" xfId="5281"/>
    <cellStyle name="Valuta 2 6 2 6 2" xfId="24633"/>
    <cellStyle name="Valuta 2 6 2 6 3" xfId="14957"/>
    <cellStyle name="Valuta 2 6 2 7" xfId="19795"/>
    <cellStyle name="Valuta 2 6 2 8" xfId="10119"/>
    <cellStyle name="Valuta 2 6 3" xfId="745"/>
    <cellStyle name="Valuta 2 6 3 2" xfId="1955"/>
    <cellStyle name="Valuta 2 6 3 2 2" xfId="6793"/>
    <cellStyle name="Valuta 2 6 3 2 2 2" xfId="26145"/>
    <cellStyle name="Valuta 2 6 3 2 2 3" xfId="16469"/>
    <cellStyle name="Valuta 2 6 3 2 3" xfId="21307"/>
    <cellStyle name="Valuta 2 6 3 2 4" xfId="11631"/>
    <cellStyle name="Valuta 2 6 3 3" xfId="3165"/>
    <cellStyle name="Valuta 2 6 3 3 2" xfId="8003"/>
    <cellStyle name="Valuta 2 6 3 3 2 2" xfId="27355"/>
    <cellStyle name="Valuta 2 6 3 3 2 3" xfId="17679"/>
    <cellStyle name="Valuta 2 6 3 3 3" xfId="22517"/>
    <cellStyle name="Valuta 2 6 3 3 4" xfId="12841"/>
    <cellStyle name="Valuta 2 6 3 4" xfId="4374"/>
    <cellStyle name="Valuta 2 6 3 4 2" xfId="9212"/>
    <cellStyle name="Valuta 2 6 3 4 2 2" xfId="28564"/>
    <cellStyle name="Valuta 2 6 3 4 2 3" xfId="18888"/>
    <cellStyle name="Valuta 2 6 3 4 3" xfId="23726"/>
    <cellStyle name="Valuta 2 6 3 4 4" xfId="14050"/>
    <cellStyle name="Valuta 2 6 3 5" xfId="5583"/>
    <cellStyle name="Valuta 2 6 3 5 2" xfId="24935"/>
    <cellStyle name="Valuta 2 6 3 5 3" xfId="15259"/>
    <cellStyle name="Valuta 2 6 3 6" xfId="20097"/>
    <cellStyle name="Valuta 2 6 3 7" xfId="10421"/>
    <cellStyle name="Valuta 2 6 4" xfId="1351"/>
    <cellStyle name="Valuta 2 6 4 2" xfId="6189"/>
    <cellStyle name="Valuta 2 6 4 2 2" xfId="25541"/>
    <cellStyle name="Valuta 2 6 4 2 3" xfId="15865"/>
    <cellStyle name="Valuta 2 6 4 3" xfId="20703"/>
    <cellStyle name="Valuta 2 6 4 4" xfId="11027"/>
    <cellStyle name="Valuta 2 6 5" xfId="2561"/>
    <cellStyle name="Valuta 2 6 5 2" xfId="7399"/>
    <cellStyle name="Valuta 2 6 5 2 2" xfId="26751"/>
    <cellStyle name="Valuta 2 6 5 2 3" xfId="17075"/>
    <cellStyle name="Valuta 2 6 5 3" xfId="21913"/>
    <cellStyle name="Valuta 2 6 5 4" xfId="12237"/>
    <cellStyle name="Valuta 2 6 6" xfId="3771"/>
    <cellStyle name="Valuta 2 6 6 2" xfId="8609"/>
    <cellStyle name="Valuta 2 6 6 2 2" xfId="27961"/>
    <cellStyle name="Valuta 2 6 6 2 3" xfId="18285"/>
    <cellStyle name="Valuta 2 6 6 3" xfId="23123"/>
    <cellStyle name="Valuta 2 6 6 4" xfId="13447"/>
    <cellStyle name="Valuta 2 6 7" xfId="4979"/>
    <cellStyle name="Valuta 2 6 7 2" xfId="24331"/>
    <cellStyle name="Valuta 2 6 7 3" xfId="14655"/>
    <cellStyle name="Valuta 2 6 8" xfId="19493"/>
    <cellStyle name="Valuta 2 6 9" xfId="9817"/>
    <cellStyle name="Valuta 2 7" xfId="239"/>
    <cellStyle name="Valuta 2 7 2" xfId="543"/>
    <cellStyle name="Valuta 2 7 2 2" xfId="1147"/>
    <cellStyle name="Valuta 2 7 2 2 2" xfId="2357"/>
    <cellStyle name="Valuta 2 7 2 2 2 2" xfId="7195"/>
    <cellStyle name="Valuta 2 7 2 2 2 2 2" xfId="26547"/>
    <cellStyle name="Valuta 2 7 2 2 2 2 3" xfId="16871"/>
    <cellStyle name="Valuta 2 7 2 2 2 3" xfId="21709"/>
    <cellStyle name="Valuta 2 7 2 2 2 4" xfId="12033"/>
    <cellStyle name="Valuta 2 7 2 2 3" xfId="3567"/>
    <cellStyle name="Valuta 2 7 2 2 3 2" xfId="8405"/>
    <cellStyle name="Valuta 2 7 2 2 3 2 2" xfId="27757"/>
    <cellStyle name="Valuta 2 7 2 2 3 2 3" xfId="18081"/>
    <cellStyle name="Valuta 2 7 2 2 3 3" xfId="22919"/>
    <cellStyle name="Valuta 2 7 2 2 3 4" xfId="13243"/>
    <cellStyle name="Valuta 2 7 2 2 4" xfId="4776"/>
    <cellStyle name="Valuta 2 7 2 2 4 2" xfId="9614"/>
    <cellStyle name="Valuta 2 7 2 2 4 2 2" xfId="28966"/>
    <cellStyle name="Valuta 2 7 2 2 4 2 3" xfId="19290"/>
    <cellStyle name="Valuta 2 7 2 2 4 3" xfId="24128"/>
    <cellStyle name="Valuta 2 7 2 2 4 4" xfId="14452"/>
    <cellStyle name="Valuta 2 7 2 2 5" xfId="5985"/>
    <cellStyle name="Valuta 2 7 2 2 5 2" xfId="25337"/>
    <cellStyle name="Valuta 2 7 2 2 5 3" xfId="15661"/>
    <cellStyle name="Valuta 2 7 2 2 6" xfId="20499"/>
    <cellStyle name="Valuta 2 7 2 2 7" xfId="10823"/>
    <cellStyle name="Valuta 2 7 2 3" xfId="1753"/>
    <cellStyle name="Valuta 2 7 2 3 2" xfId="6591"/>
    <cellStyle name="Valuta 2 7 2 3 2 2" xfId="25943"/>
    <cellStyle name="Valuta 2 7 2 3 2 3" xfId="16267"/>
    <cellStyle name="Valuta 2 7 2 3 3" xfId="21105"/>
    <cellStyle name="Valuta 2 7 2 3 4" xfId="11429"/>
    <cellStyle name="Valuta 2 7 2 4" xfId="2963"/>
    <cellStyle name="Valuta 2 7 2 4 2" xfId="7801"/>
    <cellStyle name="Valuta 2 7 2 4 2 2" xfId="27153"/>
    <cellStyle name="Valuta 2 7 2 4 2 3" xfId="17477"/>
    <cellStyle name="Valuta 2 7 2 4 3" xfId="22315"/>
    <cellStyle name="Valuta 2 7 2 4 4" xfId="12639"/>
    <cellStyle name="Valuta 2 7 2 5" xfId="4172"/>
    <cellStyle name="Valuta 2 7 2 5 2" xfId="9010"/>
    <cellStyle name="Valuta 2 7 2 5 2 2" xfId="28362"/>
    <cellStyle name="Valuta 2 7 2 5 2 3" xfId="18686"/>
    <cellStyle name="Valuta 2 7 2 5 3" xfId="23524"/>
    <cellStyle name="Valuta 2 7 2 5 4" xfId="13848"/>
    <cellStyle name="Valuta 2 7 2 6" xfId="5381"/>
    <cellStyle name="Valuta 2 7 2 6 2" xfId="24733"/>
    <cellStyle name="Valuta 2 7 2 6 3" xfId="15057"/>
    <cellStyle name="Valuta 2 7 2 7" xfId="19895"/>
    <cellStyle name="Valuta 2 7 2 8" xfId="10219"/>
    <cellStyle name="Valuta 2 7 3" xfId="845"/>
    <cellStyle name="Valuta 2 7 3 2" xfId="2055"/>
    <cellStyle name="Valuta 2 7 3 2 2" xfId="6893"/>
    <cellStyle name="Valuta 2 7 3 2 2 2" xfId="26245"/>
    <cellStyle name="Valuta 2 7 3 2 2 3" xfId="16569"/>
    <cellStyle name="Valuta 2 7 3 2 3" xfId="21407"/>
    <cellStyle name="Valuta 2 7 3 2 4" xfId="11731"/>
    <cellStyle name="Valuta 2 7 3 3" xfId="3265"/>
    <cellStyle name="Valuta 2 7 3 3 2" xfId="8103"/>
    <cellStyle name="Valuta 2 7 3 3 2 2" xfId="27455"/>
    <cellStyle name="Valuta 2 7 3 3 2 3" xfId="17779"/>
    <cellStyle name="Valuta 2 7 3 3 3" xfId="22617"/>
    <cellStyle name="Valuta 2 7 3 3 4" xfId="12941"/>
    <cellStyle name="Valuta 2 7 3 4" xfId="4474"/>
    <cellStyle name="Valuta 2 7 3 4 2" xfId="9312"/>
    <cellStyle name="Valuta 2 7 3 4 2 2" xfId="28664"/>
    <cellStyle name="Valuta 2 7 3 4 2 3" xfId="18988"/>
    <cellStyle name="Valuta 2 7 3 4 3" xfId="23826"/>
    <cellStyle name="Valuta 2 7 3 4 4" xfId="14150"/>
    <cellStyle name="Valuta 2 7 3 5" xfId="5683"/>
    <cellStyle name="Valuta 2 7 3 5 2" xfId="25035"/>
    <cellStyle name="Valuta 2 7 3 5 3" xfId="15359"/>
    <cellStyle name="Valuta 2 7 3 6" xfId="20197"/>
    <cellStyle name="Valuta 2 7 3 7" xfId="10521"/>
    <cellStyle name="Valuta 2 7 4" xfId="1451"/>
    <cellStyle name="Valuta 2 7 4 2" xfId="6289"/>
    <cellStyle name="Valuta 2 7 4 2 2" xfId="25641"/>
    <cellStyle name="Valuta 2 7 4 2 3" xfId="15965"/>
    <cellStyle name="Valuta 2 7 4 3" xfId="20803"/>
    <cellStyle name="Valuta 2 7 4 4" xfId="11127"/>
    <cellStyle name="Valuta 2 7 5" xfId="2661"/>
    <cellStyle name="Valuta 2 7 5 2" xfId="7499"/>
    <cellStyle name="Valuta 2 7 5 2 2" xfId="26851"/>
    <cellStyle name="Valuta 2 7 5 2 3" xfId="17175"/>
    <cellStyle name="Valuta 2 7 5 3" xfId="22013"/>
    <cellStyle name="Valuta 2 7 5 4" xfId="12337"/>
    <cellStyle name="Valuta 2 7 6" xfId="3871"/>
    <cellStyle name="Valuta 2 7 6 2" xfId="8709"/>
    <cellStyle name="Valuta 2 7 6 2 2" xfId="28061"/>
    <cellStyle name="Valuta 2 7 6 2 3" xfId="18385"/>
    <cellStyle name="Valuta 2 7 6 3" xfId="23223"/>
    <cellStyle name="Valuta 2 7 6 4" xfId="13547"/>
    <cellStyle name="Valuta 2 7 7" xfId="5079"/>
    <cellStyle name="Valuta 2 7 7 2" xfId="24431"/>
    <cellStyle name="Valuta 2 7 7 3" xfId="14755"/>
    <cellStyle name="Valuta 2 7 8" xfId="19593"/>
    <cellStyle name="Valuta 2 7 9" xfId="9917"/>
    <cellStyle name="Valuta 2 8" xfId="292"/>
    <cellStyle name="Valuta 2 8 2" xfId="595"/>
    <cellStyle name="Valuta 2 8 2 2" xfId="1199"/>
    <cellStyle name="Valuta 2 8 2 2 2" xfId="2409"/>
    <cellStyle name="Valuta 2 8 2 2 2 2" xfId="7247"/>
    <cellStyle name="Valuta 2 8 2 2 2 2 2" xfId="26599"/>
    <cellStyle name="Valuta 2 8 2 2 2 2 3" xfId="16923"/>
    <cellStyle name="Valuta 2 8 2 2 2 3" xfId="21761"/>
    <cellStyle name="Valuta 2 8 2 2 2 4" xfId="12085"/>
    <cellStyle name="Valuta 2 8 2 2 3" xfId="3619"/>
    <cellStyle name="Valuta 2 8 2 2 3 2" xfId="8457"/>
    <cellStyle name="Valuta 2 8 2 2 3 2 2" xfId="27809"/>
    <cellStyle name="Valuta 2 8 2 2 3 2 3" xfId="18133"/>
    <cellStyle name="Valuta 2 8 2 2 3 3" xfId="22971"/>
    <cellStyle name="Valuta 2 8 2 2 3 4" xfId="13295"/>
    <cellStyle name="Valuta 2 8 2 2 4" xfId="4828"/>
    <cellStyle name="Valuta 2 8 2 2 4 2" xfId="9666"/>
    <cellStyle name="Valuta 2 8 2 2 4 2 2" xfId="29018"/>
    <cellStyle name="Valuta 2 8 2 2 4 2 3" xfId="19342"/>
    <cellStyle name="Valuta 2 8 2 2 4 3" xfId="24180"/>
    <cellStyle name="Valuta 2 8 2 2 4 4" xfId="14504"/>
    <cellStyle name="Valuta 2 8 2 2 5" xfId="6037"/>
    <cellStyle name="Valuta 2 8 2 2 5 2" xfId="25389"/>
    <cellStyle name="Valuta 2 8 2 2 5 3" xfId="15713"/>
    <cellStyle name="Valuta 2 8 2 2 6" xfId="20551"/>
    <cellStyle name="Valuta 2 8 2 2 7" xfId="10875"/>
    <cellStyle name="Valuta 2 8 2 3" xfId="1805"/>
    <cellStyle name="Valuta 2 8 2 3 2" xfId="6643"/>
    <cellStyle name="Valuta 2 8 2 3 2 2" xfId="25995"/>
    <cellStyle name="Valuta 2 8 2 3 2 3" xfId="16319"/>
    <cellStyle name="Valuta 2 8 2 3 3" xfId="21157"/>
    <cellStyle name="Valuta 2 8 2 3 4" xfId="11481"/>
    <cellStyle name="Valuta 2 8 2 4" xfId="3015"/>
    <cellStyle name="Valuta 2 8 2 4 2" xfId="7853"/>
    <cellStyle name="Valuta 2 8 2 4 2 2" xfId="27205"/>
    <cellStyle name="Valuta 2 8 2 4 2 3" xfId="17529"/>
    <cellStyle name="Valuta 2 8 2 4 3" xfId="22367"/>
    <cellStyle name="Valuta 2 8 2 4 4" xfId="12691"/>
    <cellStyle name="Valuta 2 8 2 5" xfId="4224"/>
    <cellStyle name="Valuta 2 8 2 5 2" xfId="9062"/>
    <cellStyle name="Valuta 2 8 2 5 2 2" xfId="28414"/>
    <cellStyle name="Valuta 2 8 2 5 2 3" xfId="18738"/>
    <cellStyle name="Valuta 2 8 2 5 3" xfId="23576"/>
    <cellStyle name="Valuta 2 8 2 5 4" xfId="13900"/>
    <cellStyle name="Valuta 2 8 2 6" xfId="5433"/>
    <cellStyle name="Valuta 2 8 2 6 2" xfId="24785"/>
    <cellStyle name="Valuta 2 8 2 6 3" xfId="15109"/>
    <cellStyle name="Valuta 2 8 2 7" xfId="19947"/>
    <cellStyle name="Valuta 2 8 2 8" xfId="10271"/>
    <cellStyle name="Valuta 2 8 3" xfId="897"/>
    <cellStyle name="Valuta 2 8 3 2" xfId="2107"/>
    <cellStyle name="Valuta 2 8 3 2 2" xfId="6945"/>
    <cellStyle name="Valuta 2 8 3 2 2 2" xfId="26297"/>
    <cellStyle name="Valuta 2 8 3 2 2 3" xfId="16621"/>
    <cellStyle name="Valuta 2 8 3 2 3" xfId="21459"/>
    <cellStyle name="Valuta 2 8 3 2 4" xfId="11783"/>
    <cellStyle name="Valuta 2 8 3 3" xfId="3317"/>
    <cellStyle name="Valuta 2 8 3 3 2" xfId="8155"/>
    <cellStyle name="Valuta 2 8 3 3 2 2" xfId="27507"/>
    <cellStyle name="Valuta 2 8 3 3 2 3" xfId="17831"/>
    <cellStyle name="Valuta 2 8 3 3 3" xfId="22669"/>
    <cellStyle name="Valuta 2 8 3 3 4" xfId="12993"/>
    <cellStyle name="Valuta 2 8 3 4" xfId="4526"/>
    <cellStyle name="Valuta 2 8 3 4 2" xfId="9364"/>
    <cellStyle name="Valuta 2 8 3 4 2 2" xfId="28716"/>
    <cellStyle name="Valuta 2 8 3 4 2 3" xfId="19040"/>
    <cellStyle name="Valuta 2 8 3 4 3" xfId="23878"/>
    <cellStyle name="Valuta 2 8 3 4 4" xfId="14202"/>
    <cellStyle name="Valuta 2 8 3 5" xfId="5735"/>
    <cellStyle name="Valuta 2 8 3 5 2" xfId="25087"/>
    <cellStyle name="Valuta 2 8 3 5 3" xfId="15411"/>
    <cellStyle name="Valuta 2 8 3 6" xfId="20249"/>
    <cellStyle name="Valuta 2 8 3 7" xfId="10573"/>
    <cellStyle name="Valuta 2 8 4" xfId="1503"/>
    <cellStyle name="Valuta 2 8 4 2" xfId="6341"/>
    <cellStyle name="Valuta 2 8 4 2 2" xfId="25693"/>
    <cellStyle name="Valuta 2 8 4 2 3" xfId="16017"/>
    <cellStyle name="Valuta 2 8 4 3" xfId="20855"/>
    <cellStyle name="Valuta 2 8 4 4" xfId="11179"/>
    <cellStyle name="Valuta 2 8 5" xfId="2713"/>
    <cellStyle name="Valuta 2 8 5 2" xfId="7551"/>
    <cellStyle name="Valuta 2 8 5 2 2" xfId="26903"/>
    <cellStyle name="Valuta 2 8 5 2 3" xfId="17227"/>
    <cellStyle name="Valuta 2 8 5 3" xfId="22065"/>
    <cellStyle name="Valuta 2 8 5 4" xfId="12389"/>
    <cellStyle name="Valuta 2 8 6" xfId="3922"/>
    <cellStyle name="Valuta 2 8 6 2" xfId="8760"/>
    <cellStyle name="Valuta 2 8 6 2 2" xfId="28112"/>
    <cellStyle name="Valuta 2 8 6 2 3" xfId="18436"/>
    <cellStyle name="Valuta 2 8 6 3" xfId="23274"/>
    <cellStyle name="Valuta 2 8 6 4" xfId="13598"/>
    <cellStyle name="Valuta 2 8 7" xfId="5131"/>
    <cellStyle name="Valuta 2 8 7 2" xfId="24483"/>
    <cellStyle name="Valuta 2 8 7 3" xfId="14807"/>
    <cellStyle name="Valuta 2 8 8" xfId="19645"/>
    <cellStyle name="Valuta 2 8 9" xfId="9969"/>
    <cellStyle name="Valuta 2 9" xfId="343"/>
    <cellStyle name="Valuta 2 9 2" xfId="947"/>
    <cellStyle name="Valuta 2 9 2 2" xfId="2157"/>
    <cellStyle name="Valuta 2 9 2 2 2" xfId="6995"/>
    <cellStyle name="Valuta 2 9 2 2 2 2" xfId="26347"/>
    <cellStyle name="Valuta 2 9 2 2 2 3" xfId="16671"/>
    <cellStyle name="Valuta 2 9 2 2 3" xfId="21509"/>
    <cellStyle name="Valuta 2 9 2 2 4" xfId="11833"/>
    <cellStyle name="Valuta 2 9 2 3" xfId="3367"/>
    <cellStyle name="Valuta 2 9 2 3 2" xfId="8205"/>
    <cellStyle name="Valuta 2 9 2 3 2 2" xfId="27557"/>
    <cellStyle name="Valuta 2 9 2 3 2 3" xfId="17881"/>
    <cellStyle name="Valuta 2 9 2 3 3" xfId="22719"/>
    <cellStyle name="Valuta 2 9 2 3 4" xfId="13043"/>
    <cellStyle name="Valuta 2 9 2 4" xfId="4576"/>
    <cellStyle name="Valuta 2 9 2 4 2" xfId="9414"/>
    <cellStyle name="Valuta 2 9 2 4 2 2" xfId="28766"/>
    <cellStyle name="Valuta 2 9 2 4 2 3" xfId="19090"/>
    <cellStyle name="Valuta 2 9 2 4 3" xfId="23928"/>
    <cellStyle name="Valuta 2 9 2 4 4" xfId="14252"/>
    <cellStyle name="Valuta 2 9 2 5" xfId="5785"/>
    <cellStyle name="Valuta 2 9 2 5 2" xfId="25137"/>
    <cellStyle name="Valuta 2 9 2 5 3" xfId="15461"/>
    <cellStyle name="Valuta 2 9 2 6" xfId="20299"/>
    <cellStyle name="Valuta 2 9 2 7" xfId="10623"/>
    <cellStyle name="Valuta 2 9 3" xfId="1553"/>
    <cellStyle name="Valuta 2 9 3 2" xfId="6391"/>
    <cellStyle name="Valuta 2 9 3 2 2" xfId="25743"/>
    <cellStyle name="Valuta 2 9 3 2 3" xfId="16067"/>
    <cellStyle name="Valuta 2 9 3 3" xfId="20905"/>
    <cellStyle name="Valuta 2 9 3 4" xfId="11229"/>
    <cellStyle name="Valuta 2 9 4" xfId="2763"/>
    <cellStyle name="Valuta 2 9 4 2" xfId="7601"/>
    <cellStyle name="Valuta 2 9 4 2 2" xfId="26953"/>
    <cellStyle name="Valuta 2 9 4 2 3" xfId="17277"/>
    <cellStyle name="Valuta 2 9 4 3" xfId="22115"/>
    <cellStyle name="Valuta 2 9 4 4" xfId="12439"/>
    <cellStyle name="Valuta 2 9 5" xfId="3972"/>
    <cellStyle name="Valuta 2 9 5 2" xfId="8810"/>
    <cellStyle name="Valuta 2 9 5 2 2" xfId="28162"/>
    <cellStyle name="Valuta 2 9 5 2 3" xfId="18486"/>
    <cellStyle name="Valuta 2 9 5 3" xfId="23324"/>
    <cellStyle name="Valuta 2 9 5 4" xfId="13648"/>
    <cellStyle name="Valuta 2 9 6" xfId="5181"/>
    <cellStyle name="Valuta 2 9 6 2" xfId="24533"/>
    <cellStyle name="Valuta 2 9 6 3" xfId="14857"/>
    <cellStyle name="Valuta 2 9 7" xfId="19695"/>
    <cellStyle name="Valuta 2 9 8" xfId="10019"/>
    <cellStyle name="Valuta 3" xfId="13"/>
    <cellStyle name="Valuta 3 10" xfId="2469"/>
    <cellStyle name="Valuta 3 10 2" xfId="7307"/>
    <cellStyle name="Valuta 3 10 2 2" xfId="26659"/>
    <cellStyle name="Valuta 3 10 2 3" xfId="16983"/>
    <cellStyle name="Valuta 3 10 3" xfId="21821"/>
    <cellStyle name="Valuta 3 10 4" xfId="12145"/>
    <cellStyle name="Valuta 3 11" xfId="3681"/>
    <cellStyle name="Valuta 3 11 2" xfId="8519"/>
    <cellStyle name="Valuta 3 11 2 2" xfId="27871"/>
    <cellStyle name="Valuta 3 11 2 3" xfId="18195"/>
    <cellStyle name="Valuta 3 11 3" xfId="23033"/>
    <cellStyle name="Valuta 3 11 4" xfId="13357"/>
    <cellStyle name="Valuta 3 12" xfId="4887"/>
    <cellStyle name="Valuta 3 12 2" xfId="24239"/>
    <cellStyle name="Valuta 3 12 3" xfId="14563"/>
    <cellStyle name="Valuta 3 13" xfId="19401"/>
    <cellStyle name="Valuta 3 14" xfId="9725"/>
    <cellStyle name="Valuta 3 2" xfId="37"/>
    <cellStyle name="Valuta 3 2 10" xfId="3702"/>
    <cellStyle name="Valuta 3 2 10 2" xfId="8540"/>
    <cellStyle name="Valuta 3 2 10 2 2" xfId="27892"/>
    <cellStyle name="Valuta 3 2 10 2 3" xfId="18216"/>
    <cellStyle name="Valuta 3 2 10 3" xfId="23054"/>
    <cellStyle name="Valuta 3 2 10 4" xfId="13378"/>
    <cellStyle name="Valuta 3 2 11" xfId="4908"/>
    <cellStyle name="Valuta 3 2 11 2" xfId="24260"/>
    <cellStyle name="Valuta 3 2 11 3" xfId="14584"/>
    <cellStyle name="Valuta 3 2 12" xfId="19422"/>
    <cellStyle name="Valuta 3 2 13" xfId="9746"/>
    <cellStyle name="Valuta 3 2 2" xfId="91"/>
    <cellStyle name="Valuta 3 2 2 10" xfId="9796"/>
    <cellStyle name="Valuta 3 2 2 2" xfId="202"/>
    <cellStyle name="Valuta 3 2 2 2 2" xfId="522"/>
    <cellStyle name="Valuta 3 2 2 2 2 2" xfId="1126"/>
    <cellStyle name="Valuta 3 2 2 2 2 2 2" xfId="2336"/>
    <cellStyle name="Valuta 3 2 2 2 2 2 2 2" xfId="7174"/>
    <cellStyle name="Valuta 3 2 2 2 2 2 2 2 2" xfId="26526"/>
    <cellStyle name="Valuta 3 2 2 2 2 2 2 2 3" xfId="16850"/>
    <cellStyle name="Valuta 3 2 2 2 2 2 2 3" xfId="21688"/>
    <cellStyle name="Valuta 3 2 2 2 2 2 2 4" xfId="12012"/>
    <cellStyle name="Valuta 3 2 2 2 2 2 3" xfId="3546"/>
    <cellStyle name="Valuta 3 2 2 2 2 2 3 2" xfId="8384"/>
    <cellStyle name="Valuta 3 2 2 2 2 2 3 2 2" xfId="27736"/>
    <cellStyle name="Valuta 3 2 2 2 2 2 3 2 3" xfId="18060"/>
    <cellStyle name="Valuta 3 2 2 2 2 2 3 3" xfId="22898"/>
    <cellStyle name="Valuta 3 2 2 2 2 2 3 4" xfId="13222"/>
    <cellStyle name="Valuta 3 2 2 2 2 2 4" xfId="4755"/>
    <cellStyle name="Valuta 3 2 2 2 2 2 4 2" xfId="9593"/>
    <cellStyle name="Valuta 3 2 2 2 2 2 4 2 2" xfId="28945"/>
    <cellStyle name="Valuta 3 2 2 2 2 2 4 2 3" xfId="19269"/>
    <cellStyle name="Valuta 3 2 2 2 2 2 4 3" xfId="24107"/>
    <cellStyle name="Valuta 3 2 2 2 2 2 4 4" xfId="14431"/>
    <cellStyle name="Valuta 3 2 2 2 2 2 5" xfId="5964"/>
    <cellStyle name="Valuta 3 2 2 2 2 2 5 2" xfId="25316"/>
    <cellStyle name="Valuta 3 2 2 2 2 2 5 3" xfId="15640"/>
    <cellStyle name="Valuta 3 2 2 2 2 2 6" xfId="20478"/>
    <cellStyle name="Valuta 3 2 2 2 2 2 7" xfId="10802"/>
    <cellStyle name="Valuta 3 2 2 2 2 3" xfId="1732"/>
    <cellStyle name="Valuta 3 2 2 2 2 3 2" xfId="6570"/>
    <cellStyle name="Valuta 3 2 2 2 2 3 2 2" xfId="25922"/>
    <cellStyle name="Valuta 3 2 2 2 2 3 2 3" xfId="16246"/>
    <cellStyle name="Valuta 3 2 2 2 2 3 3" xfId="21084"/>
    <cellStyle name="Valuta 3 2 2 2 2 3 4" xfId="11408"/>
    <cellStyle name="Valuta 3 2 2 2 2 4" xfId="2942"/>
    <cellStyle name="Valuta 3 2 2 2 2 4 2" xfId="7780"/>
    <cellStyle name="Valuta 3 2 2 2 2 4 2 2" xfId="27132"/>
    <cellStyle name="Valuta 3 2 2 2 2 4 2 3" xfId="17456"/>
    <cellStyle name="Valuta 3 2 2 2 2 4 3" xfId="22294"/>
    <cellStyle name="Valuta 3 2 2 2 2 4 4" xfId="12618"/>
    <cellStyle name="Valuta 3 2 2 2 2 5" xfId="4151"/>
    <cellStyle name="Valuta 3 2 2 2 2 5 2" xfId="8989"/>
    <cellStyle name="Valuta 3 2 2 2 2 5 2 2" xfId="28341"/>
    <cellStyle name="Valuta 3 2 2 2 2 5 2 3" xfId="18665"/>
    <cellStyle name="Valuta 3 2 2 2 2 5 3" xfId="23503"/>
    <cellStyle name="Valuta 3 2 2 2 2 5 4" xfId="13827"/>
    <cellStyle name="Valuta 3 2 2 2 2 6" xfId="5360"/>
    <cellStyle name="Valuta 3 2 2 2 2 6 2" xfId="24712"/>
    <cellStyle name="Valuta 3 2 2 2 2 6 3" xfId="15036"/>
    <cellStyle name="Valuta 3 2 2 2 2 7" xfId="19874"/>
    <cellStyle name="Valuta 3 2 2 2 2 8" xfId="10198"/>
    <cellStyle name="Valuta 3 2 2 2 3" xfId="824"/>
    <cellStyle name="Valuta 3 2 2 2 3 2" xfId="2034"/>
    <cellStyle name="Valuta 3 2 2 2 3 2 2" xfId="6872"/>
    <cellStyle name="Valuta 3 2 2 2 3 2 2 2" xfId="26224"/>
    <cellStyle name="Valuta 3 2 2 2 3 2 2 3" xfId="16548"/>
    <cellStyle name="Valuta 3 2 2 2 3 2 3" xfId="21386"/>
    <cellStyle name="Valuta 3 2 2 2 3 2 4" xfId="11710"/>
    <cellStyle name="Valuta 3 2 2 2 3 3" xfId="3244"/>
    <cellStyle name="Valuta 3 2 2 2 3 3 2" xfId="8082"/>
    <cellStyle name="Valuta 3 2 2 2 3 3 2 2" xfId="27434"/>
    <cellStyle name="Valuta 3 2 2 2 3 3 2 3" xfId="17758"/>
    <cellStyle name="Valuta 3 2 2 2 3 3 3" xfId="22596"/>
    <cellStyle name="Valuta 3 2 2 2 3 3 4" xfId="12920"/>
    <cellStyle name="Valuta 3 2 2 2 3 4" xfId="4453"/>
    <cellStyle name="Valuta 3 2 2 2 3 4 2" xfId="9291"/>
    <cellStyle name="Valuta 3 2 2 2 3 4 2 2" xfId="28643"/>
    <cellStyle name="Valuta 3 2 2 2 3 4 2 3" xfId="18967"/>
    <cellStyle name="Valuta 3 2 2 2 3 4 3" xfId="23805"/>
    <cellStyle name="Valuta 3 2 2 2 3 4 4" xfId="14129"/>
    <cellStyle name="Valuta 3 2 2 2 3 5" xfId="5662"/>
    <cellStyle name="Valuta 3 2 2 2 3 5 2" xfId="25014"/>
    <cellStyle name="Valuta 3 2 2 2 3 5 3" xfId="15338"/>
    <cellStyle name="Valuta 3 2 2 2 3 6" xfId="20176"/>
    <cellStyle name="Valuta 3 2 2 2 3 7" xfId="10500"/>
    <cellStyle name="Valuta 3 2 2 2 4" xfId="1430"/>
    <cellStyle name="Valuta 3 2 2 2 4 2" xfId="6268"/>
    <cellStyle name="Valuta 3 2 2 2 4 2 2" xfId="25620"/>
    <cellStyle name="Valuta 3 2 2 2 4 2 3" xfId="15944"/>
    <cellStyle name="Valuta 3 2 2 2 4 3" xfId="20782"/>
    <cellStyle name="Valuta 3 2 2 2 4 4" xfId="11106"/>
    <cellStyle name="Valuta 3 2 2 2 5" xfId="2640"/>
    <cellStyle name="Valuta 3 2 2 2 5 2" xfId="7478"/>
    <cellStyle name="Valuta 3 2 2 2 5 2 2" xfId="26830"/>
    <cellStyle name="Valuta 3 2 2 2 5 2 3" xfId="17154"/>
    <cellStyle name="Valuta 3 2 2 2 5 3" xfId="21992"/>
    <cellStyle name="Valuta 3 2 2 2 5 4" xfId="12316"/>
    <cellStyle name="Valuta 3 2 2 2 6" xfId="3850"/>
    <cellStyle name="Valuta 3 2 2 2 6 2" xfId="8688"/>
    <cellStyle name="Valuta 3 2 2 2 6 2 2" xfId="28040"/>
    <cellStyle name="Valuta 3 2 2 2 6 2 3" xfId="18364"/>
    <cellStyle name="Valuta 3 2 2 2 6 3" xfId="23202"/>
    <cellStyle name="Valuta 3 2 2 2 6 4" xfId="13526"/>
    <cellStyle name="Valuta 3 2 2 2 7" xfId="5058"/>
    <cellStyle name="Valuta 3 2 2 2 7 2" xfId="24410"/>
    <cellStyle name="Valuta 3 2 2 2 7 3" xfId="14734"/>
    <cellStyle name="Valuta 3 2 2 2 8" xfId="19572"/>
    <cellStyle name="Valuta 3 2 2 2 9" xfId="9896"/>
    <cellStyle name="Valuta 3 2 2 3" xfId="422"/>
    <cellStyle name="Valuta 3 2 2 3 2" xfId="1026"/>
    <cellStyle name="Valuta 3 2 2 3 2 2" xfId="2236"/>
    <cellStyle name="Valuta 3 2 2 3 2 2 2" xfId="7074"/>
    <cellStyle name="Valuta 3 2 2 3 2 2 2 2" xfId="26426"/>
    <cellStyle name="Valuta 3 2 2 3 2 2 2 3" xfId="16750"/>
    <cellStyle name="Valuta 3 2 2 3 2 2 3" xfId="21588"/>
    <cellStyle name="Valuta 3 2 2 3 2 2 4" xfId="11912"/>
    <cellStyle name="Valuta 3 2 2 3 2 3" xfId="3446"/>
    <cellStyle name="Valuta 3 2 2 3 2 3 2" xfId="8284"/>
    <cellStyle name="Valuta 3 2 2 3 2 3 2 2" xfId="27636"/>
    <cellStyle name="Valuta 3 2 2 3 2 3 2 3" xfId="17960"/>
    <cellStyle name="Valuta 3 2 2 3 2 3 3" xfId="22798"/>
    <cellStyle name="Valuta 3 2 2 3 2 3 4" xfId="13122"/>
    <cellStyle name="Valuta 3 2 2 3 2 4" xfId="4655"/>
    <cellStyle name="Valuta 3 2 2 3 2 4 2" xfId="9493"/>
    <cellStyle name="Valuta 3 2 2 3 2 4 2 2" xfId="28845"/>
    <cellStyle name="Valuta 3 2 2 3 2 4 2 3" xfId="19169"/>
    <cellStyle name="Valuta 3 2 2 3 2 4 3" xfId="24007"/>
    <cellStyle name="Valuta 3 2 2 3 2 4 4" xfId="14331"/>
    <cellStyle name="Valuta 3 2 2 3 2 5" xfId="5864"/>
    <cellStyle name="Valuta 3 2 2 3 2 5 2" xfId="25216"/>
    <cellStyle name="Valuta 3 2 2 3 2 5 3" xfId="15540"/>
    <cellStyle name="Valuta 3 2 2 3 2 6" xfId="20378"/>
    <cellStyle name="Valuta 3 2 2 3 2 7" xfId="10702"/>
    <cellStyle name="Valuta 3 2 2 3 3" xfId="1632"/>
    <cellStyle name="Valuta 3 2 2 3 3 2" xfId="6470"/>
    <cellStyle name="Valuta 3 2 2 3 3 2 2" xfId="25822"/>
    <cellStyle name="Valuta 3 2 2 3 3 2 3" xfId="16146"/>
    <cellStyle name="Valuta 3 2 2 3 3 3" xfId="20984"/>
    <cellStyle name="Valuta 3 2 2 3 3 4" xfId="11308"/>
    <cellStyle name="Valuta 3 2 2 3 4" xfId="2842"/>
    <cellStyle name="Valuta 3 2 2 3 4 2" xfId="7680"/>
    <cellStyle name="Valuta 3 2 2 3 4 2 2" xfId="27032"/>
    <cellStyle name="Valuta 3 2 2 3 4 2 3" xfId="17356"/>
    <cellStyle name="Valuta 3 2 2 3 4 3" xfId="22194"/>
    <cellStyle name="Valuta 3 2 2 3 4 4" xfId="12518"/>
    <cellStyle name="Valuta 3 2 2 3 5" xfId="4051"/>
    <cellStyle name="Valuta 3 2 2 3 5 2" xfId="8889"/>
    <cellStyle name="Valuta 3 2 2 3 5 2 2" xfId="28241"/>
    <cellStyle name="Valuta 3 2 2 3 5 2 3" xfId="18565"/>
    <cellStyle name="Valuta 3 2 2 3 5 3" xfId="23403"/>
    <cellStyle name="Valuta 3 2 2 3 5 4" xfId="13727"/>
    <cellStyle name="Valuta 3 2 2 3 6" xfId="5260"/>
    <cellStyle name="Valuta 3 2 2 3 6 2" xfId="24612"/>
    <cellStyle name="Valuta 3 2 2 3 6 3" xfId="14936"/>
    <cellStyle name="Valuta 3 2 2 3 7" xfId="19774"/>
    <cellStyle name="Valuta 3 2 2 3 8" xfId="10098"/>
    <cellStyle name="Valuta 3 2 2 4" xfId="724"/>
    <cellStyle name="Valuta 3 2 2 4 2" xfId="1934"/>
    <cellStyle name="Valuta 3 2 2 4 2 2" xfId="6772"/>
    <cellStyle name="Valuta 3 2 2 4 2 2 2" xfId="26124"/>
    <cellStyle name="Valuta 3 2 2 4 2 2 3" xfId="16448"/>
    <cellStyle name="Valuta 3 2 2 4 2 3" xfId="21286"/>
    <cellStyle name="Valuta 3 2 2 4 2 4" xfId="11610"/>
    <cellStyle name="Valuta 3 2 2 4 3" xfId="3144"/>
    <cellStyle name="Valuta 3 2 2 4 3 2" xfId="7982"/>
    <cellStyle name="Valuta 3 2 2 4 3 2 2" xfId="27334"/>
    <cellStyle name="Valuta 3 2 2 4 3 2 3" xfId="17658"/>
    <cellStyle name="Valuta 3 2 2 4 3 3" xfId="22496"/>
    <cellStyle name="Valuta 3 2 2 4 3 4" xfId="12820"/>
    <cellStyle name="Valuta 3 2 2 4 4" xfId="4353"/>
    <cellStyle name="Valuta 3 2 2 4 4 2" xfId="9191"/>
    <cellStyle name="Valuta 3 2 2 4 4 2 2" xfId="28543"/>
    <cellStyle name="Valuta 3 2 2 4 4 2 3" xfId="18867"/>
    <cellStyle name="Valuta 3 2 2 4 4 3" xfId="23705"/>
    <cellStyle name="Valuta 3 2 2 4 4 4" xfId="14029"/>
    <cellStyle name="Valuta 3 2 2 4 5" xfId="5562"/>
    <cellStyle name="Valuta 3 2 2 4 5 2" xfId="24914"/>
    <cellStyle name="Valuta 3 2 2 4 5 3" xfId="15238"/>
    <cellStyle name="Valuta 3 2 2 4 6" xfId="20076"/>
    <cellStyle name="Valuta 3 2 2 4 7" xfId="10400"/>
    <cellStyle name="Valuta 3 2 2 5" xfId="1330"/>
    <cellStyle name="Valuta 3 2 2 5 2" xfId="6168"/>
    <cellStyle name="Valuta 3 2 2 5 2 2" xfId="25520"/>
    <cellStyle name="Valuta 3 2 2 5 2 3" xfId="15844"/>
    <cellStyle name="Valuta 3 2 2 5 3" xfId="20682"/>
    <cellStyle name="Valuta 3 2 2 5 4" xfId="11006"/>
    <cellStyle name="Valuta 3 2 2 6" xfId="2540"/>
    <cellStyle name="Valuta 3 2 2 6 2" xfId="7378"/>
    <cellStyle name="Valuta 3 2 2 6 2 2" xfId="26730"/>
    <cellStyle name="Valuta 3 2 2 6 2 3" xfId="17054"/>
    <cellStyle name="Valuta 3 2 2 6 3" xfId="21892"/>
    <cellStyle name="Valuta 3 2 2 6 4" xfId="12216"/>
    <cellStyle name="Valuta 3 2 2 7" xfId="3750"/>
    <cellStyle name="Valuta 3 2 2 7 2" xfId="8588"/>
    <cellStyle name="Valuta 3 2 2 7 2 2" xfId="27940"/>
    <cellStyle name="Valuta 3 2 2 7 2 3" xfId="18264"/>
    <cellStyle name="Valuta 3 2 2 7 3" xfId="23102"/>
    <cellStyle name="Valuta 3 2 2 7 4" xfId="13426"/>
    <cellStyle name="Valuta 3 2 2 8" xfId="4958"/>
    <cellStyle name="Valuta 3 2 2 8 2" xfId="24310"/>
    <cellStyle name="Valuta 3 2 2 8 3" xfId="14634"/>
    <cellStyle name="Valuta 3 2 2 9" xfId="19472"/>
    <cellStyle name="Valuta 3 2 3" xfId="152"/>
    <cellStyle name="Valuta 3 2 3 2" xfId="472"/>
    <cellStyle name="Valuta 3 2 3 2 2" xfId="1076"/>
    <cellStyle name="Valuta 3 2 3 2 2 2" xfId="2286"/>
    <cellStyle name="Valuta 3 2 3 2 2 2 2" xfId="7124"/>
    <cellStyle name="Valuta 3 2 3 2 2 2 2 2" xfId="26476"/>
    <cellStyle name="Valuta 3 2 3 2 2 2 2 3" xfId="16800"/>
    <cellStyle name="Valuta 3 2 3 2 2 2 3" xfId="21638"/>
    <cellStyle name="Valuta 3 2 3 2 2 2 4" xfId="11962"/>
    <cellStyle name="Valuta 3 2 3 2 2 3" xfId="3496"/>
    <cellStyle name="Valuta 3 2 3 2 2 3 2" xfId="8334"/>
    <cellStyle name="Valuta 3 2 3 2 2 3 2 2" xfId="27686"/>
    <cellStyle name="Valuta 3 2 3 2 2 3 2 3" xfId="18010"/>
    <cellStyle name="Valuta 3 2 3 2 2 3 3" xfId="22848"/>
    <cellStyle name="Valuta 3 2 3 2 2 3 4" xfId="13172"/>
    <cellStyle name="Valuta 3 2 3 2 2 4" xfId="4705"/>
    <cellStyle name="Valuta 3 2 3 2 2 4 2" xfId="9543"/>
    <cellStyle name="Valuta 3 2 3 2 2 4 2 2" xfId="28895"/>
    <cellStyle name="Valuta 3 2 3 2 2 4 2 3" xfId="19219"/>
    <cellStyle name="Valuta 3 2 3 2 2 4 3" xfId="24057"/>
    <cellStyle name="Valuta 3 2 3 2 2 4 4" xfId="14381"/>
    <cellStyle name="Valuta 3 2 3 2 2 5" xfId="5914"/>
    <cellStyle name="Valuta 3 2 3 2 2 5 2" xfId="25266"/>
    <cellStyle name="Valuta 3 2 3 2 2 5 3" xfId="15590"/>
    <cellStyle name="Valuta 3 2 3 2 2 6" xfId="20428"/>
    <cellStyle name="Valuta 3 2 3 2 2 7" xfId="10752"/>
    <cellStyle name="Valuta 3 2 3 2 3" xfId="1682"/>
    <cellStyle name="Valuta 3 2 3 2 3 2" xfId="6520"/>
    <cellStyle name="Valuta 3 2 3 2 3 2 2" xfId="25872"/>
    <cellStyle name="Valuta 3 2 3 2 3 2 3" xfId="16196"/>
    <cellStyle name="Valuta 3 2 3 2 3 3" xfId="21034"/>
    <cellStyle name="Valuta 3 2 3 2 3 4" xfId="11358"/>
    <cellStyle name="Valuta 3 2 3 2 4" xfId="2892"/>
    <cellStyle name="Valuta 3 2 3 2 4 2" xfId="7730"/>
    <cellStyle name="Valuta 3 2 3 2 4 2 2" xfId="27082"/>
    <cellStyle name="Valuta 3 2 3 2 4 2 3" xfId="17406"/>
    <cellStyle name="Valuta 3 2 3 2 4 3" xfId="22244"/>
    <cellStyle name="Valuta 3 2 3 2 4 4" xfId="12568"/>
    <cellStyle name="Valuta 3 2 3 2 5" xfId="4101"/>
    <cellStyle name="Valuta 3 2 3 2 5 2" xfId="8939"/>
    <cellStyle name="Valuta 3 2 3 2 5 2 2" xfId="28291"/>
    <cellStyle name="Valuta 3 2 3 2 5 2 3" xfId="18615"/>
    <cellStyle name="Valuta 3 2 3 2 5 3" xfId="23453"/>
    <cellStyle name="Valuta 3 2 3 2 5 4" xfId="13777"/>
    <cellStyle name="Valuta 3 2 3 2 6" xfId="5310"/>
    <cellStyle name="Valuta 3 2 3 2 6 2" xfId="24662"/>
    <cellStyle name="Valuta 3 2 3 2 6 3" xfId="14986"/>
    <cellStyle name="Valuta 3 2 3 2 7" xfId="19824"/>
    <cellStyle name="Valuta 3 2 3 2 8" xfId="10148"/>
    <cellStyle name="Valuta 3 2 3 3" xfId="774"/>
    <cellStyle name="Valuta 3 2 3 3 2" xfId="1984"/>
    <cellStyle name="Valuta 3 2 3 3 2 2" xfId="6822"/>
    <cellStyle name="Valuta 3 2 3 3 2 2 2" xfId="26174"/>
    <cellStyle name="Valuta 3 2 3 3 2 2 3" xfId="16498"/>
    <cellStyle name="Valuta 3 2 3 3 2 3" xfId="21336"/>
    <cellStyle name="Valuta 3 2 3 3 2 4" xfId="11660"/>
    <cellStyle name="Valuta 3 2 3 3 3" xfId="3194"/>
    <cellStyle name="Valuta 3 2 3 3 3 2" xfId="8032"/>
    <cellStyle name="Valuta 3 2 3 3 3 2 2" xfId="27384"/>
    <cellStyle name="Valuta 3 2 3 3 3 2 3" xfId="17708"/>
    <cellStyle name="Valuta 3 2 3 3 3 3" xfId="22546"/>
    <cellStyle name="Valuta 3 2 3 3 3 4" xfId="12870"/>
    <cellStyle name="Valuta 3 2 3 3 4" xfId="4403"/>
    <cellStyle name="Valuta 3 2 3 3 4 2" xfId="9241"/>
    <cellStyle name="Valuta 3 2 3 3 4 2 2" xfId="28593"/>
    <cellStyle name="Valuta 3 2 3 3 4 2 3" xfId="18917"/>
    <cellStyle name="Valuta 3 2 3 3 4 3" xfId="23755"/>
    <cellStyle name="Valuta 3 2 3 3 4 4" xfId="14079"/>
    <cellStyle name="Valuta 3 2 3 3 5" xfId="5612"/>
    <cellStyle name="Valuta 3 2 3 3 5 2" xfId="24964"/>
    <cellStyle name="Valuta 3 2 3 3 5 3" xfId="15288"/>
    <cellStyle name="Valuta 3 2 3 3 6" xfId="20126"/>
    <cellStyle name="Valuta 3 2 3 3 7" xfId="10450"/>
    <cellStyle name="Valuta 3 2 3 4" xfId="1380"/>
    <cellStyle name="Valuta 3 2 3 4 2" xfId="6218"/>
    <cellStyle name="Valuta 3 2 3 4 2 2" xfId="25570"/>
    <cellStyle name="Valuta 3 2 3 4 2 3" xfId="15894"/>
    <cellStyle name="Valuta 3 2 3 4 3" xfId="20732"/>
    <cellStyle name="Valuta 3 2 3 4 4" xfId="11056"/>
    <cellStyle name="Valuta 3 2 3 5" xfId="2590"/>
    <cellStyle name="Valuta 3 2 3 5 2" xfId="7428"/>
    <cellStyle name="Valuta 3 2 3 5 2 2" xfId="26780"/>
    <cellStyle name="Valuta 3 2 3 5 2 3" xfId="17104"/>
    <cellStyle name="Valuta 3 2 3 5 3" xfId="21942"/>
    <cellStyle name="Valuta 3 2 3 5 4" xfId="12266"/>
    <cellStyle name="Valuta 3 2 3 6" xfId="3800"/>
    <cellStyle name="Valuta 3 2 3 6 2" xfId="8638"/>
    <cellStyle name="Valuta 3 2 3 6 2 2" xfId="27990"/>
    <cellStyle name="Valuta 3 2 3 6 2 3" xfId="18314"/>
    <cellStyle name="Valuta 3 2 3 6 3" xfId="23152"/>
    <cellStyle name="Valuta 3 2 3 6 4" xfId="13476"/>
    <cellStyle name="Valuta 3 2 3 7" xfId="5008"/>
    <cellStyle name="Valuta 3 2 3 7 2" xfId="24360"/>
    <cellStyle name="Valuta 3 2 3 7 3" xfId="14684"/>
    <cellStyle name="Valuta 3 2 3 8" xfId="19522"/>
    <cellStyle name="Valuta 3 2 3 9" xfId="9846"/>
    <cellStyle name="Valuta 3 2 4" xfId="268"/>
    <cellStyle name="Valuta 3 2 4 2" xfId="572"/>
    <cellStyle name="Valuta 3 2 4 2 2" xfId="1176"/>
    <cellStyle name="Valuta 3 2 4 2 2 2" xfId="2386"/>
    <cellStyle name="Valuta 3 2 4 2 2 2 2" xfId="7224"/>
    <cellStyle name="Valuta 3 2 4 2 2 2 2 2" xfId="26576"/>
    <cellStyle name="Valuta 3 2 4 2 2 2 2 3" xfId="16900"/>
    <cellStyle name="Valuta 3 2 4 2 2 2 3" xfId="21738"/>
    <cellStyle name="Valuta 3 2 4 2 2 2 4" xfId="12062"/>
    <cellStyle name="Valuta 3 2 4 2 2 3" xfId="3596"/>
    <cellStyle name="Valuta 3 2 4 2 2 3 2" xfId="8434"/>
    <cellStyle name="Valuta 3 2 4 2 2 3 2 2" xfId="27786"/>
    <cellStyle name="Valuta 3 2 4 2 2 3 2 3" xfId="18110"/>
    <cellStyle name="Valuta 3 2 4 2 2 3 3" xfId="22948"/>
    <cellStyle name="Valuta 3 2 4 2 2 3 4" xfId="13272"/>
    <cellStyle name="Valuta 3 2 4 2 2 4" xfId="4805"/>
    <cellStyle name="Valuta 3 2 4 2 2 4 2" xfId="9643"/>
    <cellStyle name="Valuta 3 2 4 2 2 4 2 2" xfId="28995"/>
    <cellStyle name="Valuta 3 2 4 2 2 4 2 3" xfId="19319"/>
    <cellStyle name="Valuta 3 2 4 2 2 4 3" xfId="24157"/>
    <cellStyle name="Valuta 3 2 4 2 2 4 4" xfId="14481"/>
    <cellStyle name="Valuta 3 2 4 2 2 5" xfId="6014"/>
    <cellStyle name="Valuta 3 2 4 2 2 5 2" xfId="25366"/>
    <cellStyle name="Valuta 3 2 4 2 2 5 3" xfId="15690"/>
    <cellStyle name="Valuta 3 2 4 2 2 6" xfId="20528"/>
    <cellStyle name="Valuta 3 2 4 2 2 7" xfId="10852"/>
    <cellStyle name="Valuta 3 2 4 2 3" xfId="1782"/>
    <cellStyle name="Valuta 3 2 4 2 3 2" xfId="6620"/>
    <cellStyle name="Valuta 3 2 4 2 3 2 2" xfId="25972"/>
    <cellStyle name="Valuta 3 2 4 2 3 2 3" xfId="16296"/>
    <cellStyle name="Valuta 3 2 4 2 3 3" xfId="21134"/>
    <cellStyle name="Valuta 3 2 4 2 3 4" xfId="11458"/>
    <cellStyle name="Valuta 3 2 4 2 4" xfId="2992"/>
    <cellStyle name="Valuta 3 2 4 2 4 2" xfId="7830"/>
    <cellStyle name="Valuta 3 2 4 2 4 2 2" xfId="27182"/>
    <cellStyle name="Valuta 3 2 4 2 4 2 3" xfId="17506"/>
    <cellStyle name="Valuta 3 2 4 2 4 3" xfId="22344"/>
    <cellStyle name="Valuta 3 2 4 2 4 4" xfId="12668"/>
    <cellStyle name="Valuta 3 2 4 2 5" xfId="4201"/>
    <cellStyle name="Valuta 3 2 4 2 5 2" xfId="9039"/>
    <cellStyle name="Valuta 3 2 4 2 5 2 2" xfId="28391"/>
    <cellStyle name="Valuta 3 2 4 2 5 2 3" xfId="18715"/>
    <cellStyle name="Valuta 3 2 4 2 5 3" xfId="23553"/>
    <cellStyle name="Valuta 3 2 4 2 5 4" xfId="13877"/>
    <cellStyle name="Valuta 3 2 4 2 6" xfId="5410"/>
    <cellStyle name="Valuta 3 2 4 2 6 2" xfId="24762"/>
    <cellStyle name="Valuta 3 2 4 2 6 3" xfId="15086"/>
    <cellStyle name="Valuta 3 2 4 2 7" xfId="19924"/>
    <cellStyle name="Valuta 3 2 4 2 8" xfId="10248"/>
    <cellStyle name="Valuta 3 2 4 3" xfId="874"/>
    <cellStyle name="Valuta 3 2 4 3 2" xfId="2084"/>
    <cellStyle name="Valuta 3 2 4 3 2 2" xfId="6922"/>
    <cellStyle name="Valuta 3 2 4 3 2 2 2" xfId="26274"/>
    <cellStyle name="Valuta 3 2 4 3 2 2 3" xfId="16598"/>
    <cellStyle name="Valuta 3 2 4 3 2 3" xfId="21436"/>
    <cellStyle name="Valuta 3 2 4 3 2 4" xfId="11760"/>
    <cellStyle name="Valuta 3 2 4 3 3" xfId="3294"/>
    <cellStyle name="Valuta 3 2 4 3 3 2" xfId="8132"/>
    <cellStyle name="Valuta 3 2 4 3 3 2 2" xfId="27484"/>
    <cellStyle name="Valuta 3 2 4 3 3 2 3" xfId="17808"/>
    <cellStyle name="Valuta 3 2 4 3 3 3" xfId="22646"/>
    <cellStyle name="Valuta 3 2 4 3 3 4" xfId="12970"/>
    <cellStyle name="Valuta 3 2 4 3 4" xfId="4503"/>
    <cellStyle name="Valuta 3 2 4 3 4 2" xfId="9341"/>
    <cellStyle name="Valuta 3 2 4 3 4 2 2" xfId="28693"/>
    <cellStyle name="Valuta 3 2 4 3 4 2 3" xfId="19017"/>
    <cellStyle name="Valuta 3 2 4 3 4 3" xfId="23855"/>
    <cellStyle name="Valuta 3 2 4 3 4 4" xfId="14179"/>
    <cellStyle name="Valuta 3 2 4 3 5" xfId="5712"/>
    <cellStyle name="Valuta 3 2 4 3 5 2" xfId="25064"/>
    <cellStyle name="Valuta 3 2 4 3 5 3" xfId="15388"/>
    <cellStyle name="Valuta 3 2 4 3 6" xfId="20226"/>
    <cellStyle name="Valuta 3 2 4 3 7" xfId="10550"/>
    <cellStyle name="Valuta 3 2 4 4" xfId="1480"/>
    <cellStyle name="Valuta 3 2 4 4 2" xfId="6318"/>
    <cellStyle name="Valuta 3 2 4 4 2 2" xfId="25670"/>
    <cellStyle name="Valuta 3 2 4 4 2 3" xfId="15994"/>
    <cellStyle name="Valuta 3 2 4 4 3" xfId="20832"/>
    <cellStyle name="Valuta 3 2 4 4 4" xfId="11156"/>
    <cellStyle name="Valuta 3 2 4 5" xfId="2690"/>
    <cellStyle name="Valuta 3 2 4 5 2" xfId="7528"/>
    <cellStyle name="Valuta 3 2 4 5 2 2" xfId="26880"/>
    <cellStyle name="Valuta 3 2 4 5 2 3" xfId="17204"/>
    <cellStyle name="Valuta 3 2 4 5 3" xfId="22042"/>
    <cellStyle name="Valuta 3 2 4 5 4" xfId="12366"/>
    <cellStyle name="Valuta 3 2 4 6" xfId="3900"/>
    <cellStyle name="Valuta 3 2 4 6 2" xfId="8738"/>
    <cellStyle name="Valuta 3 2 4 6 2 2" xfId="28090"/>
    <cellStyle name="Valuta 3 2 4 6 2 3" xfId="18414"/>
    <cellStyle name="Valuta 3 2 4 6 3" xfId="23252"/>
    <cellStyle name="Valuta 3 2 4 6 4" xfId="13576"/>
    <cellStyle name="Valuta 3 2 4 7" xfId="5108"/>
    <cellStyle name="Valuta 3 2 4 7 2" xfId="24460"/>
    <cellStyle name="Valuta 3 2 4 7 3" xfId="14784"/>
    <cellStyle name="Valuta 3 2 4 8" xfId="19622"/>
    <cellStyle name="Valuta 3 2 4 9" xfId="9946"/>
    <cellStyle name="Valuta 3 2 5" xfId="321"/>
    <cellStyle name="Valuta 3 2 5 2" xfId="624"/>
    <cellStyle name="Valuta 3 2 5 2 2" xfId="1228"/>
    <cellStyle name="Valuta 3 2 5 2 2 2" xfId="2438"/>
    <cellStyle name="Valuta 3 2 5 2 2 2 2" xfId="7276"/>
    <cellStyle name="Valuta 3 2 5 2 2 2 2 2" xfId="26628"/>
    <cellStyle name="Valuta 3 2 5 2 2 2 2 3" xfId="16952"/>
    <cellStyle name="Valuta 3 2 5 2 2 2 3" xfId="21790"/>
    <cellStyle name="Valuta 3 2 5 2 2 2 4" xfId="12114"/>
    <cellStyle name="Valuta 3 2 5 2 2 3" xfId="3648"/>
    <cellStyle name="Valuta 3 2 5 2 2 3 2" xfId="8486"/>
    <cellStyle name="Valuta 3 2 5 2 2 3 2 2" xfId="27838"/>
    <cellStyle name="Valuta 3 2 5 2 2 3 2 3" xfId="18162"/>
    <cellStyle name="Valuta 3 2 5 2 2 3 3" xfId="23000"/>
    <cellStyle name="Valuta 3 2 5 2 2 3 4" xfId="13324"/>
    <cellStyle name="Valuta 3 2 5 2 2 4" xfId="4857"/>
    <cellStyle name="Valuta 3 2 5 2 2 4 2" xfId="9695"/>
    <cellStyle name="Valuta 3 2 5 2 2 4 2 2" xfId="29047"/>
    <cellStyle name="Valuta 3 2 5 2 2 4 2 3" xfId="19371"/>
    <cellStyle name="Valuta 3 2 5 2 2 4 3" xfId="24209"/>
    <cellStyle name="Valuta 3 2 5 2 2 4 4" xfId="14533"/>
    <cellStyle name="Valuta 3 2 5 2 2 5" xfId="6066"/>
    <cellStyle name="Valuta 3 2 5 2 2 5 2" xfId="25418"/>
    <cellStyle name="Valuta 3 2 5 2 2 5 3" xfId="15742"/>
    <cellStyle name="Valuta 3 2 5 2 2 6" xfId="20580"/>
    <cellStyle name="Valuta 3 2 5 2 2 7" xfId="10904"/>
    <cellStyle name="Valuta 3 2 5 2 3" xfId="1834"/>
    <cellStyle name="Valuta 3 2 5 2 3 2" xfId="6672"/>
    <cellStyle name="Valuta 3 2 5 2 3 2 2" xfId="26024"/>
    <cellStyle name="Valuta 3 2 5 2 3 2 3" xfId="16348"/>
    <cellStyle name="Valuta 3 2 5 2 3 3" xfId="21186"/>
    <cellStyle name="Valuta 3 2 5 2 3 4" xfId="11510"/>
    <cellStyle name="Valuta 3 2 5 2 4" xfId="3044"/>
    <cellStyle name="Valuta 3 2 5 2 4 2" xfId="7882"/>
    <cellStyle name="Valuta 3 2 5 2 4 2 2" xfId="27234"/>
    <cellStyle name="Valuta 3 2 5 2 4 2 3" xfId="17558"/>
    <cellStyle name="Valuta 3 2 5 2 4 3" xfId="22396"/>
    <cellStyle name="Valuta 3 2 5 2 4 4" xfId="12720"/>
    <cellStyle name="Valuta 3 2 5 2 5" xfId="4253"/>
    <cellStyle name="Valuta 3 2 5 2 5 2" xfId="9091"/>
    <cellStyle name="Valuta 3 2 5 2 5 2 2" xfId="28443"/>
    <cellStyle name="Valuta 3 2 5 2 5 2 3" xfId="18767"/>
    <cellStyle name="Valuta 3 2 5 2 5 3" xfId="23605"/>
    <cellStyle name="Valuta 3 2 5 2 5 4" xfId="13929"/>
    <cellStyle name="Valuta 3 2 5 2 6" xfId="5462"/>
    <cellStyle name="Valuta 3 2 5 2 6 2" xfId="24814"/>
    <cellStyle name="Valuta 3 2 5 2 6 3" xfId="15138"/>
    <cellStyle name="Valuta 3 2 5 2 7" xfId="19976"/>
    <cellStyle name="Valuta 3 2 5 2 8" xfId="10300"/>
    <cellStyle name="Valuta 3 2 5 3" xfId="926"/>
    <cellStyle name="Valuta 3 2 5 3 2" xfId="2136"/>
    <cellStyle name="Valuta 3 2 5 3 2 2" xfId="6974"/>
    <cellStyle name="Valuta 3 2 5 3 2 2 2" xfId="26326"/>
    <cellStyle name="Valuta 3 2 5 3 2 2 3" xfId="16650"/>
    <cellStyle name="Valuta 3 2 5 3 2 3" xfId="21488"/>
    <cellStyle name="Valuta 3 2 5 3 2 4" xfId="11812"/>
    <cellStyle name="Valuta 3 2 5 3 3" xfId="3346"/>
    <cellStyle name="Valuta 3 2 5 3 3 2" xfId="8184"/>
    <cellStyle name="Valuta 3 2 5 3 3 2 2" xfId="27536"/>
    <cellStyle name="Valuta 3 2 5 3 3 2 3" xfId="17860"/>
    <cellStyle name="Valuta 3 2 5 3 3 3" xfId="22698"/>
    <cellStyle name="Valuta 3 2 5 3 3 4" xfId="13022"/>
    <cellStyle name="Valuta 3 2 5 3 4" xfId="4555"/>
    <cellStyle name="Valuta 3 2 5 3 4 2" xfId="9393"/>
    <cellStyle name="Valuta 3 2 5 3 4 2 2" xfId="28745"/>
    <cellStyle name="Valuta 3 2 5 3 4 2 3" xfId="19069"/>
    <cellStyle name="Valuta 3 2 5 3 4 3" xfId="23907"/>
    <cellStyle name="Valuta 3 2 5 3 4 4" xfId="14231"/>
    <cellStyle name="Valuta 3 2 5 3 5" xfId="5764"/>
    <cellStyle name="Valuta 3 2 5 3 5 2" xfId="25116"/>
    <cellStyle name="Valuta 3 2 5 3 5 3" xfId="15440"/>
    <cellStyle name="Valuta 3 2 5 3 6" xfId="20278"/>
    <cellStyle name="Valuta 3 2 5 3 7" xfId="10602"/>
    <cellStyle name="Valuta 3 2 5 4" xfId="1532"/>
    <cellStyle name="Valuta 3 2 5 4 2" xfId="6370"/>
    <cellStyle name="Valuta 3 2 5 4 2 2" xfId="25722"/>
    <cellStyle name="Valuta 3 2 5 4 2 3" xfId="16046"/>
    <cellStyle name="Valuta 3 2 5 4 3" xfId="20884"/>
    <cellStyle name="Valuta 3 2 5 4 4" xfId="11208"/>
    <cellStyle name="Valuta 3 2 5 5" xfId="2742"/>
    <cellStyle name="Valuta 3 2 5 5 2" xfId="7580"/>
    <cellStyle name="Valuta 3 2 5 5 2 2" xfId="26932"/>
    <cellStyle name="Valuta 3 2 5 5 2 3" xfId="17256"/>
    <cellStyle name="Valuta 3 2 5 5 3" xfId="22094"/>
    <cellStyle name="Valuta 3 2 5 5 4" xfId="12418"/>
    <cellStyle name="Valuta 3 2 5 6" xfId="3951"/>
    <cellStyle name="Valuta 3 2 5 6 2" xfId="8789"/>
    <cellStyle name="Valuta 3 2 5 6 2 2" xfId="28141"/>
    <cellStyle name="Valuta 3 2 5 6 2 3" xfId="18465"/>
    <cellStyle name="Valuta 3 2 5 6 3" xfId="23303"/>
    <cellStyle name="Valuta 3 2 5 6 4" xfId="13627"/>
    <cellStyle name="Valuta 3 2 5 7" xfId="5160"/>
    <cellStyle name="Valuta 3 2 5 7 2" xfId="24512"/>
    <cellStyle name="Valuta 3 2 5 7 3" xfId="14836"/>
    <cellStyle name="Valuta 3 2 5 8" xfId="19674"/>
    <cellStyle name="Valuta 3 2 5 9" xfId="9998"/>
    <cellStyle name="Valuta 3 2 6" xfId="372"/>
    <cellStyle name="Valuta 3 2 6 2" xfId="976"/>
    <cellStyle name="Valuta 3 2 6 2 2" xfId="2186"/>
    <cellStyle name="Valuta 3 2 6 2 2 2" xfId="7024"/>
    <cellStyle name="Valuta 3 2 6 2 2 2 2" xfId="26376"/>
    <cellStyle name="Valuta 3 2 6 2 2 2 3" xfId="16700"/>
    <cellStyle name="Valuta 3 2 6 2 2 3" xfId="21538"/>
    <cellStyle name="Valuta 3 2 6 2 2 4" xfId="11862"/>
    <cellStyle name="Valuta 3 2 6 2 3" xfId="3396"/>
    <cellStyle name="Valuta 3 2 6 2 3 2" xfId="8234"/>
    <cellStyle name="Valuta 3 2 6 2 3 2 2" xfId="27586"/>
    <cellStyle name="Valuta 3 2 6 2 3 2 3" xfId="17910"/>
    <cellStyle name="Valuta 3 2 6 2 3 3" xfId="22748"/>
    <cellStyle name="Valuta 3 2 6 2 3 4" xfId="13072"/>
    <cellStyle name="Valuta 3 2 6 2 4" xfId="4605"/>
    <cellStyle name="Valuta 3 2 6 2 4 2" xfId="9443"/>
    <cellStyle name="Valuta 3 2 6 2 4 2 2" xfId="28795"/>
    <cellStyle name="Valuta 3 2 6 2 4 2 3" xfId="19119"/>
    <cellStyle name="Valuta 3 2 6 2 4 3" xfId="23957"/>
    <cellStyle name="Valuta 3 2 6 2 4 4" xfId="14281"/>
    <cellStyle name="Valuta 3 2 6 2 5" xfId="5814"/>
    <cellStyle name="Valuta 3 2 6 2 5 2" xfId="25166"/>
    <cellStyle name="Valuta 3 2 6 2 5 3" xfId="15490"/>
    <cellStyle name="Valuta 3 2 6 2 6" xfId="20328"/>
    <cellStyle name="Valuta 3 2 6 2 7" xfId="10652"/>
    <cellStyle name="Valuta 3 2 6 3" xfId="1582"/>
    <cellStyle name="Valuta 3 2 6 3 2" xfId="6420"/>
    <cellStyle name="Valuta 3 2 6 3 2 2" xfId="25772"/>
    <cellStyle name="Valuta 3 2 6 3 2 3" xfId="16096"/>
    <cellStyle name="Valuta 3 2 6 3 3" xfId="20934"/>
    <cellStyle name="Valuta 3 2 6 3 4" xfId="11258"/>
    <cellStyle name="Valuta 3 2 6 4" xfId="2792"/>
    <cellStyle name="Valuta 3 2 6 4 2" xfId="7630"/>
    <cellStyle name="Valuta 3 2 6 4 2 2" xfId="26982"/>
    <cellStyle name="Valuta 3 2 6 4 2 3" xfId="17306"/>
    <cellStyle name="Valuta 3 2 6 4 3" xfId="22144"/>
    <cellStyle name="Valuta 3 2 6 4 4" xfId="12468"/>
    <cellStyle name="Valuta 3 2 6 5" xfId="4001"/>
    <cellStyle name="Valuta 3 2 6 5 2" xfId="8839"/>
    <cellStyle name="Valuta 3 2 6 5 2 2" xfId="28191"/>
    <cellStyle name="Valuta 3 2 6 5 2 3" xfId="18515"/>
    <cellStyle name="Valuta 3 2 6 5 3" xfId="23353"/>
    <cellStyle name="Valuta 3 2 6 5 4" xfId="13677"/>
    <cellStyle name="Valuta 3 2 6 6" xfId="5210"/>
    <cellStyle name="Valuta 3 2 6 6 2" xfId="24562"/>
    <cellStyle name="Valuta 3 2 6 6 3" xfId="14886"/>
    <cellStyle name="Valuta 3 2 6 7" xfId="19724"/>
    <cellStyle name="Valuta 3 2 6 8" xfId="10048"/>
    <cellStyle name="Valuta 3 2 7" xfId="674"/>
    <cellStyle name="Valuta 3 2 7 2" xfId="1884"/>
    <cellStyle name="Valuta 3 2 7 2 2" xfId="6722"/>
    <cellStyle name="Valuta 3 2 7 2 2 2" xfId="26074"/>
    <cellStyle name="Valuta 3 2 7 2 2 3" xfId="16398"/>
    <cellStyle name="Valuta 3 2 7 2 3" xfId="21236"/>
    <cellStyle name="Valuta 3 2 7 2 4" xfId="11560"/>
    <cellStyle name="Valuta 3 2 7 3" xfId="3094"/>
    <cellStyle name="Valuta 3 2 7 3 2" xfId="7932"/>
    <cellStyle name="Valuta 3 2 7 3 2 2" xfId="27284"/>
    <cellStyle name="Valuta 3 2 7 3 2 3" xfId="17608"/>
    <cellStyle name="Valuta 3 2 7 3 3" xfId="22446"/>
    <cellStyle name="Valuta 3 2 7 3 4" xfId="12770"/>
    <cellStyle name="Valuta 3 2 7 4" xfId="4303"/>
    <cellStyle name="Valuta 3 2 7 4 2" xfId="9141"/>
    <cellStyle name="Valuta 3 2 7 4 2 2" xfId="28493"/>
    <cellStyle name="Valuta 3 2 7 4 2 3" xfId="18817"/>
    <cellStyle name="Valuta 3 2 7 4 3" xfId="23655"/>
    <cellStyle name="Valuta 3 2 7 4 4" xfId="13979"/>
    <cellStyle name="Valuta 3 2 7 5" xfId="5512"/>
    <cellStyle name="Valuta 3 2 7 5 2" xfId="24864"/>
    <cellStyle name="Valuta 3 2 7 5 3" xfId="15188"/>
    <cellStyle name="Valuta 3 2 7 6" xfId="20026"/>
    <cellStyle name="Valuta 3 2 7 7" xfId="10350"/>
    <cellStyle name="Valuta 3 2 8" xfId="1280"/>
    <cellStyle name="Valuta 3 2 8 2" xfId="6118"/>
    <cellStyle name="Valuta 3 2 8 2 2" xfId="25470"/>
    <cellStyle name="Valuta 3 2 8 2 3" xfId="15794"/>
    <cellStyle name="Valuta 3 2 8 3" xfId="20632"/>
    <cellStyle name="Valuta 3 2 8 4" xfId="10956"/>
    <cellStyle name="Valuta 3 2 9" xfId="2490"/>
    <cellStyle name="Valuta 3 2 9 2" xfId="7328"/>
    <cellStyle name="Valuta 3 2 9 2 2" xfId="26680"/>
    <cellStyle name="Valuta 3 2 9 2 3" xfId="17004"/>
    <cellStyle name="Valuta 3 2 9 3" xfId="21842"/>
    <cellStyle name="Valuta 3 2 9 4" xfId="12166"/>
    <cellStyle name="Valuta 3 3" xfId="68"/>
    <cellStyle name="Valuta 3 3 10" xfId="9775"/>
    <cellStyle name="Valuta 3 3 2" xfId="181"/>
    <cellStyle name="Valuta 3 3 2 2" xfId="501"/>
    <cellStyle name="Valuta 3 3 2 2 2" xfId="1105"/>
    <cellStyle name="Valuta 3 3 2 2 2 2" xfId="2315"/>
    <cellStyle name="Valuta 3 3 2 2 2 2 2" xfId="7153"/>
    <cellStyle name="Valuta 3 3 2 2 2 2 2 2" xfId="26505"/>
    <cellStyle name="Valuta 3 3 2 2 2 2 2 3" xfId="16829"/>
    <cellStyle name="Valuta 3 3 2 2 2 2 3" xfId="21667"/>
    <cellStyle name="Valuta 3 3 2 2 2 2 4" xfId="11991"/>
    <cellStyle name="Valuta 3 3 2 2 2 3" xfId="3525"/>
    <cellStyle name="Valuta 3 3 2 2 2 3 2" xfId="8363"/>
    <cellStyle name="Valuta 3 3 2 2 2 3 2 2" xfId="27715"/>
    <cellStyle name="Valuta 3 3 2 2 2 3 2 3" xfId="18039"/>
    <cellStyle name="Valuta 3 3 2 2 2 3 3" xfId="22877"/>
    <cellStyle name="Valuta 3 3 2 2 2 3 4" xfId="13201"/>
    <cellStyle name="Valuta 3 3 2 2 2 4" xfId="4734"/>
    <cellStyle name="Valuta 3 3 2 2 2 4 2" xfId="9572"/>
    <cellStyle name="Valuta 3 3 2 2 2 4 2 2" xfId="28924"/>
    <cellStyle name="Valuta 3 3 2 2 2 4 2 3" xfId="19248"/>
    <cellStyle name="Valuta 3 3 2 2 2 4 3" xfId="24086"/>
    <cellStyle name="Valuta 3 3 2 2 2 4 4" xfId="14410"/>
    <cellStyle name="Valuta 3 3 2 2 2 5" xfId="5943"/>
    <cellStyle name="Valuta 3 3 2 2 2 5 2" xfId="25295"/>
    <cellStyle name="Valuta 3 3 2 2 2 5 3" xfId="15619"/>
    <cellStyle name="Valuta 3 3 2 2 2 6" xfId="20457"/>
    <cellStyle name="Valuta 3 3 2 2 2 7" xfId="10781"/>
    <cellStyle name="Valuta 3 3 2 2 3" xfId="1711"/>
    <cellStyle name="Valuta 3 3 2 2 3 2" xfId="6549"/>
    <cellStyle name="Valuta 3 3 2 2 3 2 2" xfId="25901"/>
    <cellStyle name="Valuta 3 3 2 2 3 2 3" xfId="16225"/>
    <cellStyle name="Valuta 3 3 2 2 3 3" xfId="21063"/>
    <cellStyle name="Valuta 3 3 2 2 3 4" xfId="11387"/>
    <cellStyle name="Valuta 3 3 2 2 4" xfId="2921"/>
    <cellStyle name="Valuta 3 3 2 2 4 2" xfId="7759"/>
    <cellStyle name="Valuta 3 3 2 2 4 2 2" xfId="27111"/>
    <cellStyle name="Valuta 3 3 2 2 4 2 3" xfId="17435"/>
    <cellStyle name="Valuta 3 3 2 2 4 3" xfId="22273"/>
    <cellStyle name="Valuta 3 3 2 2 4 4" xfId="12597"/>
    <cellStyle name="Valuta 3 3 2 2 5" xfId="4130"/>
    <cellStyle name="Valuta 3 3 2 2 5 2" xfId="8968"/>
    <cellStyle name="Valuta 3 3 2 2 5 2 2" xfId="28320"/>
    <cellStyle name="Valuta 3 3 2 2 5 2 3" xfId="18644"/>
    <cellStyle name="Valuta 3 3 2 2 5 3" xfId="23482"/>
    <cellStyle name="Valuta 3 3 2 2 5 4" xfId="13806"/>
    <cellStyle name="Valuta 3 3 2 2 6" xfId="5339"/>
    <cellStyle name="Valuta 3 3 2 2 6 2" xfId="24691"/>
    <cellStyle name="Valuta 3 3 2 2 6 3" xfId="15015"/>
    <cellStyle name="Valuta 3 3 2 2 7" xfId="19853"/>
    <cellStyle name="Valuta 3 3 2 2 8" xfId="10177"/>
    <cellStyle name="Valuta 3 3 2 3" xfId="803"/>
    <cellStyle name="Valuta 3 3 2 3 2" xfId="2013"/>
    <cellStyle name="Valuta 3 3 2 3 2 2" xfId="6851"/>
    <cellStyle name="Valuta 3 3 2 3 2 2 2" xfId="26203"/>
    <cellStyle name="Valuta 3 3 2 3 2 2 3" xfId="16527"/>
    <cellStyle name="Valuta 3 3 2 3 2 3" xfId="21365"/>
    <cellStyle name="Valuta 3 3 2 3 2 4" xfId="11689"/>
    <cellStyle name="Valuta 3 3 2 3 3" xfId="3223"/>
    <cellStyle name="Valuta 3 3 2 3 3 2" xfId="8061"/>
    <cellStyle name="Valuta 3 3 2 3 3 2 2" xfId="27413"/>
    <cellStyle name="Valuta 3 3 2 3 3 2 3" xfId="17737"/>
    <cellStyle name="Valuta 3 3 2 3 3 3" xfId="22575"/>
    <cellStyle name="Valuta 3 3 2 3 3 4" xfId="12899"/>
    <cellStyle name="Valuta 3 3 2 3 4" xfId="4432"/>
    <cellStyle name="Valuta 3 3 2 3 4 2" xfId="9270"/>
    <cellStyle name="Valuta 3 3 2 3 4 2 2" xfId="28622"/>
    <cellStyle name="Valuta 3 3 2 3 4 2 3" xfId="18946"/>
    <cellStyle name="Valuta 3 3 2 3 4 3" xfId="23784"/>
    <cellStyle name="Valuta 3 3 2 3 4 4" xfId="14108"/>
    <cellStyle name="Valuta 3 3 2 3 5" xfId="5641"/>
    <cellStyle name="Valuta 3 3 2 3 5 2" xfId="24993"/>
    <cellStyle name="Valuta 3 3 2 3 5 3" xfId="15317"/>
    <cellStyle name="Valuta 3 3 2 3 6" xfId="20155"/>
    <cellStyle name="Valuta 3 3 2 3 7" xfId="10479"/>
    <cellStyle name="Valuta 3 3 2 4" xfId="1409"/>
    <cellStyle name="Valuta 3 3 2 4 2" xfId="6247"/>
    <cellStyle name="Valuta 3 3 2 4 2 2" xfId="25599"/>
    <cellStyle name="Valuta 3 3 2 4 2 3" xfId="15923"/>
    <cellStyle name="Valuta 3 3 2 4 3" xfId="20761"/>
    <cellStyle name="Valuta 3 3 2 4 4" xfId="11085"/>
    <cellStyle name="Valuta 3 3 2 5" xfId="2619"/>
    <cellStyle name="Valuta 3 3 2 5 2" xfId="7457"/>
    <cellStyle name="Valuta 3 3 2 5 2 2" xfId="26809"/>
    <cellStyle name="Valuta 3 3 2 5 2 3" xfId="17133"/>
    <cellStyle name="Valuta 3 3 2 5 3" xfId="21971"/>
    <cellStyle name="Valuta 3 3 2 5 4" xfId="12295"/>
    <cellStyle name="Valuta 3 3 2 6" xfId="3829"/>
    <cellStyle name="Valuta 3 3 2 6 2" xfId="8667"/>
    <cellStyle name="Valuta 3 3 2 6 2 2" xfId="28019"/>
    <cellStyle name="Valuta 3 3 2 6 2 3" xfId="18343"/>
    <cellStyle name="Valuta 3 3 2 6 3" xfId="23181"/>
    <cellStyle name="Valuta 3 3 2 6 4" xfId="13505"/>
    <cellStyle name="Valuta 3 3 2 7" xfId="5037"/>
    <cellStyle name="Valuta 3 3 2 7 2" xfId="24389"/>
    <cellStyle name="Valuta 3 3 2 7 3" xfId="14713"/>
    <cellStyle name="Valuta 3 3 2 8" xfId="19551"/>
    <cellStyle name="Valuta 3 3 2 9" xfId="9875"/>
    <cellStyle name="Valuta 3 3 3" xfId="401"/>
    <cellStyle name="Valuta 3 3 3 2" xfId="1005"/>
    <cellStyle name="Valuta 3 3 3 2 2" xfId="2215"/>
    <cellStyle name="Valuta 3 3 3 2 2 2" xfId="7053"/>
    <cellStyle name="Valuta 3 3 3 2 2 2 2" xfId="26405"/>
    <cellStyle name="Valuta 3 3 3 2 2 2 3" xfId="16729"/>
    <cellStyle name="Valuta 3 3 3 2 2 3" xfId="21567"/>
    <cellStyle name="Valuta 3 3 3 2 2 4" xfId="11891"/>
    <cellStyle name="Valuta 3 3 3 2 3" xfId="3425"/>
    <cellStyle name="Valuta 3 3 3 2 3 2" xfId="8263"/>
    <cellStyle name="Valuta 3 3 3 2 3 2 2" xfId="27615"/>
    <cellStyle name="Valuta 3 3 3 2 3 2 3" xfId="17939"/>
    <cellStyle name="Valuta 3 3 3 2 3 3" xfId="22777"/>
    <cellStyle name="Valuta 3 3 3 2 3 4" xfId="13101"/>
    <cellStyle name="Valuta 3 3 3 2 4" xfId="4634"/>
    <cellStyle name="Valuta 3 3 3 2 4 2" xfId="9472"/>
    <cellStyle name="Valuta 3 3 3 2 4 2 2" xfId="28824"/>
    <cellStyle name="Valuta 3 3 3 2 4 2 3" xfId="19148"/>
    <cellStyle name="Valuta 3 3 3 2 4 3" xfId="23986"/>
    <cellStyle name="Valuta 3 3 3 2 4 4" xfId="14310"/>
    <cellStyle name="Valuta 3 3 3 2 5" xfId="5843"/>
    <cellStyle name="Valuta 3 3 3 2 5 2" xfId="25195"/>
    <cellStyle name="Valuta 3 3 3 2 5 3" xfId="15519"/>
    <cellStyle name="Valuta 3 3 3 2 6" xfId="20357"/>
    <cellStyle name="Valuta 3 3 3 2 7" xfId="10681"/>
    <cellStyle name="Valuta 3 3 3 3" xfId="1611"/>
    <cellStyle name="Valuta 3 3 3 3 2" xfId="6449"/>
    <cellStyle name="Valuta 3 3 3 3 2 2" xfId="25801"/>
    <cellStyle name="Valuta 3 3 3 3 2 3" xfId="16125"/>
    <cellStyle name="Valuta 3 3 3 3 3" xfId="20963"/>
    <cellStyle name="Valuta 3 3 3 3 4" xfId="11287"/>
    <cellStyle name="Valuta 3 3 3 4" xfId="2821"/>
    <cellStyle name="Valuta 3 3 3 4 2" xfId="7659"/>
    <cellStyle name="Valuta 3 3 3 4 2 2" xfId="27011"/>
    <cellStyle name="Valuta 3 3 3 4 2 3" xfId="17335"/>
    <cellStyle name="Valuta 3 3 3 4 3" xfId="22173"/>
    <cellStyle name="Valuta 3 3 3 4 4" xfId="12497"/>
    <cellStyle name="Valuta 3 3 3 5" xfId="4030"/>
    <cellStyle name="Valuta 3 3 3 5 2" xfId="8868"/>
    <cellStyle name="Valuta 3 3 3 5 2 2" xfId="28220"/>
    <cellStyle name="Valuta 3 3 3 5 2 3" xfId="18544"/>
    <cellStyle name="Valuta 3 3 3 5 3" xfId="23382"/>
    <cellStyle name="Valuta 3 3 3 5 4" xfId="13706"/>
    <cellStyle name="Valuta 3 3 3 6" xfId="5239"/>
    <cellStyle name="Valuta 3 3 3 6 2" xfId="24591"/>
    <cellStyle name="Valuta 3 3 3 6 3" xfId="14915"/>
    <cellStyle name="Valuta 3 3 3 7" xfId="19753"/>
    <cellStyle name="Valuta 3 3 3 8" xfId="10077"/>
    <cellStyle name="Valuta 3 3 4" xfId="703"/>
    <cellStyle name="Valuta 3 3 4 2" xfId="1913"/>
    <cellStyle name="Valuta 3 3 4 2 2" xfId="6751"/>
    <cellStyle name="Valuta 3 3 4 2 2 2" xfId="26103"/>
    <cellStyle name="Valuta 3 3 4 2 2 3" xfId="16427"/>
    <cellStyle name="Valuta 3 3 4 2 3" xfId="21265"/>
    <cellStyle name="Valuta 3 3 4 2 4" xfId="11589"/>
    <cellStyle name="Valuta 3 3 4 3" xfId="3123"/>
    <cellStyle name="Valuta 3 3 4 3 2" xfId="7961"/>
    <cellStyle name="Valuta 3 3 4 3 2 2" xfId="27313"/>
    <cellStyle name="Valuta 3 3 4 3 2 3" xfId="17637"/>
    <cellStyle name="Valuta 3 3 4 3 3" xfId="22475"/>
    <cellStyle name="Valuta 3 3 4 3 4" xfId="12799"/>
    <cellStyle name="Valuta 3 3 4 4" xfId="4332"/>
    <cellStyle name="Valuta 3 3 4 4 2" xfId="9170"/>
    <cellStyle name="Valuta 3 3 4 4 2 2" xfId="28522"/>
    <cellStyle name="Valuta 3 3 4 4 2 3" xfId="18846"/>
    <cellStyle name="Valuta 3 3 4 4 3" xfId="23684"/>
    <cellStyle name="Valuta 3 3 4 4 4" xfId="14008"/>
    <cellStyle name="Valuta 3 3 4 5" xfId="5541"/>
    <cellStyle name="Valuta 3 3 4 5 2" xfId="24893"/>
    <cellStyle name="Valuta 3 3 4 5 3" xfId="15217"/>
    <cellStyle name="Valuta 3 3 4 6" xfId="20055"/>
    <cellStyle name="Valuta 3 3 4 7" xfId="10379"/>
    <cellStyle name="Valuta 3 3 5" xfId="1309"/>
    <cellStyle name="Valuta 3 3 5 2" xfId="6147"/>
    <cellStyle name="Valuta 3 3 5 2 2" xfId="25499"/>
    <cellStyle name="Valuta 3 3 5 2 3" xfId="15823"/>
    <cellStyle name="Valuta 3 3 5 3" xfId="20661"/>
    <cellStyle name="Valuta 3 3 5 4" xfId="10985"/>
    <cellStyle name="Valuta 3 3 6" xfId="2519"/>
    <cellStyle name="Valuta 3 3 6 2" xfId="7357"/>
    <cellStyle name="Valuta 3 3 6 2 2" xfId="26709"/>
    <cellStyle name="Valuta 3 3 6 2 3" xfId="17033"/>
    <cellStyle name="Valuta 3 3 6 3" xfId="21871"/>
    <cellStyle name="Valuta 3 3 6 4" xfId="12195"/>
    <cellStyle name="Valuta 3 3 7" xfId="3729"/>
    <cellStyle name="Valuta 3 3 7 2" xfId="8567"/>
    <cellStyle name="Valuta 3 3 7 2 2" xfId="27919"/>
    <cellStyle name="Valuta 3 3 7 2 3" xfId="18243"/>
    <cellStyle name="Valuta 3 3 7 3" xfId="23081"/>
    <cellStyle name="Valuta 3 3 7 4" xfId="13405"/>
    <cellStyle name="Valuta 3 3 8" xfId="4937"/>
    <cellStyle name="Valuta 3 3 8 2" xfId="24289"/>
    <cellStyle name="Valuta 3 3 8 3" xfId="14613"/>
    <cellStyle name="Valuta 3 3 9" xfId="19451"/>
    <cellStyle name="Valuta 3 4" xfId="130"/>
    <cellStyle name="Valuta 3 4 2" xfId="451"/>
    <cellStyle name="Valuta 3 4 2 2" xfId="1055"/>
    <cellStyle name="Valuta 3 4 2 2 2" xfId="2265"/>
    <cellStyle name="Valuta 3 4 2 2 2 2" xfId="7103"/>
    <cellStyle name="Valuta 3 4 2 2 2 2 2" xfId="26455"/>
    <cellStyle name="Valuta 3 4 2 2 2 2 3" xfId="16779"/>
    <cellStyle name="Valuta 3 4 2 2 2 3" xfId="21617"/>
    <cellStyle name="Valuta 3 4 2 2 2 4" xfId="11941"/>
    <cellStyle name="Valuta 3 4 2 2 3" xfId="3475"/>
    <cellStyle name="Valuta 3 4 2 2 3 2" xfId="8313"/>
    <cellStyle name="Valuta 3 4 2 2 3 2 2" xfId="27665"/>
    <cellStyle name="Valuta 3 4 2 2 3 2 3" xfId="17989"/>
    <cellStyle name="Valuta 3 4 2 2 3 3" xfId="22827"/>
    <cellStyle name="Valuta 3 4 2 2 3 4" xfId="13151"/>
    <cellStyle name="Valuta 3 4 2 2 4" xfId="4684"/>
    <cellStyle name="Valuta 3 4 2 2 4 2" xfId="9522"/>
    <cellStyle name="Valuta 3 4 2 2 4 2 2" xfId="28874"/>
    <cellStyle name="Valuta 3 4 2 2 4 2 3" xfId="19198"/>
    <cellStyle name="Valuta 3 4 2 2 4 3" xfId="24036"/>
    <cellStyle name="Valuta 3 4 2 2 4 4" xfId="14360"/>
    <cellStyle name="Valuta 3 4 2 2 5" xfId="5893"/>
    <cellStyle name="Valuta 3 4 2 2 5 2" xfId="25245"/>
    <cellStyle name="Valuta 3 4 2 2 5 3" xfId="15569"/>
    <cellStyle name="Valuta 3 4 2 2 6" xfId="20407"/>
    <cellStyle name="Valuta 3 4 2 2 7" xfId="10731"/>
    <cellStyle name="Valuta 3 4 2 3" xfId="1661"/>
    <cellStyle name="Valuta 3 4 2 3 2" xfId="6499"/>
    <cellStyle name="Valuta 3 4 2 3 2 2" xfId="25851"/>
    <cellStyle name="Valuta 3 4 2 3 2 3" xfId="16175"/>
    <cellStyle name="Valuta 3 4 2 3 3" xfId="21013"/>
    <cellStyle name="Valuta 3 4 2 3 4" xfId="11337"/>
    <cellStyle name="Valuta 3 4 2 4" xfId="2871"/>
    <cellStyle name="Valuta 3 4 2 4 2" xfId="7709"/>
    <cellStyle name="Valuta 3 4 2 4 2 2" xfId="27061"/>
    <cellStyle name="Valuta 3 4 2 4 2 3" xfId="17385"/>
    <cellStyle name="Valuta 3 4 2 4 3" xfId="22223"/>
    <cellStyle name="Valuta 3 4 2 4 4" xfId="12547"/>
    <cellStyle name="Valuta 3 4 2 5" xfId="4080"/>
    <cellStyle name="Valuta 3 4 2 5 2" xfId="8918"/>
    <cellStyle name="Valuta 3 4 2 5 2 2" xfId="28270"/>
    <cellStyle name="Valuta 3 4 2 5 2 3" xfId="18594"/>
    <cellStyle name="Valuta 3 4 2 5 3" xfId="23432"/>
    <cellStyle name="Valuta 3 4 2 5 4" xfId="13756"/>
    <cellStyle name="Valuta 3 4 2 6" xfId="5289"/>
    <cellStyle name="Valuta 3 4 2 6 2" xfId="24641"/>
    <cellStyle name="Valuta 3 4 2 6 3" xfId="14965"/>
    <cellStyle name="Valuta 3 4 2 7" xfId="19803"/>
    <cellStyle name="Valuta 3 4 2 8" xfId="10127"/>
    <cellStyle name="Valuta 3 4 3" xfId="753"/>
    <cellStyle name="Valuta 3 4 3 2" xfId="1963"/>
    <cellStyle name="Valuta 3 4 3 2 2" xfId="6801"/>
    <cellStyle name="Valuta 3 4 3 2 2 2" xfId="26153"/>
    <cellStyle name="Valuta 3 4 3 2 2 3" xfId="16477"/>
    <cellStyle name="Valuta 3 4 3 2 3" xfId="21315"/>
    <cellStyle name="Valuta 3 4 3 2 4" xfId="11639"/>
    <cellStyle name="Valuta 3 4 3 3" xfId="3173"/>
    <cellStyle name="Valuta 3 4 3 3 2" xfId="8011"/>
    <cellStyle name="Valuta 3 4 3 3 2 2" xfId="27363"/>
    <cellStyle name="Valuta 3 4 3 3 2 3" xfId="17687"/>
    <cellStyle name="Valuta 3 4 3 3 3" xfId="22525"/>
    <cellStyle name="Valuta 3 4 3 3 4" xfId="12849"/>
    <cellStyle name="Valuta 3 4 3 4" xfId="4382"/>
    <cellStyle name="Valuta 3 4 3 4 2" xfId="9220"/>
    <cellStyle name="Valuta 3 4 3 4 2 2" xfId="28572"/>
    <cellStyle name="Valuta 3 4 3 4 2 3" xfId="18896"/>
    <cellStyle name="Valuta 3 4 3 4 3" xfId="23734"/>
    <cellStyle name="Valuta 3 4 3 4 4" xfId="14058"/>
    <cellStyle name="Valuta 3 4 3 5" xfId="5591"/>
    <cellStyle name="Valuta 3 4 3 5 2" xfId="24943"/>
    <cellStyle name="Valuta 3 4 3 5 3" xfId="15267"/>
    <cellStyle name="Valuta 3 4 3 6" xfId="20105"/>
    <cellStyle name="Valuta 3 4 3 7" xfId="10429"/>
    <cellStyle name="Valuta 3 4 4" xfId="1359"/>
    <cellStyle name="Valuta 3 4 4 2" xfId="6197"/>
    <cellStyle name="Valuta 3 4 4 2 2" xfId="25549"/>
    <cellStyle name="Valuta 3 4 4 2 3" xfId="15873"/>
    <cellStyle name="Valuta 3 4 4 3" xfId="20711"/>
    <cellStyle name="Valuta 3 4 4 4" xfId="11035"/>
    <cellStyle name="Valuta 3 4 5" xfId="2569"/>
    <cellStyle name="Valuta 3 4 5 2" xfId="7407"/>
    <cellStyle name="Valuta 3 4 5 2 2" xfId="26759"/>
    <cellStyle name="Valuta 3 4 5 2 3" xfId="17083"/>
    <cellStyle name="Valuta 3 4 5 3" xfId="21921"/>
    <cellStyle name="Valuta 3 4 5 4" xfId="12245"/>
    <cellStyle name="Valuta 3 4 6" xfId="3779"/>
    <cellStyle name="Valuta 3 4 6 2" xfId="8617"/>
    <cellStyle name="Valuta 3 4 6 2 2" xfId="27969"/>
    <cellStyle name="Valuta 3 4 6 2 3" xfId="18293"/>
    <cellStyle name="Valuta 3 4 6 3" xfId="23131"/>
    <cellStyle name="Valuta 3 4 6 4" xfId="13455"/>
    <cellStyle name="Valuta 3 4 7" xfId="4987"/>
    <cellStyle name="Valuta 3 4 7 2" xfId="24339"/>
    <cellStyle name="Valuta 3 4 7 3" xfId="14663"/>
    <cellStyle name="Valuta 3 4 8" xfId="19501"/>
    <cellStyle name="Valuta 3 4 9" xfId="9825"/>
    <cellStyle name="Valuta 3 5" xfId="247"/>
    <cellStyle name="Valuta 3 5 2" xfId="551"/>
    <cellStyle name="Valuta 3 5 2 2" xfId="1155"/>
    <cellStyle name="Valuta 3 5 2 2 2" xfId="2365"/>
    <cellStyle name="Valuta 3 5 2 2 2 2" xfId="7203"/>
    <cellStyle name="Valuta 3 5 2 2 2 2 2" xfId="26555"/>
    <cellStyle name="Valuta 3 5 2 2 2 2 3" xfId="16879"/>
    <cellStyle name="Valuta 3 5 2 2 2 3" xfId="21717"/>
    <cellStyle name="Valuta 3 5 2 2 2 4" xfId="12041"/>
    <cellStyle name="Valuta 3 5 2 2 3" xfId="3575"/>
    <cellStyle name="Valuta 3 5 2 2 3 2" xfId="8413"/>
    <cellStyle name="Valuta 3 5 2 2 3 2 2" xfId="27765"/>
    <cellStyle name="Valuta 3 5 2 2 3 2 3" xfId="18089"/>
    <cellStyle name="Valuta 3 5 2 2 3 3" xfId="22927"/>
    <cellStyle name="Valuta 3 5 2 2 3 4" xfId="13251"/>
    <cellStyle name="Valuta 3 5 2 2 4" xfId="4784"/>
    <cellStyle name="Valuta 3 5 2 2 4 2" xfId="9622"/>
    <cellStyle name="Valuta 3 5 2 2 4 2 2" xfId="28974"/>
    <cellStyle name="Valuta 3 5 2 2 4 2 3" xfId="19298"/>
    <cellStyle name="Valuta 3 5 2 2 4 3" xfId="24136"/>
    <cellStyle name="Valuta 3 5 2 2 4 4" xfId="14460"/>
    <cellStyle name="Valuta 3 5 2 2 5" xfId="5993"/>
    <cellStyle name="Valuta 3 5 2 2 5 2" xfId="25345"/>
    <cellStyle name="Valuta 3 5 2 2 5 3" xfId="15669"/>
    <cellStyle name="Valuta 3 5 2 2 6" xfId="20507"/>
    <cellStyle name="Valuta 3 5 2 2 7" xfId="10831"/>
    <cellStyle name="Valuta 3 5 2 3" xfId="1761"/>
    <cellStyle name="Valuta 3 5 2 3 2" xfId="6599"/>
    <cellStyle name="Valuta 3 5 2 3 2 2" xfId="25951"/>
    <cellStyle name="Valuta 3 5 2 3 2 3" xfId="16275"/>
    <cellStyle name="Valuta 3 5 2 3 3" xfId="21113"/>
    <cellStyle name="Valuta 3 5 2 3 4" xfId="11437"/>
    <cellStyle name="Valuta 3 5 2 4" xfId="2971"/>
    <cellStyle name="Valuta 3 5 2 4 2" xfId="7809"/>
    <cellStyle name="Valuta 3 5 2 4 2 2" xfId="27161"/>
    <cellStyle name="Valuta 3 5 2 4 2 3" xfId="17485"/>
    <cellStyle name="Valuta 3 5 2 4 3" xfId="22323"/>
    <cellStyle name="Valuta 3 5 2 4 4" xfId="12647"/>
    <cellStyle name="Valuta 3 5 2 5" xfId="4180"/>
    <cellStyle name="Valuta 3 5 2 5 2" xfId="9018"/>
    <cellStyle name="Valuta 3 5 2 5 2 2" xfId="28370"/>
    <cellStyle name="Valuta 3 5 2 5 2 3" xfId="18694"/>
    <cellStyle name="Valuta 3 5 2 5 3" xfId="23532"/>
    <cellStyle name="Valuta 3 5 2 5 4" xfId="13856"/>
    <cellStyle name="Valuta 3 5 2 6" xfId="5389"/>
    <cellStyle name="Valuta 3 5 2 6 2" xfId="24741"/>
    <cellStyle name="Valuta 3 5 2 6 3" xfId="15065"/>
    <cellStyle name="Valuta 3 5 2 7" xfId="19903"/>
    <cellStyle name="Valuta 3 5 2 8" xfId="10227"/>
    <cellStyle name="Valuta 3 5 3" xfId="853"/>
    <cellStyle name="Valuta 3 5 3 2" xfId="2063"/>
    <cellStyle name="Valuta 3 5 3 2 2" xfId="6901"/>
    <cellStyle name="Valuta 3 5 3 2 2 2" xfId="26253"/>
    <cellStyle name="Valuta 3 5 3 2 2 3" xfId="16577"/>
    <cellStyle name="Valuta 3 5 3 2 3" xfId="21415"/>
    <cellStyle name="Valuta 3 5 3 2 4" xfId="11739"/>
    <cellStyle name="Valuta 3 5 3 3" xfId="3273"/>
    <cellStyle name="Valuta 3 5 3 3 2" xfId="8111"/>
    <cellStyle name="Valuta 3 5 3 3 2 2" xfId="27463"/>
    <cellStyle name="Valuta 3 5 3 3 2 3" xfId="17787"/>
    <cellStyle name="Valuta 3 5 3 3 3" xfId="22625"/>
    <cellStyle name="Valuta 3 5 3 3 4" xfId="12949"/>
    <cellStyle name="Valuta 3 5 3 4" xfId="4482"/>
    <cellStyle name="Valuta 3 5 3 4 2" xfId="9320"/>
    <cellStyle name="Valuta 3 5 3 4 2 2" xfId="28672"/>
    <cellStyle name="Valuta 3 5 3 4 2 3" xfId="18996"/>
    <cellStyle name="Valuta 3 5 3 4 3" xfId="23834"/>
    <cellStyle name="Valuta 3 5 3 4 4" xfId="14158"/>
    <cellStyle name="Valuta 3 5 3 5" xfId="5691"/>
    <cellStyle name="Valuta 3 5 3 5 2" xfId="25043"/>
    <cellStyle name="Valuta 3 5 3 5 3" xfId="15367"/>
    <cellStyle name="Valuta 3 5 3 6" xfId="20205"/>
    <cellStyle name="Valuta 3 5 3 7" xfId="10529"/>
    <cellStyle name="Valuta 3 5 4" xfId="1459"/>
    <cellStyle name="Valuta 3 5 4 2" xfId="6297"/>
    <cellStyle name="Valuta 3 5 4 2 2" xfId="25649"/>
    <cellStyle name="Valuta 3 5 4 2 3" xfId="15973"/>
    <cellStyle name="Valuta 3 5 4 3" xfId="20811"/>
    <cellStyle name="Valuta 3 5 4 4" xfId="11135"/>
    <cellStyle name="Valuta 3 5 5" xfId="2669"/>
    <cellStyle name="Valuta 3 5 5 2" xfId="7507"/>
    <cellStyle name="Valuta 3 5 5 2 2" xfId="26859"/>
    <cellStyle name="Valuta 3 5 5 2 3" xfId="17183"/>
    <cellStyle name="Valuta 3 5 5 3" xfId="22021"/>
    <cellStyle name="Valuta 3 5 5 4" xfId="12345"/>
    <cellStyle name="Valuta 3 5 6" xfId="3879"/>
    <cellStyle name="Valuta 3 5 6 2" xfId="8717"/>
    <cellStyle name="Valuta 3 5 6 2 2" xfId="28069"/>
    <cellStyle name="Valuta 3 5 6 2 3" xfId="18393"/>
    <cellStyle name="Valuta 3 5 6 3" xfId="23231"/>
    <cellStyle name="Valuta 3 5 6 4" xfId="13555"/>
    <cellStyle name="Valuta 3 5 7" xfId="5087"/>
    <cellStyle name="Valuta 3 5 7 2" xfId="24439"/>
    <cellStyle name="Valuta 3 5 7 3" xfId="14763"/>
    <cellStyle name="Valuta 3 5 8" xfId="19601"/>
    <cellStyle name="Valuta 3 5 9" xfId="9925"/>
    <cellStyle name="Valuta 3 6" xfId="300"/>
    <cellStyle name="Valuta 3 6 2" xfId="603"/>
    <cellStyle name="Valuta 3 6 2 2" xfId="1207"/>
    <cellStyle name="Valuta 3 6 2 2 2" xfId="2417"/>
    <cellStyle name="Valuta 3 6 2 2 2 2" xfId="7255"/>
    <cellStyle name="Valuta 3 6 2 2 2 2 2" xfId="26607"/>
    <cellStyle name="Valuta 3 6 2 2 2 2 3" xfId="16931"/>
    <cellStyle name="Valuta 3 6 2 2 2 3" xfId="21769"/>
    <cellStyle name="Valuta 3 6 2 2 2 4" xfId="12093"/>
    <cellStyle name="Valuta 3 6 2 2 3" xfId="3627"/>
    <cellStyle name="Valuta 3 6 2 2 3 2" xfId="8465"/>
    <cellStyle name="Valuta 3 6 2 2 3 2 2" xfId="27817"/>
    <cellStyle name="Valuta 3 6 2 2 3 2 3" xfId="18141"/>
    <cellStyle name="Valuta 3 6 2 2 3 3" xfId="22979"/>
    <cellStyle name="Valuta 3 6 2 2 3 4" xfId="13303"/>
    <cellStyle name="Valuta 3 6 2 2 4" xfId="4836"/>
    <cellStyle name="Valuta 3 6 2 2 4 2" xfId="9674"/>
    <cellStyle name="Valuta 3 6 2 2 4 2 2" xfId="29026"/>
    <cellStyle name="Valuta 3 6 2 2 4 2 3" xfId="19350"/>
    <cellStyle name="Valuta 3 6 2 2 4 3" xfId="24188"/>
    <cellStyle name="Valuta 3 6 2 2 4 4" xfId="14512"/>
    <cellStyle name="Valuta 3 6 2 2 5" xfId="6045"/>
    <cellStyle name="Valuta 3 6 2 2 5 2" xfId="25397"/>
    <cellStyle name="Valuta 3 6 2 2 5 3" xfId="15721"/>
    <cellStyle name="Valuta 3 6 2 2 6" xfId="20559"/>
    <cellStyle name="Valuta 3 6 2 2 7" xfId="10883"/>
    <cellStyle name="Valuta 3 6 2 3" xfId="1813"/>
    <cellStyle name="Valuta 3 6 2 3 2" xfId="6651"/>
    <cellStyle name="Valuta 3 6 2 3 2 2" xfId="26003"/>
    <cellStyle name="Valuta 3 6 2 3 2 3" xfId="16327"/>
    <cellStyle name="Valuta 3 6 2 3 3" xfId="21165"/>
    <cellStyle name="Valuta 3 6 2 3 4" xfId="11489"/>
    <cellStyle name="Valuta 3 6 2 4" xfId="3023"/>
    <cellStyle name="Valuta 3 6 2 4 2" xfId="7861"/>
    <cellStyle name="Valuta 3 6 2 4 2 2" xfId="27213"/>
    <cellStyle name="Valuta 3 6 2 4 2 3" xfId="17537"/>
    <cellStyle name="Valuta 3 6 2 4 3" xfId="22375"/>
    <cellStyle name="Valuta 3 6 2 4 4" xfId="12699"/>
    <cellStyle name="Valuta 3 6 2 5" xfId="4232"/>
    <cellStyle name="Valuta 3 6 2 5 2" xfId="9070"/>
    <cellStyle name="Valuta 3 6 2 5 2 2" xfId="28422"/>
    <cellStyle name="Valuta 3 6 2 5 2 3" xfId="18746"/>
    <cellStyle name="Valuta 3 6 2 5 3" xfId="23584"/>
    <cellStyle name="Valuta 3 6 2 5 4" xfId="13908"/>
    <cellStyle name="Valuta 3 6 2 6" xfId="5441"/>
    <cellStyle name="Valuta 3 6 2 6 2" xfId="24793"/>
    <cellStyle name="Valuta 3 6 2 6 3" xfId="15117"/>
    <cellStyle name="Valuta 3 6 2 7" xfId="19955"/>
    <cellStyle name="Valuta 3 6 2 8" xfId="10279"/>
    <cellStyle name="Valuta 3 6 3" xfId="905"/>
    <cellStyle name="Valuta 3 6 3 2" xfId="2115"/>
    <cellStyle name="Valuta 3 6 3 2 2" xfId="6953"/>
    <cellStyle name="Valuta 3 6 3 2 2 2" xfId="26305"/>
    <cellStyle name="Valuta 3 6 3 2 2 3" xfId="16629"/>
    <cellStyle name="Valuta 3 6 3 2 3" xfId="21467"/>
    <cellStyle name="Valuta 3 6 3 2 4" xfId="11791"/>
    <cellStyle name="Valuta 3 6 3 3" xfId="3325"/>
    <cellStyle name="Valuta 3 6 3 3 2" xfId="8163"/>
    <cellStyle name="Valuta 3 6 3 3 2 2" xfId="27515"/>
    <cellStyle name="Valuta 3 6 3 3 2 3" xfId="17839"/>
    <cellStyle name="Valuta 3 6 3 3 3" xfId="22677"/>
    <cellStyle name="Valuta 3 6 3 3 4" xfId="13001"/>
    <cellStyle name="Valuta 3 6 3 4" xfId="4534"/>
    <cellStyle name="Valuta 3 6 3 4 2" xfId="9372"/>
    <cellStyle name="Valuta 3 6 3 4 2 2" xfId="28724"/>
    <cellStyle name="Valuta 3 6 3 4 2 3" xfId="19048"/>
    <cellStyle name="Valuta 3 6 3 4 3" xfId="23886"/>
    <cellStyle name="Valuta 3 6 3 4 4" xfId="14210"/>
    <cellStyle name="Valuta 3 6 3 5" xfId="5743"/>
    <cellStyle name="Valuta 3 6 3 5 2" xfId="25095"/>
    <cellStyle name="Valuta 3 6 3 5 3" xfId="15419"/>
    <cellStyle name="Valuta 3 6 3 6" xfId="20257"/>
    <cellStyle name="Valuta 3 6 3 7" xfId="10581"/>
    <cellStyle name="Valuta 3 6 4" xfId="1511"/>
    <cellStyle name="Valuta 3 6 4 2" xfId="6349"/>
    <cellStyle name="Valuta 3 6 4 2 2" xfId="25701"/>
    <cellStyle name="Valuta 3 6 4 2 3" xfId="16025"/>
    <cellStyle name="Valuta 3 6 4 3" xfId="20863"/>
    <cellStyle name="Valuta 3 6 4 4" xfId="11187"/>
    <cellStyle name="Valuta 3 6 5" xfId="2721"/>
    <cellStyle name="Valuta 3 6 5 2" xfId="7559"/>
    <cellStyle name="Valuta 3 6 5 2 2" xfId="26911"/>
    <cellStyle name="Valuta 3 6 5 2 3" xfId="17235"/>
    <cellStyle name="Valuta 3 6 5 3" xfId="22073"/>
    <cellStyle name="Valuta 3 6 5 4" xfId="12397"/>
    <cellStyle name="Valuta 3 6 6" xfId="3930"/>
    <cellStyle name="Valuta 3 6 6 2" xfId="8768"/>
    <cellStyle name="Valuta 3 6 6 2 2" xfId="28120"/>
    <cellStyle name="Valuta 3 6 6 2 3" xfId="18444"/>
    <cellStyle name="Valuta 3 6 6 3" xfId="23282"/>
    <cellStyle name="Valuta 3 6 6 4" xfId="13606"/>
    <cellStyle name="Valuta 3 6 7" xfId="5139"/>
    <cellStyle name="Valuta 3 6 7 2" xfId="24491"/>
    <cellStyle name="Valuta 3 6 7 3" xfId="14815"/>
    <cellStyle name="Valuta 3 6 8" xfId="19653"/>
    <cellStyle name="Valuta 3 6 9" xfId="9977"/>
    <cellStyle name="Valuta 3 7" xfId="351"/>
    <cellStyle name="Valuta 3 7 2" xfId="955"/>
    <cellStyle name="Valuta 3 7 2 2" xfId="2165"/>
    <cellStyle name="Valuta 3 7 2 2 2" xfId="7003"/>
    <cellStyle name="Valuta 3 7 2 2 2 2" xfId="26355"/>
    <cellStyle name="Valuta 3 7 2 2 2 3" xfId="16679"/>
    <cellStyle name="Valuta 3 7 2 2 3" xfId="21517"/>
    <cellStyle name="Valuta 3 7 2 2 4" xfId="11841"/>
    <cellStyle name="Valuta 3 7 2 3" xfId="3375"/>
    <cellStyle name="Valuta 3 7 2 3 2" xfId="8213"/>
    <cellStyle name="Valuta 3 7 2 3 2 2" xfId="27565"/>
    <cellStyle name="Valuta 3 7 2 3 2 3" xfId="17889"/>
    <cellStyle name="Valuta 3 7 2 3 3" xfId="22727"/>
    <cellStyle name="Valuta 3 7 2 3 4" xfId="13051"/>
    <cellStyle name="Valuta 3 7 2 4" xfId="4584"/>
    <cellStyle name="Valuta 3 7 2 4 2" xfId="9422"/>
    <cellStyle name="Valuta 3 7 2 4 2 2" xfId="28774"/>
    <cellStyle name="Valuta 3 7 2 4 2 3" xfId="19098"/>
    <cellStyle name="Valuta 3 7 2 4 3" xfId="23936"/>
    <cellStyle name="Valuta 3 7 2 4 4" xfId="14260"/>
    <cellStyle name="Valuta 3 7 2 5" xfId="5793"/>
    <cellStyle name="Valuta 3 7 2 5 2" xfId="25145"/>
    <cellStyle name="Valuta 3 7 2 5 3" xfId="15469"/>
    <cellStyle name="Valuta 3 7 2 6" xfId="20307"/>
    <cellStyle name="Valuta 3 7 2 7" xfId="10631"/>
    <cellStyle name="Valuta 3 7 3" xfId="1561"/>
    <cellStyle name="Valuta 3 7 3 2" xfId="6399"/>
    <cellStyle name="Valuta 3 7 3 2 2" xfId="25751"/>
    <cellStyle name="Valuta 3 7 3 2 3" xfId="16075"/>
    <cellStyle name="Valuta 3 7 3 3" xfId="20913"/>
    <cellStyle name="Valuta 3 7 3 4" xfId="11237"/>
    <cellStyle name="Valuta 3 7 4" xfId="2771"/>
    <cellStyle name="Valuta 3 7 4 2" xfId="7609"/>
    <cellStyle name="Valuta 3 7 4 2 2" xfId="26961"/>
    <cellStyle name="Valuta 3 7 4 2 3" xfId="17285"/>
    <cellStyle name="Valuta 3 7 4 3" xfId="22123"/>
    <cellStyle name="Valuta 3 7 4 4" xfId="12447"/>
    <cellStyle name="Valuta 3 7 5" xfId="3980"/>
    <cellStyle name="Valuta 3 7 5 2" xfId="8818"/>
    <cellStyle name="Valuta 3 7 5 2 2" xfId="28170"/>
    <cellStyle name="Valuta 3 7 5 2 3" xfId="18494"/>
    <cellStyle name="Valuta 3 7 5 3" xfId="23332"/>
    <cellStyle name="Valuta 3 7 5 4" xfId="13656"/>
    <cellStyle name="Valuta 3 7 6" xfId="5189"/>
    <cellStyle name="Valuta 3 7 6 2" xfId="24541"/>
    <cellStyle name="Valuta 3 7 6 3" xfId="14865"/>
    <cellStyle name="Valuta 3 7 7" xfId="19703"/>
    <cellStyle name="Valuta 3 7 8" xfId="10027"/>
    <cellStyle name="Valuta 3 8" xfId="653"/>
    <cellStyle name="Valuta 3 8 2" xfId="1863"/>
    <cellStyle name="Valuta 3 8 2 2" xfId="6701"/>
    <cellStyle name="Valuta 3 8 2 2 2" xfId="26053"/>
    <cellStyle name="Valuta 3 8 2 2 3" xfId="16377"/>
    <cellStyle name="Valuta 3 8 2 3" xfId="21215"/>
    <cellStyle name="Valuta 3 8 2 4" xfId="11539"/>
    <cellStyle name="Valuta 3 8 3" xfId="3073"/>
    <cellStyle name="Valuta 3 8 3 2" xfId="7911"/>
    <cellStyle name="Valuta 3 8 3 2 2" xfId="27263"/>
    <cellStyle name="Valuta 3 8 3 2 3" xfId="17587"/>
    <cellStyle name="Valuta 3 8 3 3" xfId="22425"/>
    <cellStyle name="Valuta 3 8 3 4" xfId="12749"/>
    <cellStyle name="Valuta 3 8 4" xfId="4282"/>
    <cellStyle name="Valuta 3 8 4 2" xfId="9120"/>
    <cellStyle name="Valuta 3 8 4 2 2" xfId="28472"/>
    <cellStyle name="Valuta 3 8 4 2 3" xfId="18796"/>
    <cellStyle name="Valuta 3 8 4 3" xfId="23634"/>
    <cellStyle name="Valuta 3 8 4 4" xfId="13958"/>
    <cellStyle name="Valuta 3 8 5" xfId="5491"/>
    <cellStyle name="Valuta 3 8 5 2" xfId="24843"/>
    <cellStyle name="Valuta 3 8 5 3" xfId="15167"/>
    <cellStyle name="Valuta 3 8 6" xfId="20005"/>
    <cellStyle name="Valuta 3 8 7" xfId="10329"/>
    <cellStyle name="Valuta 3 9" xfId="1259"/>
    <cellStyle name="Valuta 3 9 2" xfId="6097"/>
    <cellStyle name="Valuta 3 9 2 2" xfId="25449"/>
    <cellStyle name="Valuta 3 9 2 3" xfId="15773"/>
    <cellStyle name="Valuta 3 9 3" xfId="20611"/>
    <cellStyle name="Valuta 3 9 4" xfId="10935"/>
    <cellStyle name="Valuta 4" xfId="57"/>
    <cellStyle name="Valuta 4 10" xfId="9764"/>
    <cellStyle name="Valuta 4 2" xfId="170"/>
    <cellStyle name="Valuta 4 2 2" xfId="490"/>
    <cellStyle name="Valuta 4 2 2 2" xfId="1094"/>
    <cellStyle name="Valuta 4 2 2 2 2" xfId="2304"/>
    <cellStyle name="Valuta 4 2 2 2 2 2" xfId="7142"/>
    <cellStyle name="Valuta 4 2 2 2 2 2 2" xfId="26494"/>
    <cellStyle name="Valuta 4 2 2 2 2 2 3" xfId="16818"/>
    <cellStyle name="Valuta 4 2 2 2 2 3" xfId="21656"/>
    <cellStyle name="Valuta 4 2 2 2 2 4" xfId="11980"/>
    <cellStyle name="Valuta 4 2 2 2 3" xfId="3514"/>
    <cellStyle name="Valuta 4 2 2 2 3 2" xfId="8352"/>
    <cellStyle name="Valuta 4 2 2 2 3 2 2" xfId="27704"/>
    <cellStyle name="Valuta 4 2 2 2 3 2 3" xfId="18028"/>
    <cellStyle name="Valuta 4 2 2 2 3 3" xfId="22866"/>
    <cellStyle name="Valuta 4 2 2 2 3 4" xfId="13190"/>
    <cellStyle name="Valuta 4 2 2 2 4" xfId="4723"/>
    <cellStyle name="Valuta 4 2 2 2 4 2" xfId="9561"/>
    <cellStyle name="Valuta 4 2 2 2 4 2 2" xfId="28913"/>
    <cellStyle name="Valuta 4 2 2 2 4 2 3" xfId="19237"/>
    <cellStyle name="Valuta 4 2 2 2 4 3" xfId="24075"/>
    <cellStyle name="Valuta 4 2 2 2 4 4" xfId="14399"/>
    <cellStyle name="Valuta 4 2 2 2 5" xfId="5932"/>
    <cellStyle name="Valuta 4 2 2 2 5 2" xfId="25284"/>
    <cellStyle name="Valuta 4 2 2 2 5 3" xfId="15608"/>
    <cellStyle name="Valuta 4 2 2 2 6" xfId="20446"/>
    <cellStyle name="Valuta 4 2 2 2 7" xfId="10770"/>
    <cellStyle name="Valuta 4 2 2 3" xfId="1700"/>
    <cellStyle name="Valuta 4 2 2 3 2" xfId="6538"/>
    <cellStyle name="Valuta 4 2 2 3 2 2" xfId="25890"/>
    <cellStyle name="Valuta 4 2 2 3 2 3" xfId="16214"/>
    <cellStyle name="Valuta 4 2 2 3 3" xfId="21052"/>
    <cellStyle name="Valuta 4 2 2 3 4" xfId="11376"/>
    <cellStyle name="Valuta 4 2 2 4" xfId="2910"/>
    <cellStyle name="Valuta 4 2 2 4 2" xfId="7748"/>
    <cellStyle name="Valuta 4 2 2 4 2 2" xfId="27100"/>
    <cellStyle name="Valuta 4 2 2 4 2 3" xfId="17424"/>
    <cellStyle name="Valuta 4 2 2 4 3" xfId="22262"/>
    <cellStyle name="Valuta 4 2 2 4 4" xfId="12586"/>
    <cellStyle name="Valuta 4 2 2 5" xfId="4119"/>
    <cellStyle name="Valuta 4 2 2 5 2" xfId="8957"/>
    <cellStyle name="Valuta 4 2 2 5 2 2" xfId="28309"/>
    <cellStyle name="Valuta 4 2 2 5 2 3" xfId="18633"/>
    <cellStyle name="Valuta 4 2 2 5 3" xfId="23471"/>
    <cellStyle name="Valuta 4 2 2 5 4" xfId="13795"/>
    <cellStyle name="Valuta 4 2 2 6" xfId="5328"/>
    <cellStyle name="Valuta 4 2 2 6 2" xfId="24680"/>
    <cellStyle name="Valuta 4 2 2 6 3" xfId="15004"/>
    <cellStyle name="Valuta 4 2 2 7" xfId="19842"/>
    <cellStyle name="Valuta 4 2 2 8" xfId="10166"/>
    <cellStyle name="Valuta 4 2 3" xfId="792"/>
    <cellStyle name="Valuta 4 2 3 2" xfId="2002"/>
    <cellStyle name="Valuta 4 2 3 2 2" xfId="6840"/>
    <cellStyle name="Valuta 4 2 3 2 2 2" xfId="26192"/>
    <cellStyle name="Valuta 4 2 3 2 2 3" xfId="16516"/>
    <cellStyle name="Valuta 4 2 3 2 3" xfId="21354"/>
    <cellStyle name="Valuta 4 2 3 2 4" xfId="11678"/>
    <cellStyle name="Valuta 4 2 3 3" xfId="3212"/>
    <cellStyle name="Valuta 4 2 3 3 2" xfId="8050"/>
    <cellStyle name="Valuta 4 2 3 3 2 2" xfId="27402"/>
    <cellStyle name="Valuta 4 2 3 3 2 3" xfId="17726"/>
    <cellStyle name="Valuta 4 2 3 3 3" xfId="22564"/>
    <cellStyle name="Valuta 4 2 3 3 4" xfId="12888"/>
    <cellStyle name="Valuta 4 2 3 4" xfId="4421"/>
    <cellStyle name="Valuta 4 2 3 4 2" xfId="9259"/>
    <cellStyle name="Valuta 4 2 3 4 2 2" xfId="28611"/>
    <cellStyle name="Valuta 4 2 3 4 2 3" xfId="18935"/>
    <cellStyle name="Valuta 4 2 3 4 3" xfId="23773"/>
    <cellStyle name="Valuta 4 2 3 4 4" xfId="14097"/>
    <cellStyle name="Valuta 4 2 3 5" xfId="5630"/>
    <cellStyle name="Valuta 4 2 3 5 2" xfId="24982"/>
    <cellStyle name="Valuta 4 2 3 5 3" xfId="15306"/>
    <cellStyle name="Valuta 4 2 3 6" xfId="20144"/>
    <cellStyle name="Valuta 4 2 3 7" xfId="10468"/>
    <cellStyle name="Valuta 4 2 4" xfId="1398"/>
    <cellStyle name="Valuta 4 2 4 2" xfId="6236"/>
    <cellStyle name="Valuta 4 2 4 2 2" xfId="25588"/>
    <cellStyle name="Valuta 4 2 4 2 3" xfId="15912"/>
    <cellStyle name="Valuta 4 2 4 3" xfId="20750"/>
    <cellStyle name="Valuta 4 2 4 4" xfId="11074"/>
    <cellStyle name="Valuta 4 2 5" xfId="2608"/>
    <cellStyle name="Valuta 4 2 5 2" xfId="7446"/>
    <cellStyle name="Valuta 4 2 5 2 2" xfId="26798"/>
    <cellStyle name="Valuta 4 2 5 2 3" xfId="17122"/>
    <cellStyle name="Valuta 4 2 5 3" xfId="21960"/>
    <cellStyle name="Valuta 4 2 5 4" xfId="12284"/>
    <cellStyle name="Valuta 4 2 6" xfId="3818"/>
    <cellStyle name="Valuta 4 2 6 2" xfId="8656"/>
    <cellStyle name="Valuta 4 2 6 2 2" xfId="28008"/>
    <cellStyle name="Valuta 4 2 6 2 3" xfId="18332"/>
    <cellStyle name="Valuta 4 2 6 3" xfId="23170"/>
    <cellStyle name="Valuta 4 2 6 4" xfId="13494"/>
    <cellStyle name="Valuta 4 2 7" xfId="5026"/>
    <cellStyle name="Valuta 4 2 7 2" xfId="24378"/>
    <cellStyle name="Valuta 4 2 7 3" xfId="14702"/>
    <cellStyle name="Valuta 4 2 8" xfId="19540"/>
    <cellStyle name="Valuta 4 2 9" xfId="9864"/>
    <cellStyle name="Valuta 4 3" xfId="390"/>
    <cellStyle name="Valuta 4 3 2" xfId="994"/>
    <cellStyle name="Valuta 4 3 2 2" xfId="2204"/>
    <cellStyle name="Valuta 4 3 2 2 2" xfId="7042"/>
    <cellStyle name="Valuta 4 3 2 2 2 2" xfId="26394"/>
    <cellStyle name="Valuta 4 3 2 2 2 3" xfId="16718"/>
    <cellStyle name="Valuta 4 3 2 2 3" xfId="21556"/>
    <cellStyle name="Valuta 4 3 2 2 4" xfId="11880"/>
    <cellStyle name="Valuta 4 3 2 3" xfId="3414"/>
    <cellStyle name="Valuta 4 3 2 3 2" xfId="8252"/>
    <cellStyle name="Valuta 4 3 2 3 2 2" xfId="27604"/>
    <cellStyle name="Valuta 4 3 2 3 2 3" xfId="17928"/>
    <cellStyle name="Valuta 4 3 2 3 3" xfId="22766"/>
    <cellStyle name="Valuta 4 3 2 3 4" xfId="13090"/>
    <cellStyle name="Valuta 4 3 2 4" xfId="4623"/>
    <cellStyle name="Valuta 4 3 2 4 2" xfId="9461"/>
    <cellStyle name="Valuta 4 3 2 4 2 2" xfId="28813"/>
    <cellStyle name="Valuta 4 3 2 4 2 3" xfId="19137"/>
    <cellStyle name="Valuta 4 3 2 4 3" xfId="23975"/>
    <cellStyle name="Valuta 4 3 2 4 4" xfId="14299"/>
    <cellStyle name="Valuta 4 3 2 5" xfId="5832"/>
    <cellStyle name="Valuta 4 3 2 5 2" xfId="25184"/>
    <cellStyle name="Valuta 4 3 2 5 3" xfId="15508"/>
    <cellStyle name="Valuta 4 3 2 6" xfId="20346"/>
    <cellStyle name="Valuta 4 3 2 7" xfId="10670"/>
    <cellStyle name="Valuta 4 3 3" xfId="1600"/>
    <cellStyle name="Valuta 4 3 3 2" xfId="6438"/>
    <cellStyle name="Valuta 4 3 3 2 2" xfId="25790"/>
    <cellStyle name="Valuta 4 3 3 2 3" xfId="16114"/>
    <cellStyle name="Valuta 4 3 3 3" xfId="20952"/>
    <cellStyle name="Valuta 4 3 3 4" xfId="11276"/>
    <cellStyle name="Valuta 4 3 4" xfId="2810"/>
    <cellStyle name="Valuta 4 3 4 2" xfId="7648"/>
    <cellStyle name="Valuta 4 3 4 2 2" xfId="27000"/>
    <cellStyle name="Valuta 4 3 4 2 3" xfId="17324"/>
    <cellStyle name="Valuta 4 3 4 3" xfId="22162"/>
    <cellStyle name="Valuta 4 3 4 4" xfId="12486"/>
    <cellStyle name="Valuta 4 3 5" xfId="4019"/>
    <cellStyle name="Valuta 4 3 5 2" xfId="8857"/>
    <cellStyle name="Valuta 4 3 5 2 2" xfId="28209"/>
    <cellStyle name="Valuta 4 3 5 2 3" xfId="18533"/>
    <cellStyle name="Valuta 4 3 5 3" xfId="23371"/>
    <cellStyle name="Valuta 4 3 5 4" xfId="13695"/>
    <cellStyle name="Valuta 4 3 6" xfId="5228"/>
    <cellStyle name="Valuta 4 3 6 2" xfId="24580"/>
    <cellStyle name="Valuta 4 3 6 3" xfId="14904"/>
    <cellStyle name="Valuta 4 3 7" xfId="19742"/>
    <cellStyle name="Valuta 4 3 8" xfId="10066"/>
    <cellStyle name="Valuta 4 4" xfId="692"/>
    <cellStyle name="Valuta 4 4 2" xfId="1902"/>
    <cellStyle name="Valuta 4 4 2 2" xfId="6740"/>
    <cellStyle name="Valuta 4 4 2 2 2" xfId="26092"/>
    <cellStyle name="Valuta 4 4 2 2 3" xfId="16416"/>
    <cellStyle name="Valuta 4 4 2 3" xfId="21254"/>
    <cellStyle name="Valuta 4 4 2 4" xfId="11578"/>
    <cellStyle name="Valuta 4 4 3" xfId="3112"/>
    <cellStyle name="Valuta 4 4 3 2" xfId="7950"/>
    <cellStyle name="Valuta 4 4 3 2 2" xfId="27302"/>
    <cellStyle name="Valuta 4 4 3 2 3" xfId="17626"/>
    <cellStyle name="Valuta 4 4 3 3" xfId="22464"/>
    <cellStyle name="Valuta 4 4 3 4" xfId="12788"/>
    <cellStyle name="Valuta 4 4 4" xfId="4321"/>
    <cellStyle name="Valuta 4 4 4 2" xfId="9159"/>
    <cellStyle name="Valuta 4 4 4 2 2" xfId="28511"/>
    <cellStyle name="Valuta 4 4 4 2 3" xfId="18835"/>
    <cellStyle name="Valuta 4 4 4 3" xfId="23673"/>
    <cellStyle name="Valuta 4 4 4 4" xfId="13997"/>
    <cellStyle name="Valuta 4 4 5" xfId="5530"/>
    <cellStyle name="Valuta 4 4 5 2" xfId="24882"/>
    <cellStyle name="Valuta 4 4 5 3" xfId="15206"/>
    <cellStyle name="Valuta 4 4 6" xfId="20044"/>
    <cellStyle name="Valuta 4 4 7" xfId="10368"/>
    <cellStyle name="Valuta 4 5" xfId="1298"/>
    <cellStyle name="Valuta 4 5 2" xfId="6136"/>
    <cellStyle name="Valuta 4 5 2 2" xfId="25488"/>
    <cellStyle name="Valuta 4 5 2 3" xfId="15812"/>
    <cellStyle name="Valuta 4 5 3" xfId="20650"/>
    <cellStyle name="Valuta 4 5 4" xfId="10974"/>
    <cellStyle name="Valuta 4 6" xfId="2508"/>
    <cellStyle name="Valuta 4 6 2" xfId="7346"/>
    <cellStyle name="Valuta 4 6 2 2" xfId="26698"/>
    <cellStyle name="Valuta 4 6 2 3" xfId="17022"/>
    <cellStyle name="Valuta 4 6 3" xfId="21860"/>
    <cellStyle name="Valuta 4 6 4" xfId="12184"/>
    <cellStyle name="Valuta 4 7" xfId="3718"/>
    <cellStyle name="Valuta 4 7 2" xfId="8556"/>
    <cellStyle name="Valuta 4 7 2 2" xfId="27908"/>
    <cellStyle name="Valuta 4 7 2 3" xfId="18232"/>
    <cellStyle name="Valuta 4 7 3" xfId="23070"/>
    <cellStyle name="Valuta 4 7 4" xfId="13394"/>
    <cellStyle name="Valuta 4 8" xfId="4926"/>
    <cellStyle name="Valuta 4 8 2" xfId="24278"/>
    <cellStyle name="Valuta 4 8 3" xfId="14602"/>
    <cellStyle name="Valuta 4 9" xfId="19440"/>
    <cellStyle name="Valuta 5" xfId="119"/>
    <cellStyle name="Valuta 5 2" xfId="440"/>
    <cellStyle name="Valuta 5 2 2" xfId="1044"/>
    <cellStyle name="Valuta 5 2 2 2" xfId="2254"/>
    <cellStyle name="Valuta 5 2 2 2 2" xfId="7092"/>
    <cellStyle name="Valuta 5 2 2 2 2 2" xfId="26444"/>
    <cellStyle name="Valuta 5 2 2 2 2 3" xfId="16768"/>
    <cellStyle name="Valuta 5 2 2 2 3" xfId="21606"/>
    <cellStyle name="Valuta 5 2 2 2 4" xfId="11930"/>
    <cellStyle name="Valuta 5 2 2 3" xfId="3464"/>
    <cellStyle name="Valuta 5 2 2 3 2" xfId="8302"/>
    <cellStyle name="Valuta 5 2 2 3 2 2" xfId="27654"/>
    <cellStyle name="Valuta 5 2 2 3 2 3" xfId="17978"/>
    <cellStyle name="Valuta 5 2 2 3 3" xfId="22816"/>
    <cellStyle name="Valuta 5 2 2 3 4" xfId="13140"/>
    <cellStyle name="Valuta 5 2 2 4" xfId="4673"/>
    <cellStyle name="Valuta 5 2 2 4 2" xfId="9511"/>
    <cellStyle name="Valuta 5 2 2 4 2 2" xfId="28863"/>
    <cellStyle name="Valuta 5 2 2 4 2 3" xfId="19187"/>
    <cellStyle name="Valuta 5 2 2 4 3" xfId="24025"/>
    <cellStyle name="Valuta 5 2 2 4 4" xfId="14349"/>
    <cellStyle name="Valuta 5 2 2 5" xfId="5882"/>
    <cellStyle name="Valuta 5 2 2 5 2" xfId="25234"/>
    <cellStyle name="Valuta 5 2 2 5 3" xfId="15558"/>
    <cellStyle name="Valuta 5 2 2 6" xfId="20396"/>
    <cellStyle name="Valuta 5 2 2 7" xfId="10720"/>
    <cellStyle name="Valuta 5 2 3" xfId="1650"/>
    <cellStyle name="Valuta 5 2 3 2" xfId="6488"/>
    <cellStyle name="Valuta 5 2 3 2 2" xfId="25840"/>
    <cellStyle name="Valuta 5 2 3 2 3" xfId="16164"/>
    <cellStyle name="Valuta 5 2 3 3" xfId="21002"/>
    <cellStyle name="Valuta 5 2 3 4" xfId="11326"/>
    <cellStyle name="Valuta 5 2 4" xfId="2860"/>
    <cellStyle name="Valuta 5 2 4 2" xfId="7698"/>
    <cellStyle name="Valuta 5 2 4 2 2" xfId="27050"/>
    <cellStyle name="Valuta 5 2 4 2 3" xfId="17374"/>
    <cellStyle name="Valuta 5 2 4 3" xfId="22212"/>
    <cellStyle name="Valuta 5 2 4 4" xfId="12536"/>
    <cellStyle name="Valuta 5 2 5" xfId="4069"/>
    <cellStyle name="Valuta 5 2 5 2" xfId="8907"/>
    <cellStyle name="Valuta 5 2 5 2 2" xfId="28259"/>
    <cellStyle name="Valuta 5 2 5 2 3" xfId="18583"/>
    <cellStyle name="Valuta 5 2 5 3" xfId="23421"/>
    <cellStyle name="Valuta 5 2 5 4" xfId="13745"/>
    <cellStyle name="Valuta 5 2 6" xfId="5278"/>
    <cellStyle name="Valuta 5 2 6 2" xfId="24630"/>
    <cellStyle name="Valuta 5 2 6 3" xfId="14954"/>
    <cellStyle name="Valuta 5 2 7" xfId="19792"/>
    <cellStyle name="Valuta 5 2 8" xfId="10116"/>
    <cellStyle name="Valuta 5 3" xfId="742"/>
    <cellStyle name="Valuta 5 3 2" xfId="1952"/>
    <cellStyle name="Valuta 5 3 2 2" xfId="6790"/>
    <cellStyle name="Valuta 5 3 2 2 2" xfId="26142"/>
    <cellStyle name="Valuta 5 3 2 2 3" xfId="16466"/>
    <cellStyle name="Valuta 5 3 2 3" xfId="21304"/>
    <cellStyle name="Valuta 5 3 2 4" xfId="11628"/>
    <cellStyle name="Valuta 5 3 3" xfId="3162"/>
    <cellStyle name="Valuta 5 3 3 2" xfId="8000"/>
    <cellStyle name="Valuta 5 3 3 2 2" xfId="27352"/>
    <cellStyle name="Valuta 5 3 3 2 3" xfId="17676"/>
    <cellStyle name="Valuta 5 3 3 3" xfId="22514"/>
    <cellStyle name="Valuta 5 3 3 4" xfId="12838"/>
    <cellStyle name="Valuta 5 3 4" xfId="4371"/>
    <cellStyle name="Valuta 5 3 4 2" xfId="9209"/>
    <cellStyle name="Valuta 5 3 4 2 2" xfId="28561"/>
    <cellStyle name="Valuta 5 3 4 2 3" xfId="18885"/>
    <cellStyle name="Valuta 5 3 4 3" xfId="23723"/>
    <cellStyle name="Valuta 5 3 4 4" xfId="14047"/>
    <cellStyle name="Valuta 5 3 5" xfId="5580"/>
    <cellStyle name="Valuta 5 3 5 2" xfId="24932"/>
    <cellStyle name="Valuta 5 3 5 3" xfId="15256"/>
    <cellStyle name="Valuta 5 3 6" xfId="20094"/>
    <cellStyle name="Valuta 5 3 7" xfId="10418"/>
    <cellStyle name="Valuta 5 4" xfId="1348"/>
    <cellStyle name="Valuta 5 4 2" xfId="6186"/>
    <cellStyle name="Valuta 5 4 2 2" xfId="25538"/>
    <cellStyle name="Valuta 5 4 2 3" xfId="15862"/>
    <cellStyle name="Valuta 5 4 3" xfId="20700"/>
    <cellStyle name="Valuta 5 4 4" xfId="11024"/>
    <cellStyle name="Valuta 5 5" xfId="2558"/>
    <cellStyle name="Valuta 5 5 2" xfId="7396"/>
    <cellStyle name="Valuta 5 5 2 2" xfId="26748"/>
    <cellStyle name="Valuta 5 5 2 3" xfId="17072"/>
    <cellStyle name="Valuta 5 5 3" xfId="21910"/>
    <cellStyle name="Valuta 5 5 4" xfId="12234"/>
    <cellStyle name="Valuta 5 6" xfId="3768"/>
    <cellStyle name="Valuta 5 6 2" xfId="8606"/>
    <cellStyle name="Valuta 5 6 2 2" xfId="27958"/>
    <cellStyle name="Valuta 5 6 2 3" xfId="18282"/>
    <cellStyle name="Valuta 5 6 3" xfId="23120"/>
    <cellStyle name="Valuta 5 6 4" xfId="13444"/>
    <cellStyle name="Valuta 5 7" xfId="4976"/>
    <cellStyle name="Valuta 5 7 2" xfId="24328"/>
    <cellStyle name="Valuta 5 7 3" xfId="14652"/>
    <cellStyle name="Valuta 5 8" xfId="19490"/>
    <cellStyle name="Valuta 5 9" xfId="9814"/>
    <cellStyle name="Valuta 6" xfId="236"/>
    <cellStyle name="Valuta 6 2" xfId="540"/>
    <cellStyle name="Valuta 6 2 2" xfId="1144"/>
    <cellStyle name="Valuta 6 2 2 2" xfId="2354"/>
    <cellStyle name="Valuta 6 2 2 2 2" xfId="7192"/>
    <cellStyle name="Valuta 6 2 2 2 2 2" xfId="26544"/>
    <cellStyle name="Valuta 6 2 2 2 2 3" xfId="16868"/>
    <cellStyle name="Valuta 6 2 2 2 3" xfId="21706"/>
    <cellStyle name="Valuta 6 2 2 2 4" xfId="12030"/>
    <cellStyle name="Valuta 6 2 2 3" xfId="3564"/>
    <cellStyle name="Valuta 6 2 2 3 2" xfId="8402"/>
    <cellStyle name="Valuta 6 2 2 3 2 2" xfId="27754"/>
    <cellStyle name="Valuta 6 2 2 3 2 3" xfId="18078"/>
    <cellStyle name="Valuta 6 2 2 3 3" xfId="22916"/>
    <cellStyle name="Valuta 6 2 2 3 4" xfId="13240"/>
    <cellStyle name="Valuta 6 2 2 4" xfId="4773"/>
    <cellStyle name="Valuta 6 2 2 4 2" xfId="9611"/>
    <cellStyle name="Valuta 6 2 2 4 2 2" xfId="28963"/>
    <cellStyle name="Valuta 6 2 2 4 2 3" xfId="19287"/>
    <cellStyle name="Valuta 6 2 2 4 3" xfId="24125"/>
    <cellStyle name="Valuta 6 2 2 4 4" xfId="14449"/>
    <cellStyle name="Valuta 6 2 2 5" xfId="5982"/>
    <cellStyle name="Valuta 6 2 2 5 2" xfId="25334"/>
    <cellStyle name="Valuta 6 2 2 5 3" xfId="15658"/>
    <cellStyle name="Valuta 6 2 2 6" xfId="20496"/>
    <cellStyle name="Valuta 6 2 2 7" xfId="10820"/>
    <cellStyle name="Valuta 6 2 3" xfId="1750"/>
    <cellStyle name="Valuta 6 2 3 2" xfId="6588"/>
    <cellStyle name="Valuta 6 2 3 2 2" xfId="25940"/>
    <cellStyle name="Valuta 6 2 3 2 3" xfId="16264"/>
    <cellStyle name="Valuta 6 2 3 3" xfId="21102"/>
    <cellStyle name="Valuta 6 2 3 4" xfId="11426"/>
    <cellStyle name="Valuta 6 2 4" xfId="2960"/>
    <cellStyle name="Valuta 6 2 4 2" xfId="7798"/>
    <cellStyle name="Valuta 6 2 4 2 2" xfId="27150"/>
    <cellStyle name="Valuta 6 2 4 2 3" xfId="17474"/>
    <cellStyle name="Valuta 6 2 4 3" xfId="22312"/>
    <cellStyle name="Valuta 6 2 4 4" xfId="12636"/>
    <cellStyle name="Valuta 6 2 5" xfId="4169"/>
    <cellStyle name="Valuta 6 2 5 2" xfId="9007"/>
    <cellStyle name="Valuta 6 2 5 2 2" xfId="28359"/>
    <cellStyle name="Valuta 6 2 5 2 3" xfId="18683"/>
    <cellStyle name="Valuta 6 2 5 3" xfId="23521"/>
    <cellStyle name="Valuta 6 2 5 4" xfId="13845"/>
    <cellStyle name="Valuta 6 2 6" xfId="5378"/>
    <cellStyle name="Valuta 6 2 6 2" xfId="24730"/>
    <cellStyle name="Valuta 6 2 6 3" xfId="15054"/>
    <cellStyle name="Valuta 6 2 7" xfId="19892"/>
    <cellStyle name="Valuta 6 2 8" xfId="10216"/>
    <cellStyle name="Valuta 6 3" xfId="842"/>
    <cellStyle name="Valuta 6 3 2" xfId="2052"/>
    <cellStyle name="Valuta 6 3 2 2" xfId="6890"/>
    <cellStyle name="Valuta 6 3 2 2 2" xfId="26242"/>
    <cellStyle name="Valuta 6 3 2 2 3" xfId="16566"/>
    <cellStyle name="Valuta 6 3 2 3" xfId="21404"/>
    <cellStyle name="Valuta 6 3 2 4" xfId="11728"/>
    <cellStyle name="Valuta 6 3 3" xfId="3262"/>
    <cellStyle name="Valuta 6 3 3 2" xfId="8100"/>
    <cellStyle name="Valuta 6 3 3 2 2" xfId="27452"/>
    <cellStyle name="Valuta 6 3 3 2 3" xfId="17776"/>
    <cellStyle name="Valuta 6 3 3 3" xfId="22614"/>
    <cellStyle name="Valuta 6 3 3 4" xfId="12938"/>
    <cellStyle name="Valuta 6 3 4" xfId="4471"/>
    <cellStyle name="Valuta 6 3 4 2" xfId="9309"/>
    <cellStyle name="Valuta 6 3 4 2 2" xfId="28661"/>
    <cellStyle name="Valuta 6 3 4 2 3" xfId="18985"/>
    <cellStyle name="Valuta 6 3 4 3" xfId="23823"/>
    <cellStyle name="Valuta 6 3 4 4" xfId="14147"/>
    <cellStyle name="Valuta 6 3 5" xfId="5680"/>
    <cellStyle name="Valuta 6 3 5 2" xfId="25032"/>
    <cellStyle name="Valuta 6 3 5 3" xfId="15356"/>
    <cellStyle name="Valuta 6 3 6" xfId="20194"/>
    <cellStyle name="Valuta 6 3 7" xfId="10518"/>
    <cellStyle name="Valuta 6 4" xfId="1448"/>
    <cellStyle name="Valuta 6 4 2" xfId="6286"/>
    <cellStyle name="Valuta 6 4 2 2" xfId="25638"/>
    <cellStyle name="Valuta 6 4 2 3" xfId="15962"/>
    <cellStyle name="Valuta 6 4 3" xfId="20800"/>
    <cellStyle name="Valuta 6 4 4" xfId="11124"/>
    <cellStyle name="Valuta 6 5" xfId="2658"/>
    <cellStyle name="Valuta 6 5 2" xfId="7496"/>
    <cellStyle name="Valuta 6 5 2 2" xfId="26848"/>
    <cellStyle name="Valuta 6 5 2 3" xfId="17172"/>
    <cellStyle name="Valuta 6 5 3" xfId="22010"/>
    <cellStyle name="Valuta 6 5 4" xfId="12334"/>
    <cellStyle name="Valuta 6 6" xfId="3868"/>
    <cellStyle name="Valuta 6 6 2" xfId="8706"/>
    <cellStyle name="Valuta 6 6 2 2" xfId="28058"/>
    <cellStyle name="Valuta 6 6 2 3" xfId="18382"/>
    <cellStyle name="Valuta 6 6 3" xfId="23220"/>
    <cellStyle name="Valuta 6 6 4" xfId="13544"/>
    <cellStyle name="Valuta 6 7" xfId="5076"/>
    <cellStyle name="Valuta 6 7 2" xfId="24428"/>
    <cellStyle name="Valuta 6 7 3" xfId="14752"/>
    <cellStyle name="Valuta 6 8" xfId="19590"/>
    <cellStyle name="Valuta 6 9" xfId="9914"/>
    <cellStyle name="Valuta 7" xfId="289"/>
    <cellStyle name="Valuta 7 2" xfId="592"/>
    <cellStyle name="Valuta 7 2 2" xfId="1196"/>
    <cellStyle name="Valuta 7 2 2 2" xfId="2406"/>
    <cellStyle name="Valuta 7 2 2 2 2" xfId="7244"/>
    <cellStyle name="Valuta 7 2 2 2 2 2" xfId="26596"/>
    <cellStyle name="Valuta 7 2 2 2 2 3" xfId="16920"/>
    <cellStyle name="Valuta 7 2 2 2 3" xfId="21758"/>
    <cellStyle name="Valuta 7 2 2 2 4" xfId="12082"/>
    <cellStyle name="Valuta 7 2 2 3" xfId="3616"/>
    <cellStyle name="Valuta 7 2 2 3 2" xfId="8454"/>
    <cellStyle name="Valuta 7 2 2 3 2 2" xfId="27806"/>
    <cellStyle name="Valuta 7 2 2 3 2 3" xfId="18130"/>
    <cellStyle name="Valuta 7 2 2 3 3" xfId="22968"/>
    <cellStyle name="Valuta 7 2 2 3 4" xfId="13292"/>
    <cellStyle name="Valuta 7 2 2 4" xfId="4825"/>
    <cellStyle name="Valuta 7 2 2 4 2" xfId="9663"/>
    <cellStyle name="Valuta 7 2 2 4 2 2" xfId="29015"/>
    <cellStyle name="Valuta 7 2 2 4 2 3" xfId="19339"/>
    <cellStyle name="Valuta 7 2 2 4 3" xfId="24177"/>
    <cellStyle name="Valuta 7 2 2 4 4" xfId="14501"/>
    <cellStyle name="Valuta 7 2 2 5" xfId="6034"/>
    <cellStyle name="Valuta 7 2 2 5 2" xfId="25386"/>
    <cellStyle name="Valuta 7 2 2 5 3" xfId="15710"/>
    <cellStyle name="Valuta 7 2 2 6" xfId="20548"/>
    <cellStyle name="Valuta 7 2 2 7" xfId="10872"/>
    <cellStyle name="Valuta 7 2 3" xfId="1802"/>
    <cellStyle name="Valuta 7 2 3 2" xfId="6640"/>
    <cellStyle name="Valuta 7 2 3 2 2" xfId="25992"/>
    <cellStyle name="Valuta 7 2 3 2 3" xfId="16316"/>
    <cellStyle name="Valuta 7 2 3 3" xfId="21154"/>
    <cellStyle name="Valuta 7 2 3 4" xfId="11478"/>
    <cellStyle name="Valuta 7 2 4" xfId="3012"/>
    <cellStyle name="Valuta 7 2 4 2" xfId="7850"/>
    <cellStyle name="Valuta 7 2 4 2 2" xfId="27202"/>
    <cellStyle name="Valuta 7 2 4 2 3" xfId="17526"/>
    <cellStyle name="Valuta 7 2 4 3" xfId="22364"/>
    <cellStyle name="Valuta 7 2 4 4" xfId="12688"/>
    <cellStyle name="Valuta 7 2 5" xfId="4221"/>
    <cellStyle name="Valuta 7 2 5 2" xfId="9059"/>
    <cellStyle name="Valuta 7 2 5 2 2" xfId="28411"/>
    <cellStyle name="Valuta 7 2 5 2 3" xfId="18735"/>
    <cellStyle name="Valuta 7 2 5 3" xfId="23573"/>
    <cellStyle name="Valuta 7 2 5 4" xfId="13897"/>
    <cellStyle name="Valuta 7 2 6" xfId="5430"/>
    <cellStyle name="Valuta 7 2 6 2" xfId="24782"/>
    <cellStyle name="Valuta 7 2 6 3" xfId="15106"/>
    <cellStyle name="Valuta 7 2 7" xfId="19944"/>
    <cellStyle name="Valuta 7 2 8" xfId="10268"/>
    <cellStyle name="Valuta 7 3" xfId="894"/>
    <cellStyle name="Valuta 7 3 2" xfId="2104"/>
    <cellStyle name="Valuta 7 3 2 2" xfId="6942"/>
    <cellStyle name="Valuta 7 3 2 2 2" xfId="26294"/>
    <cellStyle name="Valuta 7 3 2 2 3" xfId="16618"/>
    <cellStyle name="Valuta 7 3 2 3" xfId="21456"/>
    <cellStyle name="Valuta 7 3 2 4" xfId="11780"/>
    <cellStyle name="Valuta 7 3 3" xfId="3314"/>
    <cellStyle name="Valuta 7 3 3 2" xfId="8152"/>
    <cellStyle name="Valuta 7 3 3 2 2" xfId="27504"/>
    <cellStyle name="Valuta 7 3 3 2 3" xfId="17828"/>
    <cellStyle name="Valuta 7 3 3 3" xfId="22666"/>
    <cellStyle name="Valuta 7 3 3 4" xfId="12990"/>
    <cellStyle name="Valuta 7 3 4" xfId="4523"/>
    <cellStyle name="Valuta 7 3 4 2" xfId="9361"/>
    <cellStyle name="Valuta 7 3 4 2 2" xfId="28713"/>
    <cellStyle name="Valuta 7 3 4 2 3" xfId="19037"/>
    <cellStyle name="Valuta 7 3 4 3" xfId="23875"/>
    <cellStyle name="Valuta 7 3 4 4" xfId="14199"/>
    <cellStyle name="Valuta 7 3 5" xfId="5732"/>
    <cellStyle name="Valuta 7 3 5 2" xfId="25084"/>
    <cellStyle name="Valuta 7 3 5 3" xfId="15408"/>
    <cellStyle name="Valuta 7 3 6" xfId="20246"/>
    <cellStyle name="Valuta 7 3 7" xfId="10570"/>
    <cellStyle name="Valuta 7 4" xfId="1500"/>
    <cellStyle name="Valuta 7 4 2" xfId="6338"/>
    <cellStyle name="Valuta 7 4 2 2" xfId="25690"/>
    <cellStyle name="Valuta 7 4 2 3" xfId="16014"/>
    <cellStyle name="Valuta 7 4 3" xfId="20852"/>
    <cellStyle name="Valuta 7 4 4" xfId="11176"/>
    <cellStyle name="Valuta 7 5" xfId="2710"/>
    <cellStyle name="Valuta 7 5 2" xfId="7548"/>
    <cellStyle name="Valuta 7 5 2 2" xfId="26900"/>
    <cellStyle name="Valuta 7 5 2 3" xfId="17224"/>
    <cellStyle name="Valuta 7 5 3" xfId="22062"/>
    <cellStyle name="Valuta 7 5 4" xfId="12386"/>
    <cellStyle name="Valuta 7 6" xfId="3919"/>
    <cellStyle name="Valuta 7 6 2" xfId="8757"/>
    <cellStyle name="Valuta 7 6 2 2" xfId="28109"/>
    <cellStyle name="Valuta 7 6 2 3" xfId="18433"/>
    <cellStyle name="Valuta 7 6 3" xfId="23271"/>
    <cellStyle name="Valuta 7 6 4" xfId="13595"/>
    <cellStyle name="Valuta 7 7" xfId="5128"/>
    <cellStyle name="Valuta 7 7 2" xfId="24480"/>
    <cellStyle name="Valuta 7 7 3" xfId="14804"/>
    <cellStyle name="Valuta 7 8" xfId="19642"/>
    <cellStyle name="Valuta 7 9" xfId="9966"/>
    <cellStyle name="Valuta 8" xfId="340"/>
    <cellStyle name="Valuta 8 2" xfId="944"/>
    <cellStyle name="Valuta 8 2 2" xfId="2154"/>
    <cellStyle name="Valuta 8 2 2 2" xfId="6992"/>
    <cellStyle name="Valuta 8 2 2 2 2" xfId="26344"/>
    <cellStyle name="Valuta 8 2 2 2 3" xfId="16668"/>
    <cellStyle name="Valuta 8 2 2 3" xfId="21506"/>
    <cellStyle name="Valuta 8 2 2 4" xfId="11830"/>
    <cellStyle name="Valuta 8 2 3" xfId="3364"/>
    <cellStyle name="Valuta 8 2 3 2" xfId="8202"/>
    <cellStyle name="Valuta 8 2 3 2 2" xfId="27554"/>
    <cellStyle name="Valuta 8 2 3 2 3" xfId="17878"/>
    <cellStyle name="Valuta 8 2 3 3" xfId="22716"/>
    <cellStyle name="Valuta 8 2 3 4" xfId="13040"/>
    <cellStyle name="Valuta 8 2 4" xfId="4573"/>
    <cellStyle name="Valuta 8 2 4 2" xfId="9411"/>
    <cellStyle name="Valuta 8 2 4 2 2" xfId="28763"/>
    <cellStyle name="Valuta 8 2 4 2 3" xfId="19087"/>
    <cellStyle name="Valuta 8 2 4 3" xfId="23925"/>
    <cellStyle name="Valuta 8 2 4 4" xfId="14249"/>
    <cellStyle name="Valuta 8 2 5" xfId="5782"/>
    <cellStyle name="Valuta 8 2 5 2" xfId="25134"/>
    <cellStyle name="Valuta 8 2 5 3" xfId="15458"/>
    <cellStyle name="Valuta 8 2 6" xfId="20296"/>
    <cellStyle name="Valuta 8 2 7" xfId="10620"/>
    <cellStyle name="Valuta 8 3" xfId="1550"/>
    <cellStyle name="Valuta 8 3 2" xfId="6388"/>
    <cellStyle name="Valuta 8 3 2 2" xfId="25740"/>
    <cellStyle name="Valuta 8 3 2 3" xfId="16064"/>
    <cellStyle name="Valuta 8 3 3" xfId="20902"/>
    <cellStyle name="Valuta 8 3 4" xfId="11226"/>
    <cellStyle name="Valuta 8 4" xfId="2760"/>
    <cellStyle name="Valuta 8 4 2" xfId="7598"/>
    <cellStyle name="Valuta 8 4 2 2" xfId="26950"/>
    <cellStyle name="Valuta 8 4 2 3" xfId="17274"/>
    <cellStyle name="Valuta 8 4 3" xfId="22112"/>
    <cellStyle name="Valuta 8 4 4" xfId="12436"/>
    <cellStyle name="Valuta 8 5" xfId="3969"/>
    <cellStyle name="Valuta 8 5 2" xfId="8807"/>
    <cellStyle name="Valuta 8 5 2 2" xfId="28159"/>
    <cellStyle name="Valuta 8 5 2 3" xfId="18483"/>
    <cellStyle name="Valuta 8 5 3" xfId="23321"/>
    <cellStyle name="Valuta 8 5 4" xfId="13645"/>
    <cellStyle name="Valuta 8 6" xfId="5178"/>
    <cellStyle name="Valuta 8 6 2" xfId="24530"/>
    <cellStyle name="Valuta 8 6 3" xfId="14854"/>
    <cellStyle name="Valuta 8 7" xfId="19692"/>
    <cellStyle name="Valuta 8 8" xfId="10016"/>
    <cellStyle name="Valuta 9" xfId="642"/>
    <cellStyle name="Valuta 9 2" xfId="1852"/>
    <cellStyle name="Valuta 9 2 2" xfId="6690"/>
    <cellStyle name="Valuta 9 2 2 2" xfId="26042"/>
    <cellStyle name="Valuta 9 2 2 3" xfId="16366"/>
    <cellStyle name="Valuta 9 2 3" xfId="21204"/>
    <cellStyle name="Valuta 9 2 4" xfId="11528"/>
    <cellStyle name="Valuta 9 3" xfId="3062"/>
    <cellStyle name="Valuta 9 3 2" xfId="7900"/>
    <cellStyle name="Valuta 9 3 2 2" xfId="27252"/>
    <cellStyle name="Valuta 9 3 2 3" xfId="17576"/>
    <cellStyle name="Valuta 9 3 3" xfId="22414"/>
    <cellStyle name="Valuta 9 3 4" xfId="12738"/>
    <cellStyle name="Valuta 9 4" xfId="4271"/>
    <cellStyle name="Valuta 9 4 2" xfId="9109"/>
    <cellStyle name="Valuta 9 4 2 2" xfId="28461"/>
    <cellStyle name="Valuta 9 4 2 3" xfId="18785"/>
    <cellStyle name="Valuta 9 4 3" xfId="23623"/>
    <cellStyle name="Valuta 9 4 4" xfId="13947"/>
    <cellStyle name="Valuta 9 5" xfId="5480"/>
    <cellStyle name="Valuta 9 5 2" xfId="24832"/>
    <cellStyle name="Valuta 9 5 3" xfId="15156"/>
    <cellStyle name="Valuta 9 6" xfId="19994"/>
    <cellStyle name="Valuta 9 7" xfId="10318"/>
    <cellStyle name="Zarez 10" xfId="288"/>
    <cellStyle name="Zarez 10 2" xfId="591"/>
    <cellStyle name="Zarez 10 2 2" xfId="1195"/>
    <cellStyle name="Zarez 10 2 2 2" xfId="2405"/>
    <cellStyle name="Zarez 10 2 2 2 2" xfId="7243"/>
    <cellStyle name="Zarez 10 2 2 2 2 2" xfId="26595"/>
    <cellStyle name="Zarez 10 2 2 2 2 3" xfId="16919"/>
    <cellStyle name="Zarez 10 2 2 2 3" xfId="21757"/>
    <cellStyle name="Zarez 10 2 2 2 4" xfId="12081"/>
    <cellStyle name="Zarez 10 2 2 3" xfId="3615"/>
    <cellStyle name="Zarez 10 2 2 3 2" xfId="8453"/>
    <cellStyle name="Zarez 10 2 2 3 2 2" xfId="27805"/>
    <cellStyle name="Zarez 10 2 2 3 2 3" xfId="18129"/>
    <cellStyle name="Zarez 10 2 2 3 3" xfId="22967"/>
    <cellStyle name="Zarez 10 2 2 3 4" xfId="13291"/>
    <cellStyle name="Zarez 10 2 2 4" xfId="4824"/>
    <cellStyle name="Zarez 10 2 2 4 2" xfId="9662"/>
    <cellStyle name="Zarez 10 2 2 4 2 2" xfId="29014"/>
    <cellStyle name="Zarez 10 2 2 4 2 3" xfId="19338"/>
    <cellStyle name="Zarez 10 2 2 4 3" xfId="24176"/>
    <cellStyle name="Zarez 10 2 2 4 4" xfId="14500"/>
    <cellStyle name="Zarez 10 2 2 5" xfId="6033"/>
    <cellStyle name="Zarez 10 2 2 5 2" xfId="25385"/>
    <cellStyle name="Zarez 10 2 2 5 3" xfId="15709"/>
    <cellStyle name="Zarez 10 2 2 6" xfId="20547"/>
    <cellStyle name="Zarez 10 2 2 7" xfId="10871"/>
    <cellStyle name="Zarez 10 2 3" xfId="1801"/>
    <cellStyle name="Zarez 10 2 3 2" xfId="6639"/>
    <cellStyle name="Zarez 10 2 3 2 2" xfId="25991"/>
    <cellStyle name="Zarez 10 2 3 2 3" xfId="16315"/>
    <cellStyle name="Zarez 10 2 3 3" xfId="21153"/>
    <cellStyle name="Zarez 10 2 3 4" xfId="11477"/>
    <cellStyle name="Zarez 10 2 4" xfId="3011"/>
    <cellStyle name="Zarez 10 2 4 2" xfId="7849"/>
    <cellStyle name="Zarez 10 2 4 2 2" xfId="27201"/>
    <cellStyle name="Zarez 10 2 4 2 3" xfId="17525"/>
    <cellStyle name="Zarez 10 2 4 3" xfId="22363"/>
    <cellStyle name="Zarez 10 2 4 4" xfId="12687"/>
    <cellStyle name="Zarez 10 2 5" xfId="4220"/>
    <cellStyle name="Zarez 10 2 5 2" xfId="9058"/>
    <cellStyle name="Zarez 10 2 5 2 2" xfId="28410"/>
    <cellStyle name="Zarez 10 2 5 2 3" xfId="18734"/>
    <cellStyle name="Zarez 10 2 5 3" xfId="23572"/>
    <cellStyle name="Zarez 10 2 5 4" xfId="13896"/>
    <cellStyle name="Zarez 10 2 6" xfId="5429"/>
    <cellStyle name="Zarez 10 2 6 2" xfId="24781"/>
    <cellStyle name="Zarez 10 2 6 3" xfId="15105"/>
    <cellStyle name="Zarez 10 2 7" xfId="19943"/>
    <cellStyle name="Zarez 10 2 8" xfId="10267"/>
    <cellStyle name="Zarez 10 3" xfId="893"/>
    <cellStyle name="Zarez 10 3 2" xfId="2103"/>
    <cellStyle name="Zarez 10 3 2 2" xfId="6941"/>
    <cellStyle name="Zarez 10 3 2 2 2" xfId="26293"/>
    <cellStyle name="Zarez 10 3 2 2 3" xfId="16617"/>
    <cellStyle name="Zarez 10 3 2 3" xfId="21455"/>
    <cellStyle name="Zarez 10 3 2 4" xfId="11779"/>
    <cellStyle name="Zarez 10 3 3" xfId="3313"/>
    <cellStyle name="Zarez 10 3 3 2" xfId="8151"/>
    <cellStyle name="Zarez 10 3 3 2 2" xfId="27503"/>
    <cellStyle name="Zarez 10 3 3 2 3" xfId="17827"/>
    <cellStyle name="Zarez 10 3 3 3" xfId="22665"/>
    <cellStyle name="Zarez 10 3 3 4" xfId="12989"/>
    <cellStyle name="Zarez 10 3 4" xfId="4522"/>
    <cellStyle name="Zarez 10 3 4 2" xfId="9360"/>
    <cellStyle name="Zarez 10 3 4 2 2" xfId="28712"/>
    <cellStyle name="Zarez 10 3 4 2 3" xfId="19036"/>
    <cellStyle name="Zarez 10 3 4 3" xfId="23874"/>
    <cellStyle name="Zarez 10 3 4 4" xfId="14198"/>
    <cellStyle name="Zarez 10 3 5" xfId="5731"/>
    <cellStyle name="Zarez 10 3 5 2" xfId="25083"/>
    <cellStyle name="Zarez 10 3 5 3" xfId="15407"/>
    <cellStyle name="Zarez 10 3 6" xfId="20245"/>
    <cellStyle name="Zarez 10 3 7" xfId="10569"/>
    <cellStyle name="Zarez 10 4" xfId="1499"/>
    <cellStyle name="Zarez 10 4 2" xfId="6337"/>
    <cellStyle name="Zarez 10 4 2 2" xfId="25689"/>
    <cellStyle name="Zarez 10 4 2 3" xfId="16013"/>
    <cellStyle name="Zarez 10 4 3" xfId="20851"/>
    <cellStyle name="Zarez 10 4 4" xfId="11175"/>
    <cellStyle name="Zarez 10 5" xfId="2709"/>
    <cellStyle name="Zarez 10 5 2" xfId="7547"/>
    <cellStyle name="Zarez 10 5 2 2" xfId="26899"/>
    <cellStyle name="Zarez 10 5 2 3" xfId="17223"/>
    <cellStyle name="Zarez 10 5 3" xfId="22061"/>
    <cellStyle name="Zarez 10 5 4" xfId="12385"/>
    <cellStyle name="Zarez 10 6" xfId="3918"/>
    <cellStyle name="Zarez 10 6 2" xfId="8756"/>
    <cellStyle name="Zarez 10 6 2 2" xfId="28108"/>
    <cellStyle name="Zarez 10 6 2 3" xfId="18432"/>
    <cellStyle name="Zarez 10 6 3" xfId="23270"/>
    <cellStyle name="Zarez 10 6 4" xfId="13594"/>
    <cellStyle name="Zarez 10 7" xfId="5127"/>
    <cellStyle name="Zarez 10 7 2" xfId="24479"/>
    <cellStyle name="Zarez 10 7 3" xfId="14803"/>
    <cellStyle name="Zarez 10 8" xfId="19641"/>
    <cellStyle name="Zarez 10 9" xfId="9965"/>
    <cellStyle name="Zarez 11" xfId="339"/>
    <cellStyle name="Zarez 11 2" xfId="943"/>
    <cellStyle name="Zarez 11 2 2" xfId="2153"/>
    <cellStyle name="Zarez 11 2 2 2" xfId="6991"/>
    <cellStyle name="Zarez 11 2 2 2 2" xfId="26343"/>
    <cellStyle name="Zarez 11 2 2 2 3" xfId="16667"/>
    <cellStyle name="Zarez 11 2 2 3" xfId="21505"/>
    <cellStyle name="Zarez 11 2 2 4" xfId="11829"/>
    <cellStyle name="Zarez 11 2 3" xfId="3363"/>
    <cellStyle name="Zarez 11 2 3 2" xfId="8201"/>
    <cellStyle name="Zarez 11 2 3 2 2" xfId="27553"/>
    <cellStyle name="Zarez 11 2 3 2 3" xfId="17877"/>
    <cellStyle name="Zarez 11 2 3 3" xfId="22715"/>
    <cellStyle name="Zarez 11 2 3 4" xfId="13039"/>
    <cellStyle name="Zarez 11 2 4" xfId="4572"/>
    <cellStyle name="Zarez 11 2 4 2" xfId="9410"/>
    <cellStyle name="Zarez 11 2 4 2 2" xfId="28762"/>
    <cellStyle name="Zarez 11 2 4 2 3" xfId="19086"/>
    <cellStyle name="Zarez 11 2 4 3" xfId="23924"/>
    <cellStyle name="Zarez 11 2 4 4" xfId="14248"/>
    <cellStyle name="Zarez 11 2 5" xfId="5781"/>
    <cellStyle name="Zarez 11 2 5 2" xfId="25133"/>
    <cellStyle name="Zarez 11 2 5 3" xfId="15457"/>
    <cellStyle name="Zarez 11 2 6" xfId="20295"/>
    <cellStyle name="Zarez 11 2 7" xfId="10619"/>
    <cellStyle name="Zarez 11 3" xfId="1549"/>
    <cellStyle name="Zarez 11 3 2" xfId="6387"/>
    <cellStyle name="Zarez 11 3 2 2" xfId="25739"/>
    <cellStyle name="Zarez 11 3 2 3" xfId="16063"/>
    <cellStyle name="Zarez 11 3 3" xfId="20901"/>
    <cellStyle name="Zarez 11 3 4" xfId="11225"/>
    <cellStyle name="Zarez 11 4" xfId="2759"/>
    <cellStyle name="Zarez 11 4 2" xfId="7597"/>
    <cellStyle name="Zarez 11 4 2 2" xfId="26949"/>
    <cellStyle name="Zarez 11 4 2 3" xfId="17273"/>
    <cellStyle name="Zarez 11 4 3" xfId="22111"/>
    <cellStyle name="Zarez 11 4 4" xfId="12435"/>
    <cellStyle name="Zarez 11 5" xfId="3968"/>
    <cellStyle name="Zarez 11 5 2" xfId="8806"/>
    <cellStyle name="Zarez 11 5 2 2" xfId="28158"/>
    <cellStyle name="Zarez 11 5 2 3" xfId="18482"/>
    <cellStyle name="Zarez 11 5 3" xfId="23320"/>
    <cellStyle name="Zarez 11 5 4" xfId="13644"/>
    <cellStyle name="Zarez 11 6" xfId="5177"/>
    <cellStyle name="Zarez 11 6 2" xfId="24529"/>
    <cellStyle name="Zarez 11 6 3" xfId="14853"/>
    <cellStyle name="Zarez 11 7" xfId="19691"/>
    <cellStyle name="Zarez 11 8" xfId="10015"/>
    <cellStyle name="Zarez 12" xfId="641"/>
    <cellStyle name="Zarez 12 2" xfId="1851"/>
    <cellStyle name="Zarez 12 2 2" xfId="6689"/>
    <cellStyle name="Zarez 12 2 2 2" xfId="26041"/>
    <cellStyle name="Zarez 12 2 2 3" xfId="16365"/>
    <cellStyle name="Zarez 12 2 3" xfId="21203"/>
    <cellStyle name="Zarez 12 2 4" xfId="11527"/>
    <cellStyle name="Zarez 12 3" xfId="3061"/>
    <cellStyle name="Zarez 12 3 2" xfId="7899"/>
    <cellStyle name="Zarez 12 3 2 2" xfId="27251"/>
    <cellStyle name="Zarez 12 3 2 3" xfId="17575"/>
    <cellStyle name="Zarez 12 3 3" xfId="22413"/>
    <cellStyle name="Zarez 12 3 4" xfId="12737"/>
    <cellStyle name="Zarez 12 4" xfId="4270"/>
    <cellStyle name="Zarez 12 4 2" xfId="9108"/>
    <cellStyle name="Zarez 12 4 2 2" xfId="28460"/>
    <cellStyle name="Zarez 12 4 2 3" xfId="18784"/>
    <cellStyle name="Zarez 12 4 3" xfId="23622"/>
    <cellStyle name="Zarez 12 4 4" xfId="13946"/>
    <cellStyle name="Zarez 12 5" xfId="5479"/>
    <cellStyle name="Zarez 12 5 2" xfId="24831"/>
    <cellStyle name="Zarez 12 5 3" xfId="15155"/>
    <cellStyle name="Zarez 12 6" xfId="19993"/>
    <cellStyle name="Zarez 12 7" xfId="10317"/>
    <cellStyle name="Zarez 13" xfId="1247"/>
    <cellStyle name="Zarez 13 2" xfId="6085"/>
    <cellStyle name="Zarez 13 2 2" xfId="25437"/>
    <cellStyle name="Zarez 13 2 3" xfId="15761"/>
    <cellStyle name="Zarez 13 3" xfId="20599"/>
    <cellStyle name="Zarez 13 4" xfId="10923"/>
    <cellStyle name="Zarez 14" xfId="2457"/>
    <cellStyle name="Zarez 14 2" xfId="7295"/>
    <cellStyle name="Zarez 14 2 2" xfId="26647"/>
    <cellStyle name="Zarez 14 2 3" xfId="16971"/>
    <cellStyle name="Zarez 14 3" xfId="21809"/>
    <cellStyle name="Zarez 14 4" xfId="12133"/>
    <cellStyle name="Zarez 15" xfId="3669"/>
    <cellStyle name="Zarez 15 2" xfId="8507"/>
    <cellStyle name="Zarez 15 2 2" xfId="27859"/>
    <cellStyle name="Zarez 15 2 3" xfId="18183"/>
    <cellStyle name="Zarez 15 3" xfId="23021"/>
    <cellStyle name="Zarez 15 4" xfId="13345"/>
    <cellStyle name="Zarez 16" xfId="4875"/>
    <cellStyle name="Zarez 16 2" xfId="24227"/>
    <cellStyle name="Zarez 16 3" xfId="14551"/>
    <cellStyle name="Zarez 17" xfId="19389"/>
    <cellStyle name="Zarez 18" xfId="9713"/>
    <cellStyle name="Zarez 19" xfId="29065"/>
    <cellStyle name="Zarez 2" xfId="4"/>
    <cellStyle name="Zarez 2 10" xfId="644"/>
    <cellStyle name="Zarez 2 10 2" xfId="1854"/>
    <cellStyle name="Zarez 2 10 2 2" xfId="6692"/>
    <cellStyle name="Zarez 2 10 2 2 2" xfId="26044"/>
    <cellStyle name="Zarez 2 10 2 2 3" xfId="16368"/>
    <cellStyle name="Zarez 2 10 2 3" xfId="21206"/>
    <cellStyle name="Zarez 2 10 2 4" xfId="11530"/>
    <cellStyle name="Zarez 2 10 3" xfId="3064"/>
    <cellStyle name="Zarez 2 10 3 2" xfId="7902"/>
    <cellStyle name="Zarez 2 10 3 2 2" xfId="27254"/>
    <cellStyle name="Zarez 2 10 3 2 3" xfId="17578"/>
    <cellStyle name="Zarez 2 10 3 3" xfId="22416"/>
    <cellStyle name="Zarez 2 10 3 4" xfId="12740"/>
    <cellStyle name="Zarez 2 10 4" xfId="4273"/>
    <cellStyle name="Zarez 2 10 4 2" xfId="9111"/>
    <cellStyle name="Zarez 2 10 4 2 2" xfId="28463"/>
    <cellStyle name="Zarez 2 10 4 2 3" xfId="18787"/>
    <cellStyle name="Zarez 2 10 4 3" xfId="23625"/>
    <cellStyle name="Zarez 2 10 4 4" xfId="13949"/>
    <cellStyle name="Zarez 2 10 5" xfId="5482"/>
    <cellStyle name="Zarez 2 10 5 2" xfId="24834"/>
    <cellStyle name="Zarez 2 10 5 3" xfId="15158"/>
    <cellStyle name="Zarez 2 10 6" xfId="19996"/>
    <cellStyle name="Zarez 2 10 7" xfId="10320"/>
    <cellStyle name="Zarez 2 11" xfId="1250"/>
    <cellStyle name="Zarez 2 11 2" xfId="6088"/>
    <cellStyle name="Zarez 2 11 2 2" xfId="25440"/>
    <cellStyle name="Zarez 2 11 2 3" xfId="15764"/>
    <cellStyle name="Zarez 2 11 3" xfId="20602"/>
    <cellStyle name="Zarez 2 11 4" xfId="10926"/>
    <cellStyle name="Zarez 2 12" xfId="2460"/>
    <cellStyle name="Zarez 2 12 2" xfId="7298"/>
    <cellStyle name="Zarez 2 12 2 2" xfId="26650"/>
    <cellStyle name="Zarez 2 12 2 3" xfId="16974"/>
    <cellStyle name="Zarez 2 12 3" xfId="21812"/>
    <cellStyle name="Zarez 2 12 4" xfId="12136"/>
    <cellStyle name="Zarez 2 13" xfId="3672"/>
    <cellStyle name="Zarez 2 13 2" xfId="8510"/>
    <cellStyle name="Zarez 2 13 2 2" xfId="27862"/>
    <cellStyle name="Zarez 2 13 2 3" xfId="18186"/>
    <cellStyle name="Zarez 2 13 3" xfId="23024"/>
    <cellStyle name="Zarez 2 13 4" xfId="13348"/>
    <cellStyle name="Zarez 2 14" xfId="4878"/>
    <cellStyle name="Zarez 2 14 2" xfId="24230"/>
    <cellStyle name="Zarez 2 14 3" xfId="14554"/>
    <cellStyle name="Zarez 2 15" xfId="19392"/>
    <cellStyle name="Zarez 2 16" xfId="9716"/>
    <cellStyle name="Zarez 2 2" xfId="9"/>
    <cellStyle name="Zarez 2 2 10" xfId="1255"/>
    <cellStyle name="Zarez 2 2 10 2" xfId="6093"/>
    <cellStyle name="Zarez 2 2 10 2 2" xfId="25445"/>
    <cellStyle name="Zarez 2 2 10 2 3" xfId="15769"/>
    <cellStyle name="Zarez 2 2 10 3" xfId="20607"/>
    <cellStyle name="Zarez 2 2 10 4" xfId="10931"/>
    <cellStyle name="Zarez 2 2 11" xfId="2465"/>
    <cellStyle name="Zarez 2 2 11 2" xfId="7303"/>
    <cellStyle name="Zarez 2 2 11 2 2" xfId="26655"/>
    <cellStyle name="Zarez 2 2 11 2 3" xfId="16979"/>
    <cellStyle name="Zarez 2 2 11 3" xfId="21817"/>
    <cellStyle name="Zarez 2 2 11 4" xfId="12141"/>
    <cellStyle name="Zarez 2 2 12" xfId="3677"/>
    <cellStyle name="Zarez 2 2 12 2" xfId="8515"/>
    <cellStyle name="Zarez 2 2 12 2 2" xfId="27867"/>
    <cellStyle name="Zarez 2 2 12 2 3" xfId="18191"/>
    <cellStyle name="Zarez 2 2 12 3" xfId="23029"/>
    <cellStyle name="Zarez 2 2 12 4" xfId="13353"/>
    <cellStyle name="Zarez 2 2 13" xfId="4883"/>
    <cellStyle name="Zarez 2 2 13 2" xfId="24235"/>
    <cellStyle name="Zarez 2 2 13 3" xfId="14559"/>
    <cellStyle name="Zarez 2 2 14" xfId="19397"/>
    <cellStyle name="Zarez 2 2 15" xfId="9721"/>
    <cellStyle name="Zarez 2 2 2" xfId="20"/>
    <cellStyle name="Zarez 2 2 2 10" xfId="2476"/>
    <cellStyle name="Zarez 2 2 2 10 2" xfId="7314"/>
    <cellStyle name="Zarez 2 2 2 10 2 2" xfId="26666"/>
    <cellStyle name="Zarez 2 2 2 10 2 3" xfId="16990"/>
    <cellStyle name="Zarez 2 2 2 10 3" xfId="21828"/>
    <cellStyle name="Zarez 2 2 2 10 4" xfId="12152"/>
    <cellStyle name="Zarez 2 2 2 11" xfId="3688"/>
    <cellStyle name="Zarez 2 2 2 11 2" xfId="8526"/>
    <cellStyle name="Zarez 2 2 2 11 2 2" xfId="27878"/>
    <cellStyle name="Zarez 2 2 2 11 2 3" xfId="18202"/>
    <cellStyle name="Zarez 2 2 2 11 3" xfId="23040"/>
    <cellStyle name="Zarez 2 2 2 11 4" xfId="13364"/>
    <cellStyle name="Zarez 2 2 2 12" xfId="4894"/>
    <cellStyle name="Zarez 2 2 2 12 2" xfId="24246"/>
    <cellStyle name="Zarez 2 2 2 12 3" xfId="14570"/>
    <cellStyle name="Zarez 2 2 2 13" xfId="19408"/>
    <cellStyle name="Zarez 2 2 2 14" xfId="9732"/>
    <cellStyle name="Zarez 2 2 2 2" xfId="44"/>
    <cellStyle name="Zarez 2 2 2 2 10" xfId="3709"/>
    <cellStyle name="Zarez 2 2 2 2 10 2" xfId="8547"/>
    <cellStyle name="Zarez 2 2 2 2 10 2 2" xfId="27899"/>
    <cellStyle name="Zarez 2 2 2 2 10 2 3" xfId="18223"/>
    <cellStyle name="Zarez 2 2 2 2 10 3" xfId="23061"/>
    <cellStyle name="Zarez 2 2 2 2 10 4" xfId="13385"/>
    <cellStyle name="Zarez 2 2 2 2 11" xfId="4915"/>
    <cellStyle name="Zarez 2 2 2 2 11 2" xfId="24267"/>
    <cellStyle name="Zarez 2 2 2 2 11 3" xfId="14591"/>
    <cellStyle name="Zarez 2 2 2 2 12" xfId="19429"/>
    <cellStyle name="Zarez 2 2 2 2 13" xfId="9753"/>
    <cellStyle name="Zarez 2 2 2 2 2" xfId="98"/>
    <cellStyle name="Zarez 2 2 2 2 2 10" xfId="9803"/>
    <cellStyle name="Zarez 2 2 2 2 2 2" xfId="209"/>
    <cellStyle name="Zarez 2 2 2 2 2 2 10" xfId="29068"/>
    <cellStyle name="Zarez 2 2 2 2 2 2 2" xfId="529"/>
    <cellStyle name="Zarez 2 2 2 2 2 2 2 2" xfId="1133"/>
    <cellStyle name="Zarez 2 2 2 2 2 2 2 2 2" xfId="2343"/>
    <cellStyle name="Zarez 2 2 2 2 2 2 2 2 2 2" xfId="7181"/>
    <cellStyle name="Zarez 2 2 2 2 2 2 2 2 2 2 2" xfId="26533"/>
    <cellStyle name="Zarez 2 2 2 2 2 2 2 2 2 2 3" xfId="16857"/>
    <cellStyle name="Zarez 2 2 2 2 2 2 2 2 2 3" xfId="21695"/>
    <cellStyle name="Zarez 2 2 2 2 2 2 2 2 2 4" xfId="12019"/>
    <cellStyle name="Zarez 2 2 2 2 2 2 2 2 3" xfId="3553"/>
    <cellStyle name="Zarez 2 2 2 2 2 2 2 2 3 2" xfId="8391"/>
    <cellStyle name="Zarez 2 2 2 2 2 2 2 2 3 2 2" xfId="27743"/>
    <cellStyle name="Zarez 2 2 2 2 2 2 2 2 3 2 3" xfId="18067"/>
    <cellStyle name="Zarez 2 2 2 2 2 2 2 2 3 3" xfId="22905"/>
    <cellStyle name="Zarez 2 2 2 2 2 2 2 2 3 4" xfId="13229"/>
    <cellStyle name="Zarez 2 2 2 2 2 2 2 2 4" xfId="4762"/>
    <cellStyle name="Zarez 2 2 2 2 2 2 2 2 4 2" xfId="9600"/>
    <cellStyle name="Zarez 2 2 2 2 2 2 2 2 4 2 2" xfId="28952"/>
    <cellStyle name="Zarez 2 2 2 2 2 2 2 2 4 2 3" xfId="19276"/>
    <cellStyle name="Zarez 2 2 2 2 2 2 2 2 4 3" xfId="24114"/>
    <cellStyle name="Zarez 2 2 2 2 2 2 2 2 4 4" xfId="14438"/>
    <cellStyle name="Zarez 2 2 2 2 2 2 2 2 5" xfId="5971"/>
    <cellStyle name="Zarez 2 2 2 2 2 2 2 2 5 2" xfId="25323"/>
    <cellStyle name="Zarez 2 2 2 2 2 2 2 2 5 3" xfId="15647"/>
    <cellStyle name="Zarez 2 2 2 2 2 2 2 2 6" xfId="20485"/>
    <cellStyle name="Zarez 2 2 2 2 2 2 2 2 7" xfId="10809"/>
    <cellStyle name="Zarez 2 2 2 2 2 2 2 3" xfId="1739"/>
    <cellStyle name="Zarez 2 2 2 2 2 2 2 3 2" xfId="6577"/>
    <cellStyle name="Zarez 2 2 2 2 2 2 2 3 2 2" xfId="25929"/>
    <cellStyle name="Zarez 2 2 2 2 2 2 2 3 2 3" xfId="16253"/>
    <cellStyle name="Zarez 2 2 2 2 2 2 2 3 3" xfId="21091"/>
    <cellStyle name="Zarez 2 2 2 2 2 2 2 3 4" xfId="11415"/>
    <cellStyle name="Zarez 2 2 2 2 2 2 2 4" xfId="2949"/>
    <cellStyle name="Zarez 2 2 2 2 2 2 2 4 2" xfId="7787"/>
    <cellStyle name="Zarez 2 2 2 2 2 2 2 4 2 2" xfId="27139"/>
    <cellStyle name="Zarez 2 2 2 2 2 2 2 4 2 3" xfId="17463"/>
    <cellStyle name="Zarez 2 2 2 2 2 2 2 4 3" xfId="22301"/>
    <cellStyle name="Zarez 2 2 2 2 2 2 2 4 4" xfId="12625"/>
    <cellStyle name="Zarez 2 2 2 2 2 2 2 5" xfId="4158"/>
    <cellStyle name="Zarez 2 2 2 2 2 2 2 5 2" xfId="8996"/>
    <cellStyle name="Zarez 2 2 2 2 2 2 2 5 2 2" xfId="28348"/>
    <cellStyle name="Zarez 2 2 2 2 2 2 2 5 2 3" xfId="18672"/>
    <cellStyle name="Zarez 2 2 2 2 2 2 2 5 3" xfId="23510"/>
    <cellStyle name="Zarez 2 2 2 2 2 2 2 5 4" xfId="13834"/>
    <cellStyle name="Zarez 2 2 2 2 2 2 2 6" xfId="5367"/>
    <cellStyle name="Zarez 2 2 2 2 2 2 2 6 2" xfId="24719"/>
    <cellStyle name="Zarez 2 2 2 2 2 2 2 6 3" xfId="15043"/>
    <cellStyle name="Zarez 2 2 2 2 2 2 2 7" xfId="19881"/>
    <cellStyle name="Zarez 2 2 2 2 2 2 2 8" xfId="10205"/>
    <cellStyle name="Zarez 2 2 2 2 2 2 3" xfId="831"/>
    <cellStyle name="Zarez 2 2 2 2 2 2 3 2" xfId="2041"/>
    <cellStyle name="Zarez 2 2 2 2 2 2 3 2 2" xfId="6879"/>
    <cellStyle name="Zarez 2 2 2 2 2 2 3 2 2 2" xfId="26231"/>
    <cellStyle name="Zarez 2 2 2 2 2 2 3 2 2 3" xfId="16555"/>
    <cellStyle name="Zarez 2 2 2 2 2 2 3 2 3" xfId="21393"/>
    <cellStyle name="Zarez 2 2 2 2 2 2 3 2 4" xfId="11717"/>
    <cellStyle name="Zarez 2 2 2 2 2 2 3 3" xfId="3251"/>
    <cellStyle name="Zarez 2 2 2 2 2 2 3 3 2" xfId="8089"/>
    <cellStyle name="Zarez 2 2 2 2 2 2 3 3 2 2" xfId="27441"/>
    <cellStyle name="Zarez 2 2 2 2 2 2 3 3 2 3" xfId="17765"/>
    <cellStyle name="Zarez 2 2 2 2 2 2 3 3 3" xfId="22603"/>
    <cellStyle name="Zarez 2 2 2 2 2 2 3 3 4" xfId="12927"/>
    <cellStyle name="Zarez 2 2 2 2 2 2 3 4" xfId="4460"/>
    <cellStyle name="Zarez 2 2 2 2 2 2 3 4 2" xfId="9298"/>
    <cellStyle name="Zarez 2 2 2 2 2 2 3 4 2 2" xfId="28650"/>
    <cellStyle name="Zarez 2 2 2 2 2 2 3 4 2 3" xfId="18974"/>
    <cellStyle name="Zarez 2 2 2 2 2 2 3 4 3" xfId="23812"/>
    <cellStyle name="Zarez 2 2 2 2 2 2 3 4 4" xfId="14136"/>
    <cellStyle name="Zarez 2 2 2 2 2 2 3 5" xfId="5669"/>
    <cellStyle name="Zarez 2 2 2 2 2 2 3 5 2" xfId="25021"/>
    <cellStyle name="Zarez 2 2 2 2 2 2 3 5 3" xfId="15345"/>
    <cellStyle name="Zarez 2 2 2 2 2 2 3 6" xfId="20183"/>
    <cellStyle name="Zarez 2 2 2 2 2 2 3 7" xfId="10507"/>
    <cellStyle name="Zarez 2 2 2 2 2 2 4" xfId="1437"/>
    <cellStyle name="Zarez 2 2 2 2 2 2 4 2" xfId="6275"/>
    <cellStyle name="Zarez 2 2 2 2 2 2 4 2 2" xfId="25627"/>
    <cellStyle name="Zarez 2 2 2 2 2 2 4 2 3" xfId="15951"/>
    <cellStyle name="Zarez 2 2 2 2 2 2 4 3" xfId="20789"/>
    <cellStyle name="Zarez 2 2 2 2 2 2 4 4" xfId="11113"/>
    <cellStyle name="Zarez 2 2 2 2 2 2 5" xfId="2647"/>
    <cellStyle name="Zarez 2 2 2 2 2 2 5 2" xfId="7485"/>
    <cellStyle name="Zarez 2 2 2 2 2 2 5 2 2" xfId="26837"/>
    <cellStyle name="Zarez 2 2 2 2 2 2 5 2 3" xfId="17161"/>
    <cellStyle name="Zarez 2 2 2 2 2 2 5 3" xfId="21999"/>
    <cellStyle name="Zarez 2 2 2 2 2 2 5 4" xfId="12323"/>
    <cellStyle name="Zarez 2 2 2 2 2 2 6" xfId="3857"/>
    <cellStyle name="Zarez 2 2 2 2 2 2 6 2" xfId="8695"/>
    <cellStyle name="Zarez 2 2 2 2 2 2 6 2 2" xfId="28047"/>
    <cellStyle name="Zarez 2 2 2 2 2 2 6 2 3" xfId="18371"/>
    <cellStyle name="Zarez 2 2 2 2 2 2 6 3" xfId="23209"/>
    <cellStyle name="Zarez 2 2 2 2 2 2 6 4" xfId="13533"/>
    <cellStyle name="Zarez 2 2 2 2 2 2 7" xfId="5065"/>
    <cellStyle name="Zarez 2 2 2 2 2 2 7 2" xfId="24417"/>
    <cellStyle name="Zarez 2 2 2 2 2 2 7 3" xfId="14741"/>
    <cellStyle name="Zarez 2 2 2 2 2 2 8" xfId="19579"/>
    <cellStyle name="Zarez 2 2 2 2 2 2 9" xfId="9903"/>
    <cellStyle name="Zarez 2 2 2 2 2 3" xfId="429"/>
    <cellStyle name="Zarez 2 2 2 2 2 3 2" xfId="1033"/>
    <cellStyle name="Zarez 2 2 2 2 2 3 2 2" xfId="2243"/>
    <cellStyle name="Zarez 2 2 2 2 2 3 2 2 2" xfId="7081"/>
    <cellStyle name="Zarez 2 2 2 2 2 3 2 2 2 2" xfId="26433"/>
    <cellStyle name="Zarez 2 2 2 2 2 3 2 2 2 3" xfId="16757"/>
    <cellStyle name="Zarez 2 2 2 2 2 3 2 2 3" xfId="21595"/>
    <cellStyle name="Zarez 2 2 2 2 2 3 2 2 4" xfId="11919"/>
    <cellStyle name="Zarez 2 2 2 2 2 3 2 3" xfId="3453"/>
    <cellStyle name="Zarez 2 2 2 2 2 3 2 3 2" xfId="8291"/>
    <cellStyle name="Zarez 2 2 2 2 2 3 2 3 2 2" xfId="27643"/>
    <cellStyle name="Zarez 2 2 2 2 2 3 2 3 2 3" xfId="17967"/>
    <cellStyle name="Zarez 2 2 2 2 2 3 2 3 3" xfId="22805"/>
    <cellStyle name="Zarez 2 2 2 2 2 3 2 3 4" xfId="13129"/>
    <cellStyle name="Zarez 2 2 2 2 2 3 2 4" xfId="4662"/>
    <cellStyle name="Zarez 2 2 2 2 2 3 2 4 2" xfId="9500"/>
    <cellStyle name="Zarez 2 2 2 2 2 3 2 4 2 2" xfId="28852"/>
    <cellStyle name="Zarez 2 2 2 2 2 3 2 4 2 3" xfId="19176"/>
    <cellStyle name="Zarez 2 2 2 2 2 3 2 4 3" xfId="24014"/>
    <cellStyle name="Zarez 2 2 2 2 2 3 2 4 4" xfId="14338"/>
    <cellStyle name="Zarez 2 2 2 2 2 3 2 5" xfId="5871"/>
    <cellStyle name="Zarez 2 2 2 2 2 3 2 5 2" xfId="25223"/>
    <cellStyle name="Zarez 2 2 2 2 2 3 2 5 3" xfId="15547"/>
    <cellStyle name="Zarez 2 2 2 2 2 3 2 6" xfId="20385"/>
    <cellStyle name="Zarez 2 2 2 2 2 3 2 7" xfId="10709"/>
    <cellStyle name="Zarez 2 2 2 2 2 3 3" xfId="1639"/>
    <cellStyle name="Zarez 2 2 2 2 2 3 3 2" xfId="6477"/>
    <cellStyle name="Zarez 2 2 2 2 2 3 3 2 2" xfId="25829"/>
    <cellStyle name="Zarez 2 2 2 2 2 3 3 2 3" xfId="16153"/>
    <cellStyle name="Zarez 2 2 2 2 2 3 3 3" xfId="20991"/>
    <cellStyle name="Zarez 2 2 2 2 2 3 3 4" xfId="11315"/>
    <cellStyle name="Zarez 2 2 2 2 2 3 4" xfId="2849"/>
    <cellStyle name="Zarez 2 2 2 2 2 3 4 2" xfId="7687"/>
    <cellStyle name="Zarez 2 2 2 2 2 3 4 2 2" xfId="27039"/>
    <cellStyle name="Zarez 2 2 2 2 2 3 4 2 3" xfId="17363"/>
    <cellStyle name="Zarez 2 2 2 2 2 3 4 3" xfId="22201"/>
    <cellStyle name="Zarez 2 2 2 2 2 3 4 4" xfId="12525"/>
    <cellStyle name="Zarez 2 2 2 2 2 3 5" xfId="4058"/>
    <cellStyle name="Zarez 2 2 2 2 2 3 5 2" xfId="8896"/>
    <cellStyle name="Zarez 2 2 2 2 2 3 5 2 2" xfId="28248"/>
    <cellStyle name="Zarez 2 2 2 2 2 3 5 2 3" xfId="18572"/>
    <cellStyle name="Zarez 2 2 2 2 2 3 5 3" xfId="23410"/>
    <cellStyle name="Zarez 2 2 2 2 2 3 5 4" xfId="13734"/>
    <cellStyle name="Zarez 2 2 2 2 2 3 6" xfId="5267"/>
    <cellStyle name="Zarez 2 2 2 2 2 3 6 2" xfId="24619"/>
    <cellStyle name="Zarez 2 2 2 2 2 3 6 3" xfId="14943"/>
    <cellStyle name="Zarez 2 2 2 2 2 3 7" xfId="19781"/>
    <cellStyle name="Zarez 2 2 2 2 2 3 8" xfId="10105"/>
    <cellStyle name="Zarez 2 2 2 2 2 4" xfId="731"/>
    <cellStyle name="Zarez 2 2 2 2 2 4 2" xfId="1941"/>
    <cellStyle name="Zarez 2 2 2 2 2 4 2 2" xfId="6779"/>
    <cellStyle name="Zarez 2 2 2 2 2 4 2 2 2" xfId="26131"/>
    <cellStyle name="Zarez 2 2 2 2 2 4 2 2 3" xfId="16455"/>
    <cellStyle name="Zarez 2 2 2 2 2 4 2 3" xfId="21293"/>
    <cellStyle name="Zarez 2 2 2 2 2 4 2 4" xfId="11617"/>
    <cellStyle name="Zarez 2 2 2 2 2 4 3" xfId="3151"/>
    <cellStyle name="Zarez 2 2 2 2 2 4 3 2" xfId="7989"/>
    <cellStyle name="Zarez 2 2 2 2 2 4 3 2 2" xfId="27341"/>
    <cellStyle name="Zarez 2 2 2 2 2 4 3 2 3" xfId="17665"/>
    <cellStyle name="Zarez 2 2 2 2 2 4 3 3" xfId="22503"/>
    <cellStyle name="Zarez 2 2 2 2 2 4 3 4" xfId="12827"/>
    <cellStyle name="Zarez 2 2 2 2 2 4 4" xfId="4360"/>
    <cellStyle name="Zarez 2 2 2 2 2 4 4 2" xfId="9198"/>
    <cellStyle name="Zarez 2 2 2 2 2 4 4 2 2" xfId="28550"/>
    <cellStyle name="Zarez 2 2 2 2 2 4 4 2 3" xfId="18874"/>
    <cellStyle name="Zarez 2 2 2 2 2 4 4 3" xfId="23712"/>
    <cellStyle name="Zarez 2 2 2 2 2 4 4 4" xfId="14036"/>
    <cellStyle name="Zarez 2 2 2 2 2 4 5" xfId="5569"/>
    <cellStyle name="Zarez 2 2 2 2 2 4 5 2" xfId="24921"/>
    <cellStyle name="Zarez 2 2 2 2 2 4 5 3" xfId="15245"/>
    <cellStyle name="Zarez 2 2 2 2 2 4 6" xfId="20083"/>
    <cellStyle name="Zarez 2 2 2 2 2 4 7" xfId="10407"/>
    <cellStyle name="Zarez 2 2 2 2 2 5" xfId="1337"/>
    <cellStyle name="Zarez 2 2 2 2 2 5 2" xfId="6175"/>
    <cellStyle name="Zarez 2 2 2 2 2 5 2 2" xfId="25527"/>
    <cellStyle name="Zarez 2 2 2 2 2 5 2 3" xfId="15851"/>
    <cellStyle name="Zarez 2 2 2 2 2 5 3" xfId="20689"/>
    <cellStyle name="Zarez 2 2 2 2 2 5 4" xfId="11013"/>
    <cellStyle name="Zarez 2 2 2 2 2 6" xfId="2547"/>
    <cellStyle name="Zarez 2 2 2 2 2 6 2" xfId="7385"/>
    <cellStyle name="Zarez 2 2 2 2 2 6 2 2" xfId="26737"/>
    <cellStyle name="Zarez 2 2 2 2 2 6 2 3" xfId="17061"/>
    <cellStyle name="Zarez 2 2 2 2 2 6 3" xfId="21899"/>
    <cellStyle name="Zarez 2 2 2 2 2 6 4" xfId="12223"/>
    <cellStyle name="Zarez 2 2 2 2 2 7" xfId="3757"/>
    <cellStyle name="Zarez 2 2 2 2 2 7 2" xfId="8595"/>
    <cellStyle name="Zarez 2 2 2 2 2 7 2 2" xfId="27947"/>
    <cellStyle name="Zarez 2 2 2 2 2 7 2 3" xfId="18271"/>
    <cellStyle name="Zarez 2 2 2 2 2 7 3" xfId="23109"/>
    <cellStyle name="Zarez 2 2 2 2 2 7 4" xfId="13433"/>
    <cellStyle name="Zarez 2 2 2 2 2 8" xfId="4965"/>
    <cellStyle name="Zarez 2 2 2 2 2 8 2" xfId="24317"/>
    <cellStyle name="Zarez 2 2 2 2 2 8 3" xfId="14641"/>
    <cellStyle name="Zarez 2 2 2 2 2 9" xfId="19479"/>
    <cellStyle name="Zarez 2 2 2 2 3" xfId="159"/>
    <cellStyle name="Zarez 2 2 2 2 3 2" xfId="479"/>
    <cellStyle name="Zarez 2 2 2 2 3 2 2" xfId="1083"/>
    <cellStyle name="Zarez 2 2 2 2 3 2 2 2" xfId="2293"/>
    <cellStyle name="Zarez 2 2 2 2 3 2 2 2 2" xfId="7131"/>
    <cellStyle name="Zarez 2 2 2 2 3 2 2 2 2 2" xfId="26483"/>
    <cellStyle name="Zarez 2 2 2 2 3 2 2 2 2 3" xfId="16807"/>
    <cellStyle name="Zarez 2 2 2 2 3 2 2 2 3" xfId="21645"/>
    <cellStyle name="Zarez 2 2 2 2 3 2 2 2 4" xfId="11969"/>
    <cellStyle name="Zarez 2 2 2 2 3 2 2 3" xfId="3503"/>
    <cellStyle name="Zarez 2 2 2 2 3 2 2 3 2" xfId="8341"/>
    <cellStyle name="Zarez 2 2 2 2 3 2 2 3 2 2" xfId="27693"/>
    <cellStyle name="Zarez 2 2 2 2 3 2 2 3 2 3" xfId="18017"/>
    <cellStyle name="Zarez 2 2 2 2 3 2 2 3 3" xfId="22855"/>
    <cellStyle name="Zarez 2 2 2 2 3 2 2 3 4" xfId="13179"/>
    <cellStyle name="Zarez 2 2 2 2 3 2 2 4" xfId="4712"/>
    <cellStyle name="Zarez 2 2 2 2 3 2 2 4 2" xfId="9550"/>
    <cellStyle name="Zarez 2 2 2 2 3 2 2 4 2 2" xfId="28902"/>
    <cellStyle name="Zarez 2 2 2 2 3 2 2 4 2 3" xfId="19226"/>
    <cellStyle name="Zarez 2 2 2 2 3 2 2 4 3" xfId="24064"/>
    <cellStyle name="Zarez 2 2 2 2 3 2 2 4 4" xfId="14388"/>
    <cellStyle name="Zarez 2 2 2 2 3 2 2 5" xfId="5921"/>
    <cellStyle name="Zarez 2 2 2 2 3 2 2 5 2" xfId="25273"/>
    <cellStyle name="Zarez 2 2 2 2 3 2 2 5 3" xfId="15597"/>
    <cellStyle name="Zarez 2 2 2 2 3 2 2 6" xfId="20435"/>
    <cellStyle name="Zarez 2 2 2 2 3 2 2 7" xfId="10759"/>
    <cellStyle name="Zarez 2 2 2 2 3 2 3" xfId="1689"/>
    <cellStyle name="Zarez 2 2 2 2 3 2 3 2" xfId="6527"/>
    <cellStyle name="Zarez 2 2 2 2 3 2 3 2 2" xfId="25879"/>
    <cellStyle name="Zarez 2 2 2 2 3 2 3 2 3" xfId="16203"/>
    <cellStyle name="Zarez 2 2 2 2 3 2 3 3" xfId="21041"/>
    <cellStyle name="Zarez 2 2 2 2 3 2 3 4" xfId="11365"/>
    <cellStyle name="Zarez 2 2 2 2 3 2 4" xfId="2899"/>
    <cellStyle name="Zarez 2 2 2 2 3 2 4 2" xfId="7737"/>
    <cellStyle name="Zarez 2 2 2 2 3 2 4 2 2" xfId="27089"/>
    <cellStyle name="Zarez 2 2 2 2 3 2 4 2 3" xfId="17413"/>
    <cellStyle name="Zarez 2 2 2 2 3 2 4 3" xfId="22251"/>
    <cellStyle name="Zarez 2 2 2 2 3 2 4 4" xfId="12575"/>
    <cellStyle name="Zarez 2 2 2 2 3 2 5" xfId="4108"/>
    <cellStyle name="Zarez 2 2 2 2 3 2 5 2" xfId="8946"/>
    <cellStyle name="Zarez 2 2 2 2 3 2 5 2 2" xfId="28298"/>
    <cellStyle name="Zarez 2 2 2 2 3 2 5 2 3" xfId="18622"/>
    <cellStyle name="Zarez 2 2 2 2 3 2 5 3" xfId="23460"/>
    <cellStyle name="Zarez 2 2 2 2 3 2 5 4" xfId="13784"/>
    <cellStyle name="Zarez 2 2 2 2 3 2 6" xfId="5317"/>
    <cellStyle name="Zarez 2 2 2 2 3 2 6 2" xfId="24669"/>
    <cellStyle name="Zarez 2 2 2 2 3 2 6 3" xfId="14993"/>
    <cellStyle name="Zarez 2 2 2 2 3 2 7" xfId="19831"/>
    <cellStyle name="Zarez 2 2 2 2 3 2 8" xfId="10155"/>
    <cellStyle name="Zarez 2 2 2 2 3 3" xfId="781"/>
    <cellStyle name="Zarez 2 2 2 2 3 3 2" xfId="1991"/>
    <cellStyle name="Zarez 2 2 2 2 3 3 2 2" xfId="6829"/>
    <cellStyle name="Zarez 2 2 2 2 3 3 2 2 2" xfId="26181"/>
    <cellStyle name="Zarez 2 2 2 2 3 3 2 2 3" xfId="16505"/>
    <cellStyle name="Zarez 2 2 2 2 3 3 2 3" xfId="21343"/>
    <cellStyle name="Zarez 2 2 2 2 3 3 2 4" xfId="11667"/>
    <cellStyle name="Zarez 2 2 2 2 3 3 3" xfId="3201"/>
    <cellStyle name="Zarez 2 2 2 2 3 3 3 2" xfId="8039"/>
    <cellStyle name="Zarez 2 2 2 2 3 3 3 2 2" xfId="27391"/>
    <cellStyle name="Zarez 2 2 2 2 3 3 3 2 3" xfId="17715"/>
    <cellStyle name="Zarez 2 2 2 2 3 3 3 3" xfId="22553"/>
    <cellStyle name="Zarez 2 2 2 2 3 3 3 4" xfId="12877"/>
    <cellStyle name="Zarez 2 2 2 2 3 3 4" xfId="4410"/>
    <cellStyle name="Zarez 2 2 2 2 3 3 4 2" xfId="9248"/>
    <cellStyle name="Zarez 2 2 2 2 3 3 4 2 2" xfId="28600"/>
    <cellStyle name="Zarez 2 2 2 2 3 3 4 2 3" xfId="18924"/>
    <cellStyle name="Zarez 2 2 2 2 3 3 4 3" xfId="23762"/>
    <cellStyle name="Zarez 2 2 2 2 3 3 4 4" xfId="14086"/>
    <cellStyle name="Zarez 2 2 2 2 3 3 5" xfId="5619"/>
    <cellStyle name="Zarez 2 2 2 2 3 3 5 2" xfId="24971"/>
    <cellStyle name="Zarez 2 2 2 2 3 3 5 3" xfId="15295"/>
    <cellStyle name="Zarez 2 2 2 2 3 3 6" xfId="20133"/>
    <cellStyle name="Zarez 2 2 2 2 3 3 7" xfId="10457"/>
    <cellStyle name="Zarez 2 2 2 2 3 4" xfId="1387"/>
    <cellStyle name="Zarez 2 2 2 2 3 4 2" xfId="6225"/>
    <cellStyle name="Zarez 2 2 2 2 3 4 2 2" xfId="25577"/>
    <cellStyle name="Zarez 2 2 2 2 3 4 2 3" xfId="15901"/>
    <cellStyle name="Zarez 2 2 2 2 3 4 3" xfId="20739"/>
    <cellStyle name="Zarez 2 2 2 2 3 4 4" xfId="11063"/>
    <cellStyle name="Zarez 2 2 2 2 3 5" xfId="2597"/>
    <cellStyle name="Zarez 2 2 2 2 3 5 2" xfId="7435"/>
    <cellStyle name="Zarez 2 2 2 2 3 5 2 2" xfId="26787"/>
    <cellStyle name="Zarez 2 2 2 2 3 5 2 3" xfId="17111"/>
    <cellStyle name="Zarez 2 2 2 2 3 5 3" xfId="21949"/>
    <cellStyle name="Zarez 2 2 2 2 3 5 4" xfId="12273"/>
    <cellStyle name="Zarez 2 2 2 2 3 6" xfId="3807"/>
    <cellStyle name="Zarez 2 2 2 2 3 6 2" xfId="8645"/>
    <cellStyle name="Zarez 2 2 2 2 3 6 2 2" xfId="27997"/>
    <cellStyle name="Zarez 2 2 2 2 3 6 2 3" xfId="18321"/>
    <cellStyle name="Zarez 2 2 2 2 3 6 3" xfId="23159"/>
    <cellStyle name="Zarez 2 2 2 2 3 6 4" xfId="13483"/>
    <cellStyle name="Zarez 2 2 2 2 3 7" xfId="5015"/>
    <cellStyle name="Zarez 2 2 2 2 3 7 2" xfId="24367"/>
    <cellStyle name="Zarez 2 2 2 2 3 7 3" xfId="14691"/>
    <cellStyle name="Zarez 2 2 2 2 3 8" xfId="19529"/>
    <cellStyle name="Zarez 2 2 2 2 3 9" xfId="9853"/>
    <cellStyle name="Zarez 2 2 2 2 4" xfId="275"/>
    <cellStyle name="Zarez 2 2 2 2 4 2" xfId="579"/>
    <cellStyle name="Zarez 2 2 2 2 4 2 2" xfId="1183"/>
    <cellStyle name="Zarez 2 2 2 2 4 2 2 2" xfId="2393"/>
    <cellStyle name="Zarez 2 2 2 2 4 2 2 2 2" xfId="7231"/>
    <cellStyle name="Zarez 2 2 2 2 4 2 2 2 2 2" xfId="26583"/>
    <cellStyle name="Zarez 2 2 2 2 4 2 2 2 2 3" xfId="16907"/>
    <cellStyle name="Zarez 2 2 2 2 4 2 2 2 3" xfId="21745"/>
    <cellStyle name="Zarez 2 2 2 2 4 2 2 2 4" xfId="12069"/>
    <cellStyle name="Zarez 2 2 2 2 4 2 2 3" xfId="3603"/>
    <cellStyle name="Zarez 2 2 2 2 4 2 2 3 2" xfId="8441"/>
    <cellStyle name="Zarez 2 2 2 2 4 2 2 3 2 2" xfId="27793"/>
    <cellStyle name="Zarez 2 2 2 2 4 2 2 3 2 3" xfId="18117"/>
    <cellStyle name="Zarez 2 2 2 2 4 2 2 3 3" xfId="22955"/>
    <cellStyle name="Zarez 2 2 2 2 4 2 2 3 4" xfId="13279"/>
    <cellStyle name="Zarez 2 2 2 2 4 2 2 4" xfId="4812"/>
    <cellStyle name="Zarez 2 2 2 2 4 2 2 4 2" xfId="9650"/>
    <cellStyle name="Zarez 2 2 2 2 4 2 2 4 2 2" xfId="29002"/>
    <cellStyle name="Zarez 2 2 2 2 4 2 2 4 2 3" xfId="19326"/>
    <cellStyle name="Zarez 2 2 2 2 4 2 2 4 3" xfId="24164"/>
    <cellStyle name="Zarez 2 2 2 2 4 2 2 4 4" xfId="14488"/>
    <cellStyle name="Zarez 2 2 2 2 4 2 2 5" xfId="6021"/>
    <cellStyle name="Zarez 2 2 2 2 4 2 2 5 2" xfId="25373"/>
    <cellStyle name="Zarez 2 2 2 2 4 2 2 5 3" xfId="15697"/>
    <cellStyle name="Zarez 2 2 2 2 4 2 2 6" xfId="20535"/>
    <cellStyle name="Zarez 2 2 2 2 4 2 2 7" xfId="10859"/>
    <cellStyle name="Zarez 2 2 2 2 4 2 3" xfId="1789"/>
    <cellStyle name="Zarez 2 2 2 2 4 2 3 2" xfId="6627"/>
    <cellStyle name="Zarez 2 2 2 2 4 2 3 2 2" xfId="25979"/>
    <cellStyle name="Zarez 2 2 2 2 4 2 3 2 3" xfId="16303"/>
    <cellStyle name="Zarez 2 2 2 2 4 2 3 3" xfId="21141"/>
    <cellStyle name="Zarez 2 2 2 2 4 2 3 4" xfId="11465"/>
    <cellStyle name="Zarez 2 2 2 2 4 2 4" xfId="2999"/>
    <cellStyle name="Zarez 2 2 2 2 4 2 4 2" xfId="7837"/>
    <cellStyle name="Zarez 2 2 2 2 4 2 4 2 2" xfId="27189"/>
    <cellStyle name="Zarez 2 2 2 2 4 2 4 2 3" xfId="17513"/>
    <cellStyle name="Zarez 2 2 2 2 4 2 4 3" xfId="22351"/>
    <cellStyle name="Zarez 2 2 2 2 4 2 4 4" xfId="12675"/>
    <cellStyle name="Zarez 2 2 2 2 4 2 5" xfId="4208"/>
    <cellStyle name="Zarez 2 2 2 2 4 2 5 2" xfId="9046"/>
    <cellStyle name="Zarez 2 2 2 2 4 2 5 2 2" xfId="28398"/>
    <cellStyle name="Zarez 2 2 2 2 4 2 5 2 3" xfId="18722"/>
    <cellStyle name="Zarez 2 2 2 2 4 2 5 3" xfId="23560"/>
    <cellStyle name="Zarez 2 2 2 2 4 2 5 4" xfId="13884"/>
    <cellStyle name="Zarez 2 2 2 2 4 2 6" xfId="5417"/>
    <cellStyle name="Zarez 2 2 2 2 4 2 6 2" xfId="24769"/>
    <cellStyle name="Zarez 2 2 2 2 4 2 6 3" xfId="15093"/>
    <cellStyle name="Zarez 2 2 2 2 4 2 7" xfId="19931"/>
    <cellStyle name="Zarez 2 2 2 2 4 2 8" xfId="10255"/>
    <cellStyle name="Zarez 2 2 2 2 4 3" xfId="881"/>
    <cellStyle name="Zarez 2 2 2 2 4 3 2" xfId="2091"/>
    <cellStyle name="Zarez 2 2 2 2 4 3 2 2" xfId="6929"/>
    <cellStyle name="Zarez 2 2 2 2 4 3 2 2 2" xfId="26281"/>
    <cellStyle name="Zarez 2 2 2 2 4 3 2 2 3" xfId="16605"/>
    <cellStyle name="Zarez 2 2 2 2 4 3 2 3" xfId="21443"/>
    <cellStyle name="Zarez 2 2 2 2 4 3 2 4" xfId="11767"/>
    <cellStyle name="Zarez 2 2 2 2 4 3 3" xfId="3301"/>
    <cellStyle name="Zarez 2 2 2 2 4 3 3 2" xfId="8139"/>
    <cellStyle name="Zarez 2 2 2 2 4 3 3 2 2" xfId="27491"/>
    <cellStyle name="Zarez 2 2 2 2 4 3 3 2 3" xfId="17815"/>
    <cellStyle name="Zarez 2 2 2 2 4 3 3 3" xfId="22653"/>
    <cellStyle name="Zarez 2 2 2 2 4 3 3 4" xfId="12977"/>
    <cellStyle name="Zarez 2 2 2 2 4 3 4" xfId="4510"/>
    <cellStyle name="Zarez 2 2 2 2 4 3 4 2" xfId="9348"/>
    <cellStyle name="Zarez 2 2 2 2 4 3 4 2 2" xfId="28700"/>
    <cellStyle name="Zarez 2 2 2 2 4 3 4 2 3" xfId="19024"/>
    <cellStyle name="Zarez 2 2 2 2 4 3 4 3" xfId="23862"/>
    <cellStyle name="Zarez 2 2 2 2 4 3 4 4" xfId="14186"/>
    <cellStyle name="Zarez 2 2 2 2 4 3 5" xfId="5719"/>
    <cellStyle name="Zarez 2 2 2 2 4 3 5 2" xfId="25071"/>
    <cellStyle name="Zarez 2 2 2 2 4 3 5 3" xfId="15395"/>
    <cellStyle name="Zarez 2 2 2 2 4 3 6" xfId="20233"/>
    <cellStyle name="Zarez 2 2 2 2 4 3 7" xfId="10557"/>
    <cellStyle name="Zarez 2 2 2 2 4 4" xfId="1487"/>
    <cellStyle name="Zarez 2 2 2 2 4 4 2" xfId="6325"/>
    <cellStyle name="Zarez 2 2 2 2 4 4 2 2" xfId="25677"/>
    <cellStyle name="Zarez 2 2 2 2 4 4 2 3" xfId="16001"/>
    <cellStyle name="Zarez 2 2 2 2 4 4 3" xfId="20839"/>
    <cellStyle name="Zarez 2 2 2 2 4 4 4" xfId="11163"/>
    <cellStyle name="Zarez 2 2 2 2 4 5" xfId="2697"/>
    <cellStyle name="Zarez 2 2 2 2 4 5 2" xfId="7535"/>
    <cellStyle name="Zarez 2 2 2 2 4 5 2 2" xfId="26887"/>
    <cellStyle name="Zarez 2 2 2 2 4 5 2 3" xfId="17211"/>
    <cellStyle name="Zarez 2 2 2 2 4 5 3" xfId="22049"/>
    <cellStyle name="Zarez 2 2 2 2 4 5 4" xfId="12373"/>
    <cellStyle name="Zarez 2 2 2 2 4 6" xfId="3907"/>
    <cellStyle name="Zarez 2 2 2 2 4 6 2" xfId="8745"/>
    <cellStyle name="Zarez 2 2 2 2 4 6 2 2" xfId="28097"/>
    <cellStyle name="Zarez 2 2 2 2 4 6 2 3" xfId="18421"/>
    <cellStyle name="Zarez 2 2 2 2 4 6 3" xfId="23259"/>
    <cellStyle name="Zarez 2 2 2 2 4 6 4" xfId="13583"/>
    <cellStyle name="Zarez 2 2 2 2 4 7" xfId="5115"/>
    <cellStyle name="Zarez 2 2 2 2 4 7 2" xfId="24467"/>
    <cellStyle name="Zarez 2 2 2 2 4 7 3" xfId="14791"/>
    <cellStyle name="Zarez 2 2 2 2 4 8" xfId="19629"/>
    <cellStyle name="Zarez 2 2 2 2 4 9" xfId="9953"/>
    <cellStyle name="Zarez 2 2 2 2 5" xfId="328"/>
    <cellStyle name="Zarez 2 2 2 2 5 2" xfId="631"/>
    <cellStyle name="Zarez 2 2 2 2 5 2 2" xfId="1235"/>
    <cellStyle name="Zarez 2 2 2 2 5 2 2 2" xfId="2445"/>
    <cellStyle name="Zarez 2 2 2 2 5 2 2 2 2" xfId="7283"/>
    <cellStyle name="Zarez 2 2 2 2 5 2 2 2 2 2" xfId="26635"/>
    <cellStyle name="Zarez 2 2 2 2 5 2 2 2 2 3" xfId="16959"/>
    <cellStyle name="Zarez 2 2 2 2 5 2 2 2 3" xfId="21797"/>
    <cellStyle name="Zarez 2 2 2 2 5 2 2 2 4" xfId="12121"/>
    <cellStyle name="Zarez 2 2 2 2 5 2 2 3" xfId="3655"/>
    <cellStyle name="Zarez 2 2 2 2 5 2 2 3 2" xfId="8493"/>
    <cellStyle name="Zarez 2 2 2 2 5 2 2 3 2 2" xfId="27845"/>
    <cellStyle name="Zarez 2 2 2 2 5 2 2 3 2 3" xfId="18169"/>
    <cellStyle name="Zarez 2 2 2 2 5 2 2 3 3" xfId="23007"/>
    <cellStyle name="Zarez 2 2 2 2 5 2 2 3 4" xfId="13331"/>
    <cellStyle name="Zarez 2 2 2 2 5 2 2 4" xfId="4864"/>
    <cellStyle name="Zarez 2 2 2 2 5 2 2 4 2" xfId="9702"/>
    <cellStyle name="Zarez 2 2 2 2 5 2 2 4 2 2" xfId="29054"/>
    <cellStyle name="Zarez 2 2 2 2 5 2 2 4 2 3" xfId="19378"/>
    <cellStyle name="Zarez 2 2 2 2 5 2 2 4 3" xfId="24216"/>
    <cellStyle name="Zarez 2 2 2 2 5 2 2 4 4" xfId="14540"/>
    <cellStyle name="Zarez 2 2 2 2 5 2 2 5" xfId="6073"/>
    <cellStyle name="Zarez 2 2 2 2 5 2 2 5 2" xfId="25425"/>
    <cellStyle name="Zarez 2 2 2 2 5 2 2 5 3" xfId="15749"/>
    <cellStyle name="Zarez 2 2 2 2 5 2 2 6" xfId="20587"/>
    <cellStyle name="Zarez 2 2 2 2 5 2 2 7" xfId="10911"/>
    <cellStyle name="Zarez 2 2 2 2 5 2 3" xfId="1841"/>
    <cellStyle name="Zarez 2 2 2 2 5 2 3 2" xfId="6679"/>
    <cellStyle name="Zarez 2 2 2 2 5 2 3 2 2" xfId="26031"/>
    <cellStyle name="Zarez 2 2 2 2 5 2 3 2 3" xfId="16355"/>
    <cellStyle name="Zarez 2 2 2 2 5 2 3 3" xfId="21193"/>
    <cellStyle name="Zarez 2 2 2 2 5 2 3 4" xfId="11517"/>
    <cellStyle name="Zarez 2 2 2 2 5 2 4" xfId="3051"/>
    <cellStyle name="Zarez 2 2 2 2 5 2 4 2" xfId="7889"/>
    <cellStyle name="Zarez 2 2 2 2 5 2 4 2 2" xfId="27241"/>
    <cellStyle name="Zarez 2 2 2 2 5 2 4 2 3" xfId="17565"/>
    <cellStyle name="Zarez 2 2 2 2 5 2 4 3" xfId="22403"/>
    <cellStyle name="Zarez 2 2 2 2 5 2 4 4" xfId="12727"/>
    <cellStyle name="Zarez 2 2 2 2 5 2 5" xfId="4260"/>
    <cellStyle name="Zarez 2 2 2 2 5 2 5 2" xfId="9098"/>
    <cellStyle name="Zarez 2 2 2 2 5 2 5 2 2" xfId="28450"/>
    <cellStyle name="Zarez 2 2 2 2 5 2 5 2 3" xfId="18774"/>
    <cellStyle name="Zarez 2 2 2 2 5 2 5 3" xfId="23612"/>
    <cellStyle name="Zarez 2 2 2 2 5 2 5 4" xfId="13936"/>
    <cellStyle name="Zarez 2 2 2 2 5 2 6" xfId="5469"/>
    <cellStyle name="Zarez 2 2 2 2 5 2 6 2" xfId="24821"/>
    <cellStyle name="Zarez 2 2 2 2 5 2 6 3" xfId="15145"/>
    <cellStyle name="Zarez 2 2 2 2 5 2 7" xfId="19983"/>
    <cellStyle name="Zarez 2 2 2 2 5 2 8" xfId="10307"/>
    <cellStyle name="Zarez 2 2 2 2 5 3" xfId="933"/>
    <cellStyle name="Zarez 2 2 2 2 5 3 2" xfId="2143"/>
    <cellStyle name="Zarez 2 2 2 2 5 3 2 2" xfId="6981"/>
    <cellStyle name="Zarez 2 2 2 2 5 3 2 2 2" xfId="26333"/>
    <cellStyle name="Zarez 2 2 2 2 5 3 2 2 3" xfId="16657"/>
    <cellStyle name="Zarez 2 2 2 2 5 3 2 3" xfId="21495"/>
    <cellStyle name="Zarez 2 2 2 2 5 3 2 4" xfId="11819"/>
    <cellStyle name="Zarez 2 2 2 2 5 3 3" xfId="3353"/>
    <cellStyle name="Zarez 2 2 2 2 5 3 3 2" xfId="8191"/>
    <cellStyle name="Zarez 2 2 2 2 5 3 3 2 2" xfId="27543"/>
    <cellStyle name="Zarez 2 2 2 2 5 3 3 2 3" xfId="17867"/>
    <cellStyle name="Zarez 2 2 2 2 5 3 3 3" xfId="22705"/>
    <cellStyle name="Zarez 2 2 2 2 5 3 3 4" xfId="13029"/>
    <cellStyle name="Zarez 2 2 2 2 5 3 4" xfId="4562"/>
    <cellStyle name="Zarez 2 2 2 2 5 3 4 2" xfId="9400"/>
    <cellStyle name="Zarez 2 2 2 2 5 3 4 2 2" xfId="28752"/>
    <cellStyle name="Zarez 2 2 2 2 5 3 4 2 3" xfId="19076"/>
    <cellStyle name="Zarez 2 2 2 2 5 3 4 3" xfId="23914"/>
    <cellStyle name="Zarez 2 2 2 2 5 3 4 4" xfId="14238"/>
    <cellStyle name="Zarez 2 2 2 2 5 3 5" xfId="5771"/>
    <cellStyle name="Zarez 2 2 2 2 5 3 5 2" xfId="25123"/>
    <cellStyle name="Zarez 2 2 2 2 5 3 5 3" xfId="15447"/>
    <cellStyle name="Zarez 2 2 2 2 5 3 6" xfId="20285"/>
    <cellStyle name="Zarez 2 2 2 2 5 3 7" xfId="10609"/>
    <cellStyle name="Zarez 2 2 2 2 5 4" xfId="1539"/>
    <cellStyle name="Zarez 2 2 2 2 5 4 2" xfId="6377"/>
    <cellStyle name="Zarez 2 2 2 2 5 4 2 2" xfId="25729"/>
    <cellStyle name="Zarez 2 2 2 2 5 4 2 3" xfId="16053"/>
    <cellStyle name="Zarez 2 2 2 2 5 4 3" xfId="20891"/>
    <cellStyle name="Zarez 2 2 2 2 5 4 4" xfId="11215"/>
    <cellStyle name="Zarez 2 2 2 2 5 5" xfId="2749"/>
    <cellStyle name="Zarez 2 2 2 2 5 5 2" xfId="7587"/>
    <cellStyle name="Zarez 2 2 2 2 5 5 2 2" xfId="26939"/>
    <cellStyle name="Zarez 2 2 2 2 5 5 2 3" xfId="17263"/>
    <cellStyle name="Zarez 2 2 2 2 5 5 3" xfId="22101"/>
    <cellStyle name="Zarez 2 2 2 2 5 5 4" xfId="12425"/>
    <cellStyle name="Zarez 2 2 2 2 5 6" xfId="3958"/>
    <cellStyle name="Zarez 2 2 2 2 5 6 2" xfId="8796"/>
    <cellStyle name="Zarez 2 2 2 2 5 6 2 2" xfId="28148"/>
    <cellStyle name="Zarez 2 2 2 2 5 6 2 3" xfId="18472"/>
    <cellStyle name="Zarez 2 2 2 2 5 6 3" xfId="23310"/>
    <cellStyle name="Zarez 2 2 2 2 5 6 4" xfId="13634"/>
    <cellStyle name="Zarez 2 2 2 2 5 7" xfId="5167"/>
    <cellStyle name="Zarez 2 2 2 2 5 7 2" xfId="24519"/>
    <cellStyle name="Zarez 2 2 2 2 5 7 3" xfId="14843"/>
    <cellStyle name="Zarez 2 2 2 2 5 8" xfId="19681"/>
    <cellStyle name="Zarez 2 2 2 2 5 9" xfId="10005"/>
    <cellStyle name="Zarez 2 2 2 2 6" xfId="379"/>
    <cellStyle name="Zarez 2 2 2 2 6 2" xfId="983"/>
    <cellStyle name="Zarez 2 2 2 2 6 2 2" xfId="2193"/>
    <cellStyle name="Zarez 2 2 2 2 6 2 2 2" xfId="7031"/>
    <cellStyle name="Zarez 2 2 2 2 6 2 2 2 2" xfId="26383"/>
    <cellStyle name="Zarez 2 2 2 2 6 2 2 2 3" xfId="16707"/>
    <cellStyle name="Zarez 2 2 2 2 6 2 2 3" xfId="21545"/>
    <cellStyle name="Zarez 2 2 2 2 6 2 2 4" xfId="11869"/>
    <cellStyle name="Zarez 2 2 2 2 6 2 3" xfId="3403"/>
    <cellStyle name="Zarez 2 2 2 2 6 2 3 2" xfId="8241"/>
    <cellStyle name="Zarez 2 2 2 2 6 2 3 2 2" xfId="27593"/>
    <cellStyle name="Zarez 2 2 2 2 6 2 3 2 3" xfId="17917"/>
    <cellStyle name="Zarez 2 2 2 2 6 2 3 3" xfId="22755"/>
    <cellStyle name="Zarez 2 2 2 2 6 2 3 4" xfId="13079"/>
    <cellStyle name="Zarez 2 2 2 2 6 2 4" xfId="4612"/>
    <cellStyle name="Zarez 2 2 2 2 6 2 4 2" xfId="9450"/>
    <cellStyle name="Zarez 2 2 2 2 6 2 4 2 2" xfId="28802"/>
    <cellStyle name="Zarez 2 2 2 2 6 2 4 2 3" xfId="19126"/>
    <cellStyle name="Zarez 2 2 2 2 6 2 4 3" xfId="23964"/>
    <cellStyle name="Zarez 2 2 2 2 6 2 4 4" xfId="14288"/>
    <cellStyle name="Zarez 2 2 2 2 6 2 5" xfId="5821"/>
    <cellStyle name="Zarez 2 2 2 2 6 2 5 2" xfId="25173"/>
    <cellStyle name="Zarez 2 2 2 2 6 2 5 3" xfId="15497"/>
    <cellStyle name="Zarez 2 2 2 2 6 2 6" xfId="20335"/>
    <cellStyle name="Zarez 2 2 2 2 6 2 7" xfId="10659"/>
    <cellStyle name="Zarez 2 2 2 2 6 3" xfId="1589"/>
    <cellStyle name="Zarez 2 2 2 2 6 3 2" xfId="6427"/>
    <cellStyle name="Zarez 2 2 2 2 6 3 2 2" xfId="25779"/>
    <cellStyle name="Zarez 2 2 2 2 6 3 2 3" xfId="16103"/>
    <cellStyle name="Zarez 2 2 2 2 6 3 3" xfId="20941"/>
    <cellStyle name="Zarez 2 2 2 2 6 3 4" xfId="11265"/>
    <cellStyle name="Zarez 2 2 2 2 6 4" xfId="2799"/>
    <cellStyle name="Zarez 2 2 2 2 6 4 2" xfId="7637"/>
    <cellStyle name="Zarez 2 2 2 2 6 4 2 2" xfId="26989"/>
    <cellStyle name="Zarez 2 2 2 2 6 4 2 3" xfId="17313"/>
    <cellStyle name="Zarez 2 2 2 2 6 4 3" xfId="22151"/>
    <cellStyle name="Zarez 2 2 2 2 6 4 4" xfId="12475"/>
    <cellStyle name="Zarez 2 2 2 2 6 5" xfId="4008"/>
    <cellStyle name="Zarez 2 2 2 2 6 5 2" xfId="8846"/>
    <cellStyle name="Zarez 2 2 2 2 6 5 2 2" xfId="28198"/>
    <cellStyle name="Zarez 2 2 2 2 6 5 2 3" xfId="18522"/>
    <cellStyle name="Zarez 2 2 2 2 6 5 3" xfId="23360"/>
    <cellStyle name="Zarez 2 2 2 2 6 5 4" xfId="13684"/>
    <cellStyle name="Zarez 2 2 2 2 6 6" xfId="5217"/>
    <cellStyle name="Zarez 2 2 2 2 6 6 2" xfId="24569"/>
    <cellStyle name="Zarez 2 2 2 2 6 6 3" xfId="14893"/>
    <cellStyle name="Zarez 2 2 2 2 6 7" xfId="19731"/>
    <cellStyle name="Zarez 2 2 2 2 6 8" xfId="10055"/>
    <cellStyle name="Zarez 2 2 2 2 7" xfId="681"/>
    <cellStyle name="Zarez 2 2 2 2 7 2" xfId="1891"/>
    <cellStyle name="Zarez 2 2 2 2 7 2 2" xfId="6729"/>
    <cellStyle name="Zarez 2 2 2 2 7 2 2 2" xfId="26081"/>
    <cellStyle name="Zarez 2 2 2 2 7 2 2 3" xfId="16405"/>
    <cellStyle name="Zarez 2 2 2 2 7 2 3" xfId="21243"/>
    <cellStyle name="Zarez 2 2 2 2 7 2 4" xfId="11567"/>
    <cellStyle name="Zarez 2 2 2 2 7 3" xfId="3101"/>
    <cellStyle name="Zarez 2 2 2 2 7 3 2" xfId="7939"/>
    <cellStyle name="Zarez 2 2 2 2 7 3 2 2" xfId="27291"/>
    <cellStyle name="Zarez 2 2 2 2 7 3 2 3" xfId="17615"/>
    <cellStyle name="Zarez 2 2 2 2 7 3 3" xfId="22453"/>
    <cellStyle name="Zarez 2 2 2 2 7 3 4" xfId="12777"/>
    <cellStyle name="Zarez 2 2 2 2 7 4" xfId="4310"/>
    <cellStyle name="Zarez 2 2 2 2 7 4 2" xfId="9148"/>
    <cellStyle name="Zarez 2 2 2 2 7 4 2 2" xfId="28500"/>
    <cellStyle name="Zarez 2 2 2 2 7 4 2 3" xfId="18824"/>
    <cellStyle name="Zarez 2 2 2 2 7 4 3" xfId="23662"/>
    <cellStyle name="Zarez 2 2 2 2 7 4 4" xfId="13986"/>
    <cellStyle name="Zarez 2 2 2 2 7 5" xfId="5519"/>
    <cellStyle name="Zarez 2 2 2 2 7 5 2" xfId="24871"/>
    <cellStyle name="Zarez 2 2 2 2 7 5 3" xfId="15195"/>
    <cellStyle name="Zarez 2 2 2 2 7 6" xfId="20033"/>
    <cellStyle name="Zarez 2 2 2 2 7 7" xfId="10357"/>
    <cellStyle name="Zarez 2 2 2 2 8" xfId="1287"/>
    <cellStyle name="Zarez 2 2 2 2 8 2" xfId="6125"/>
    <cellStyle name="Zarez 2 2 2 2 8 2 2" xfId="25477"/>
    <cellStyle name="Zarez 2 2 2 2 8 2 3" xfId="15801"/>
    <cellStyle name="Zarez 2 2 2 2 8 3" xfId="20639"/>
    <cellStyle name="Zarez 2 2 2 2 8 4" xfId="10963"/>
    <cellStyle name="Zarez 2 2 2 2 9" xfId="2497"/>
    <cellStyle name="Zarez 2 2 2 2 9 2" xfId="7335"/>
    <cellStyle name="Zarez 2 2 2 2 9 2 2" xfId="26687"/>
    <cellStyle name="Zarez 2 2 2 2 9 2 3" xfId="17011"/>
    <cellStyle name="Zarez 2 2 2 2 9 3" xfId="21849"/>
    <cellStyle name="Zarez 2 2 2 2 9 4" xfId="12173"/>
    <cellStyle name="Zarez 2 2 2 3" xfId="75"/>
    <cellStyle name="Zarez 2 2 2 3 10" xfId="9782"/>
    <cellStyle name="Zarez 2 2 2 3 2" xfId="188"/>
    <cellStyle name="Zarez 2 2 2 3 2 2" xfId="508"/>
    <cellStyle name="Zarez 2 2 2 3 2 2 2" xfId="1112"/>
    <cellStyle name="Zarez 2 2 2 3 2 2 2 2" xfId="2322"/>
    <cellStyle name="Zarez 2 2 2 3 2 2 2 2 2" xfId="7160"/>
    <cellStyle name="Zarez 2 2 2 3 2 2 2 2 2 2" xfId="26512"/>
    <cellStyle name="Zarez 2 2 2 3 2 2 2 2 2 3" xfId="16836"/>
    <cellStyle name="Zarez 2 2 2 3 2 2 2 2 3" xfId="21674"/>
    <cellStyle name="Zarez 2 2 2 3 2 2 2 2 4" xfId="11998"/>
    <cellStyle name="Zarez 2 2 2 3 2 2 2 3" xfId="3532"/>
    <cellStyle name="Zarez 2 2 2 3 2 2 2 3 2" xfId="8370"/>
    <cellStyle name="Zarez 2 2 2 3 2 2 2 3 2 2" xfId="27722"/>
    <cellStyle name="Zarez 2 2 2 3 2 2 2 3 2 3" xfId="18046"/>
    <cellStyle name="Zarez 2 2 2 3 2 2 2 3 3" xfId="22884"/>
    <cellStyle name="Zarez 2 2 2 3 2 2 2 3 4" xfId="13208"/>
    <cellStyle name="Zarez 2 2 2 3 2 2 2 4" xfId="4741"/>
    <cellStyle name="Zarez 2 2 2 3 2 2 2 4 2" xfId="9579"/>
    <cellStyle name="Zarez 2 2 2 3 2 2 2 4 2 2" xfId="28931"/>
    <cellStyle name="Zarez 2 2 2 3 2 2 2 4 2 3" xfId="19255"/>
    <cellStyle name="Zarez 2 2 2 3 2 2 2 4 3" xfId="24093"/>
    <cellStyle name="Zarez 2 2 2 3 2 2 2 4 4" xfId="14417"/>
    <cellStyle name="Zarez 2 2 2 3 2 2 2 5" xfId="5950"/>
    <cellStyle name="Zarez 2 2 2 3 2 2 2 5 2" xfId="25302"/>
    <cellStyle name="Zarez 2 2 2 3 2 2 2 5 3" xfId="15626"/>
    <cellStyle name="Zarez 2 2 2 3 2 2 2 6" xfId="20464"/>
    <cellStyle name="Zarez 2 2 2 3 2 2 2 7" xfId="10788"/>
    <cellStyle name="Zarez 2 2 2 3 2 2 3" xfId="1718"/>
    <cellStyle name="Zarez 2 2 2 3 2 2 3 2" xfId="6556"/>
    <cellStyle name="Zarez 2 2 2 3 2 2 3 2 2" xfId="25908"/>
    <cellStyle name="Zarez 2 2 2 3 2 2 3 2 3" xfId="16232"/>
    <cellStyle name="Zarez 2 2 2 3 2 2 3 3" xfId="21070"/>
    <cellStyle name="Zarez 2 2 2 3 2 2 3 4" xfId="11394"/>
    <cellStyle name="Zarez 2 2 2 3 2 2 4" xfId="2928"/>
    <cellStyle name="Zarez 2 2 2 3 2 2 4 2" xfId="7766"/>
    <cellStyle name="Zarez 2 2 2 3 2 2 4 2 2" xfId="27118"/>
    <cellStyle name="Zarez 2 2 2 3 2 2 4 2 3" xfId="17442"/>
    <cellStyle name="Zarez 2 2 2 3 2 2 4 3" xfId="22280"/>
    <cellStyle name="Zarez 2 2 2 3 2 2 4 4" xfId="12604"/>
    <cellStyle name="Zarez 2 2 2 3 2 2 5" xfId="4137"/>
    <cellStyle name="Zarez 2 2 2 3 2 2 5 2" xfId="8975"/>
    <cellStyle name="Zarez 2 2 2 3 2 2 5 2 2" xfId="28327"/>
    <cellStyle name="Zarez 2 2 2 3 2 2 5 2 3" xfId="18651"/>
    <cellStyle name="Zarez 2 2 2 3 2 2 5 3" xfId="23489"/>
    <cellStyle name="Zarez 2 2 2 3 2 2 5 4" xfId="13813"/>
    <cellStyle name="Zarez 2 2 2 3 2 2 6" xfId="5346"/>
    <cellStyle name="Zarez 2 2 2 3 2 2 6 2" xfId="24698"/>
    <cellStyle name="Zarez 2 2 2 3 2 2 6 3" xfId="15022"/>
    <cellStyle name="Zarez 2 2 2 3 2 2 7" xfId="19860"/>
    <cellStyle name="Zarez 2 2 2 3 2 2 8" xfId="10184"/>
    <cellStyle name="Zarez 2 2 2 3 2 3" xfId="810"/>
    <cellStyle name="Zarez 2 2 2 3 2 3 2" xfId="2020"/>
    <cellStyle name="Zarez 2 2 2 3 2 3 2 2" xfId="6858"/>
    <cellStyle name="Zarez 2 2 2 3 2 3 2 2 2" xfId="26210"/>
    <cellStyle name="Zarez 2 2 2 3 2 3 2 2 3" xfId="16534"/>
    <cellStyle name="Zarez 2 2 2 3 2 3 2 3" xfId="21372"/>
    <cellStyle name="Zarez 2 2 2 3 2 3 2 4" xfId="11696"/>
    <cellStyle name="Zarez 2 2 2 3 2 3 3" xfId="3230"/>
    <cellStyle name="Zarez 2 2 2 3 2 3 3 2" xfId="8068"/>
    <cellStyle name="Zarez 2 2 2 3 2 3 3 2 2" xfId="27420"/>
    <cellStyle name="Zarez 2 2 2 3 2 3 3 2 3" xfId="17744"/>
    <cellStyle name="Zarez 2 2 2 3 2 3 3 3" xfId="22582"/>
    <cellStyle name="Zarez 2 2 2 3 2 3 3 4" xfId="12906"/>
    <cellStyle name="Zarez 2 2 2 3 2 3 4" xfId="4439"/>
    <cellStyle name="Zarez 2 2 2 3 2 3 4 2" xfId="9277"/>
    <cellStyle name="Zarez 2 2 2 3 2 3 4 2 2" xfId="28629"/>
    <cellStyle name="Zarez 2 2 2 3 2 3 4 2 3" xfId="18953"/>
    <cellStyle name="Zarez 2 2 2 3 2 3 4 3" xfId="23791"/>
    <cellStyle name="Zarez 2 2 2 3 2 3 4 4" xfId="14115"/>
    <cellStyle name="Zarez 2 2 2 3 2 3 5" xfId="5648"/>
    <cellStyle name="Zarez 2 2 2 3 2 3 5 2" xfId="25000"/>
    <cellStyle name="Zarez 2 2 2 3 2 3 5 3" xfId="15324"/>
    <cellStyle name="Zarez 2 2 2 3 2 3 6" xfId="20162"/>
    <cellStyle name="Zarez 2 2 2 3 2 3 7" xfId="10486"/>
    <cellStyle name="Zarez 2 2 2 3 2 4" xfId="1416"/>
    <cellStyle name="Zarez 2 2 2 3 2 4 2" xfId="6254"/>
    <cellStyle name="Zarez 2 2 2 3 2 4 2 2" xfId="25606"/>
    <cellStyle name="Zarez 2 2 2 3 2 4 2 3" xfId="15930"/>
    <cellStyle name="Zarez 2 2 2 3 2 4 3" xfId="20768"/>
    <cellStyle name="Zarez 2 2 2 3 2 4 4" xfId="11092"/>
    <cellStyle name="Zarez 2 2 2 3 2 5" xfId="2626"/>
    <cellStyle name="Zarez 2 2 2 3 2 5 2" xfId="7464"/>
    <cellStyle name="Zarez 2 2 2 3 2 5 2 2" xfId="26816"/>
    <cellStyle name="Zarez 2 2 2 3 2 5 2 3" xfId="17140"/>
    <cellStyle name="Zarez 2 2 2 3 2 5 3" xfId="21978"/>
    <cellStyle name="Zarez 2 2 2 3 2 5 4" xfId="12302"/>
    <cellStyle name="Zarez 2 2 2 3 2 6" xfId="3836"/>
    <cellStyle name="Zarez 2 2 2 3 2 6 2" xfId="8674"/>
    <cellStyle name="Zarez 2 2 2 3 2 6 2 2" xfId="28026"/>
    <cellStyle name="Zarez 2 2 2 3 2 6 2 3" xfId="18350"/>
    <cellStyle name="Zarez 2 2 2 3 2 6 3" xfId="23188"/>
    <cellStyle name="Zarez 2 2 2 3 2 6 4" xfId="13512"/>
    <cellStyle name="Zarez 2 2 2 3 2 7" xfId="5044"/>
    <cellStyle name="Zarez 2 2 2 3 2 7 2" xfId="24396"/>
    <cellStyle name="Zarez 2 2 2 3 2 7 3" xfId="14720"/>
    <cellStyle name="Zarez 2 2 2 3 2 8" xfId="19558"/>
    <cellStyle name="Zarez 2 2 2 3 2 9" xfId="9882"/>
    <cellStyle name="Zarez 2 2 2 3 3" xfId="408"/>
    <cellStyle name="Zarez 2 2 2 3 3 2" xfId="1012"/>
    <cellStyle name="Zarez 2 2 2 3 3 2 2" xfId="2222"/>
    <cellStyle name="Zarez 2 2 2 3 3 2 2 2" xfId="7060"/>
    <cellStyle name="Zarez 2 2 2 3 3 2 2 2 2" xfId="26412"/>
    <cellStyle name="Zarez 2 2 2 3 3 2 2 2 3" xfId="16736"/>
    <cellStyle name="Zarez 2 2 2 3 3 2 2 3" xfId="21574"/>
    <cellStyle name="Zarez 2 2 2 3 3 2 2 4" xfId="11898"/>
    <cellStyle name="Zarez 2 2 2 3 3 2 3" xfId="3432"/>
    <cellStyle name="Zarez 2 2 2 3 3 2 3 2" xfId="8270"/>
    <cellStyle name="Zarez 2 2 2 3 3 2 3 2 2" xfId="27622"/>
    <cellStyle name="Zarez 2 2 2 3 3 2 3 2 3" xfId="17946"/>
    <cellStyle name="Zarez 2 2 2 3 3 2 3 3" xfId="22784"/>
    <cellStyle name="Zarez 2 2 2 3 3 2 3 4" xfId="13108"/>
    <cellStyle name="Zarez 2 2 2 3 3 2 4" xfId="4641"/>
    <cellStyle name="Zarez 2 2 2 3 3 2 4 2" xfId="9479"/>
    <cellStyle name="Zarez 2 2 2 3 3 2 4 2 2" xfId="28831"/>
    <cellStyle name="Zarez 2 2 2 3 3 2 4 2 3" xfId="19155"/>
    <cellStyle name="Zarez 2 2 2 3 3 2 4 3" xfId="23993"/>
    <cellStyle name="Zarez 2 2 2 3 3 2 4 4" xfId="14317"/>
    <cellStyle name="Zarez 2 2 2 3 3 2 5" xfId="5850"/>
    <cellStyle name="Zarez 2 2 2 3 3 2 5 2" xfId="25202"/>
    <cellStyle name="Zarez 2 2 2 3 3 2 5 3" xfId="15526"/>
    <cellStyle name="Zarez 2 2 2 3 3 2 6" xfId="20364"/>
    <cellStyle name="Zarez 2 2 2 3 3 2 7" xfId="10688"/>
    <cellStyle name="Zarez 2 2 2 3 3 3" xfId="1618"/>
    <cellStyle name="Zarez 2 2 2 3 3 3 2" xfId="6456"/>
    <cellStyle name="Zarez 2 2 2 3 3 3 2 2" xfId="25808"/>
    <cellStyle name="Zarez 2 2 2 3 3 3 2 3" xfId="16132"/>
    <cellStyle name="Zarez 2 2 2 3 3 3 3" xfId="20970"/>
    <cellStyle name="Zarez 2 2 2 3 3 3 4" xfId="11294"/>
    <cellStyle name="Zarez 2 2 2 3 3 4" xfId="2828"/>
    <cellStyle name="Zarez 2 2 2 3 3 4 2" xfId="7666"/>
    <cellStyle name="Zarez 2 2 2 3 3 4 2 2" xfId="27018"/>
    <cellStyle name="Zarez 2 2 2 3 3 4 2 3" xfId="17342"/>
    <cellStyle name="Zarez 2 2 2 3 3 4 3" xfId="22180"/>
    <cellStyle name="Zarez 2 2 2 3 3 4 4" xfId="12504"/>
    <cellStyle name="Zarez 2 2 2 3 3 5" xfId="4037"/>
    <cellStyle name="Zarez 2 2 2 3 3 5 2" xfId="8875"/>
    <cellStyle name="Zarez 2 2 2 3 3 5 2 2" xfId="28227"/>
    <cellStyle name="Zarez 2 2 2 3 3 5 2 3" xfId="18551"/>
    <cellStyle name="Zarez 2 2 2 3 3 5 3" xfId="23389"/>
    <cellStyle name="Zarez 2 2 2 3 3 5 4" xfId="13713"/>
    <cellStyle name="Zarez 2 2 2 3 3 6" xfId="5246"/>
    <cellStyle name="Zarez 2 2 2 3 3 6 2" xfId="24598"/>
    <cellStyle name="Zarez 2 2 2 3 3 6 3" xfId="14922"/>
    <cellStyle name="Zarez 2 2 2 3 3 7" xfId="19760"/>
    <cellStyle name="Zarez 2 2 2 3 3 8" xfId="10084"/>
    <cellStyle name="Zarez 2 2 2 3 4" xfId="710"/>
    <cellStyle name="Zarez 2 2 2 3 4 2" xfId="1920"/>
    <cellStyle name="Zarez 2 2 2 3 4 2 2" xfId="6758"/>
    <cellStyle name="Zarez 2 2 2 3 4 2 2 2" xfId="26110"/>
    <cellStyle name="Zarez 2 2 2 3 4 2 2 3" xfId="16434"/>
    <cellStyle name="Zarez 2 2 2 3 4 2 3" xfId="21272"/>
    <cellStyle name="Zarez 2 2 2 3 4 2 4" xfId="11596"/>
    <cellStyle name="Zarez 2 2 2 3 4 3" xfId="3130"/>
    <cellStyle name="Zarez 2 2 2 3 4 3 2" xfId="7968"/>
    <cellStyle name="Zarez 2 2 2 3 4 3 2 2" xfId="27320"/>
    <cellStyle name="Zarez 2 2 2 3 4 3 2 3" xfId="17644"/>
    <cellStyle name="Zarez 2 2 2 3 4 3 3" xfId="22482"/>
    <cellStyle name="Zarez 2 2 2 3 4 3 4" xfId="12806"/>
    <cellStyle name="Zarez 2 2 2 3 4 4" xfId="4339"/>
    <cellStyle name="Zarez 2 2 2 3 4 4 2" xfId="9177"/>
    <cellStyle name="Zarez 2 2 2 3 4 4 2 2" xfId="28529"/>
    <cellStyle name="Zarez 2 2 2 3 4 4 2 3" xfId="18853"/>
    <cellStyle name="Zarez 2 2 2 3 4 4 3" xfId="23691"/>
    <cellStyle name="Zarez 2 2 2 3 4 4 4" xfId="14015"/>
    <cellStyle name="Zarez 2 2 2 3 4 5" xfId="5548"/>
    <cellStyle name="Zarez 2 2 2 3 4 5 2" xfId="24900"/>
    <cellStyle name="Zarez 2 2 2 3 4 5 3" xfId="15224"/>
    <cellStyle name="Zarez 2 2 2 3 4 6" xfId="20062"/>
    <cellStyle name="Zarez 2 2 2 3 4 7" xfId="10386"/>
    <cellStyle name="Zarez 2 2 2 3 5" xfId="1316"/>
    <cellStyle name="Zarez 2 2 2 3 5 2" xfId="6154"/>
    <cellStyle name="Zarez 2 2 2 3 5 2 2" xfId="25506"/>
    <cellStyle name="Zarez 2 2 2 3 5 2 3" xfId="15830"/>
    <cellStyle name="Zarez 2 2 2 3 5 3" xfId="20668"/>
    <cellStyle name="Zarez 2 2 2 3 5 4" xfId="10992"/>
    <cellStyle name="Zarez 2 2 2 3 6" xfId="2526"/>
    <cellStyle name="Zarez 2 2 2 3 6 2" xfId="7364"/>
    <cellStyle name="Zarez 2 2 2 3 6 2 2" xfId="26716"/>
    <cellStyle name="Zarez 2 2 2 3 6 2 3" xfId="17040"/>
    <cellStyle name="Zarez 2 2 2 3 6 3" xfId="21878"/>
    <cellStyle name="Zarez 2 2 2 3 6 4" xfId="12202"/>
    <cellStyle name="Zarez 2 2 2 3 7" xfId="3736"/>
    <cellStyle name="Zarez 2 2 2 3 7 2" xfId="8574"/>
    <cellStyle name="Zarez 2 2 2 3 7 2 2" xfId="27926"/>
    <cellStyle name="Zarez 2 2 2 3 7 2 3" xfId="18250"/>
    <cellStyle name="Zarez 2 2 2 3 7 3" xfId="23088"/>
    <cellStyle name="Zarez 2 2 2 3 7 4" xfId="13412"/>
    <cellStyle name="Zarez 2 2 2 3 8" xfId="4944"/>
    <cellStyle name="Zarez 2 2 2 3 8 2" xfId="24296"/>
    <cellStyle name="Zarez 2 2 2 3 8 3" xfId="14620"/>
    <cellStyle name="Zarez 2 2 2 3 9" xfId="19458"/>
    <cellStyle name="Zarez 2 2 2 4" xfId="137"/>
    <cellStyle name="Zarez 2 2 2 4 2" xfId="458"/>
    <cellStyle name="Zarez 2 2 2 4 2 2" xfId="1062"/>
    <cellStyle name="Zarez 2 2 2 4 2 2 2" xfId="2272"/>
    <cellStyle name="Zarez 2 2 2 4 2 2 2 2" xfId="7110"/>
    <cellStyle name="Zarez 2 2 2 4 2 2 2 2 2" xfId="26462"/>
    <cellStyle name="Zarez 2 2 2 4 2 2 2 2 3" xfId="16786"/>
    <cellStyle name="Zarez 2 2 2 4 2 2 2 3" xfId="21624"/>
    <cellStyle name="Zarez 2 2 2 4 2 2 2 4" xfId="11948"/>
    <cellStyle name="Zarez 2 2 2 4 2 2 3" xfId="3482"/>
    <cellStyle name="Zarez 2 2 2 4 2 2 3 2" xfId="8320"/>
    <cellStyle name="Zarez 2 2 2 4 2 2 3 2 2" xfId="27672"/>
    <cellStyle name="Zarez 2 2 2 4 2 2 3 2 3" xfId="17996"/>
    <cellStyle name="Zarez 2 2 2 4 2 2 3 3" xfId="22834"/>
    <cellStyle name="Zarez 2 2 2 4 2 2 3 4" xfId="13158"/>
    <cellStyle name="Zarez 2 2 2 4 2 2 4" xfId="4691"/>
    <cellStyle name="Zarez 2 2 2 4 2 2 4 2" xfId="9529"/>
    <cellStyle name="Zarez 2 2 2 4 2 2 4 2 2" xfId="28881"/>
    <cellStyle name="Zarez 2 2 2 4 2 2 4 2 3" xfId="19205"/>
    <cellStyle name="Zarez 2 2 2 4 2 2 4 3" xfId="24043"/>
    <cellStyle name="Zarez 2 2 2 4 2 2 4 4" xfId="14367"/>
    <cellStyle name="Zarez 2 2 2 4 2 2 5" xfId="5900"/>
    <cellStyle name="Zarez 2 2 2 4 2 2 5 2" xfId="25252"/>
    <cellStyle name="Zarez 2 2 2 4 2 2 5 3" xfId="15576"/>
    <cellStyle name="Zarez 2 2 2 4 2 2 6" xfId="20414"/>
    <cellStyle name="Zarez 2 2 2 4 2 2 7" xfId="10738"/>
    <cellStyle name="Zarez 2 2 2 4 2 3" xfId="1668"/>
    <cellStyle name="Zarez 2 2 2 4 2 3 2" xfId="6506"/>
    <cellStyle name="Zarez 2 2 2 4 2 3 2 2" xfId="25858"/>
    <cellStyle name="Zarez 2 2 2 4 2 3 2 3" xfId="16182"/>
    <cellStyle name="Zarez 2 2 2 4 2 3 3" xfId="21020"/>
    <cellStyle name="Zarez 2 2 2 4 2 3 4" xfId="11344"/>
    <cellStyle name="Zarez 2 2 2 4 2 4" xfId="2878"/>
    <cellStyle name="Zarez 2 2 2 4 2 4 2" xfId="7716"/>
    <cellStyle name="Zarez 2 2 2 4 2 4 2 2" xfId="27068"/>
    <cellStyle name="Zarez 2 2 2 4 2 4 2 3" xfId="17392"/>
    <cellStyle name="Zarez 2 2 2 4 2 4 3" xfId="22230"/>
    <cellStyle name="Zarez 2 2 2 4 2 4 4" xfId="12554"/>
    <cellStyle name="Zarez 2 2 2 4 2 5" xfId="4087"/>
    <cellStyle name="Zarez 2 2 2 4 2 5 2" xfId="8925"/>
    <cellStyle name="Zarez 2 2 2 4 2 5 2 2" xfId="28277"/>
    <cellStyle name="Zarez 2 2 2 4 2 5 2 3" xfId="18601"/>
    <cellStyle name="Zarez 2 2 2 4 2 5 3" xfId="23439"/>
    <cellStyle name="Zarez 2 2 2 4 2 5 4" xfId="13763"/>
    <cellStyle name="Zarez 2 2 2 4 2 6" xfId="5296"/>
    <cellStyle name="Zarez 2 2 2 4 2 6 2" xfId="24648"/>
    <cellStyle name="Zarez 2 2 2 4 2 6 3" xfId="14972"/>
    <cellStyle name="Zarez 2 2 2 4 2 7" xfId="19810"/>
    <cellStyle name="Zarez 2 2 2 4 2 8" xfId="10134"/>
    <cellStyle name="Zarez 2 2 2 4 3" xfId="760"/>
    <cellStyle name="Zarez 2 2 2 4 3 2" xfId="1970"/>
    <cellStyle name="Zarez 2 2 2 4 3 2 2" xfId="6808"/>
    <cellStyle name="Zarez 2 2 2 4 3 2 2 2" xfId="26160"/>
    <cellStyle name="Zarez 2 2 2 4 3 2 2 3" xfId="16484"/>
    <cellStyle name="Zarez 2 2 2 4 3 2 3" xfId="21322"/>
    <cellStyle name="Zarez 2 2 2 4 3 2 4" xfId="11646"/>
    <cellStyle name="Zarez 2 2 2 4 3 3" xfId="3180"/>
    <cellStyle name="Zarez 2 2 2 4 3 3 2" xfId="8018"/>
    <cellStyle name="Zarez 2 2 2 4 3 3 2 2" xfId="27370"/>
    <cellStyle name="Zarez 2 2 2 4 3 3 2 3" xfId="17694"/>
    <cellStyle name="Zarez 2 2 2 4 3 3 3" xfId="22532"/>
    <cellStyle name="Zarez 2 2 2 4 3 3 4" xfId="12856"/>
    <cellStyle name="Zarez 2 2 2 4 3 4" xfId="4389"/>
    <cellStyle name="Zarez 2 2 2 4 3 4 2" xfId="9227"/>
    <cellStyle name="Zarez 2 2 2 4 3 4 2 2" xfId="28579"/>
    <cellStyle name="Zarez 2 2 2 4 3 4 2 3" xfId="18903"/>
    <cellStyle name="Zarez 2 2 2 4 3 4 3" xfId="23741"/>
    <cellStyle name="Zarez 2 2 2 4 3 4 4" xfId="14065"/>
    <cellStyle name="Zarez 2 2 2 4 3 5" xfId="5598"/>
    <cellStyle name="Zarez 2 2 2 4 3 5 2" xfId="24950"/>
    <cellStyle name="Zarez 2 2 2 4 3 5 3" xfId="15274"/>
    <cellStyle name="Zarez 2 2 2 4 3 6" xfId="20112"/>
    <cellStyle name="Zarez 2 2 2 4 3 7" xfId="10436"/>
    <cellStyle name="Zarez 2 2 2 4 4" xfId="1366"/>
    <cellStyle name="Zarez 2 2 2 4 4 2" xfId="6204"/>
    <cellStyle name="Zarez 2 2 2 4 4 2 2" xfId="25556"/>
    <cellStyle name="Zarez 2 2 2 4 4 2 3" xfId="15880"/>
    <cellStyle name="Zarez 2 2 2 4 4 3" xfId="20718"/>
    <cellStyle name="Zarez 2 2 2 4 4 4" xfId="11042"/>
    <cellStyle name="Zarez 2 2 2 4 5" xfId="2576"/>
    <cellStyle name="Zarez 2 2 2 4 5 2" xfId="7414"/>
    <cellStyle name="Zarez 2 2 2 4 5 2 2" xfId="26766"/>
    <cellStyle name="Zarez 2 2 2 4 5 2 3" xfId="17090"/>
    <cellStyle name="Zarez 2 2 2 4 5 3" xfId="21928"/>
    <cellStyle name="Zarez 2 2 2 4 5 4" xfId="12252"/>
    <cellStyle name="Zarez 2 2 2 4 6" xfId="3786"/>
    <cellStyle name="Zarez 2 2 2 4 6 2" xfId="8624"/>
    <cellStyle name="Zarez 2 2 2 4 6 2 2" xfId="27976"/>
    <cellStyle name="Zarez 2 2 2 4 6 2 3" xfId="18300"/>
    <cellStyle name="Zarez 2 2 2 4 6 3" xfId="23138"/>
    <cellStyle name="Zarez 2 2 2 4 6 4" xfId="13462"/>
    <cellStyle name="Zarez 2 2 2 4 7" xfId="4994"/>
    <cellStyle name="Zarez 2 2 2 4 7 2" xfId="24346"/>
    <cellStyle name="Zarez 2 2 2 4 7 3" xfId="14670"/>
    <cellStyle name="Zarez 2 2 2 4 8" xfId="19508"/>
    <cellStyle name="Zarez 2 2 2 4 9" xfId="9832"/>
    <cellStyle name="Zarez 2 2 2 5" xfId="254"/>
    <cellStyle name="Zarez 2 2 2 5 2" xfId="558"/>
    <cellStyle name="Zarez 2 2 2 5 2 2" xfId="1162"/>
    <cellStyle name="Zarez 2 2 2 5 2 2 2" xfId="2372"/>
    <cellStyle name="Zarez 2 2 2 5 2 2 2 2" xfId="7210"/>
    <cellStyle name="Zarez 2 2 2 5 2 2 2 2 2" xfId="26562"/>
    <cellStyle name="Zarez 2 2 2 5 2 2 2 2 3" xfId="16886"/>
    <cellStyle name="Zarez 2 2 2 5 2 2 2 3" xfId="21724"/>
    <cellStyle name="Zarez 2 2 2 5 2 2 2 4" xfId="12048"/>
    <cellStyle name="Zarez 2 2 2 5 2 2 3" xfId="3582"/>
    <cellStyle name="Zarez 2 2 2 5 2 2 3 2" xfId="8420"/>
    <cellStyle name="Zarez 2 2 2 5 2 2 3 2 2" xfId="27772"/>
    <cellStyle name="Zarez 2 2 2 5 2 2 3 2 3" xfId="18096"/>
    <cellStyle name="Zarez 2 2 2 5 2 2 3 3" xfId="22934"/>
    <cellStyle name="Zarez 2 2 2 5 2 2 3 4" xfId="13258"/>
    <cellStyle name="Zarez 2 2 2 5 2 2 4" xfId="4791"/>
    <cellStyle name="Zarez 2 2 2 5 2 2 4 2" xfId="9629"/>
    <cellStyle name="Zarez 2 2 2 5 2 2 4 2 2" xfId="28981"/>
    <cellStyle name="Zarez 2 2 2 5 2 2 4 2 3" xfId="19305"/>
    <cellStyle name="Zarez 2 2 2 5 2 2 4 3" xfId="24143"/>
    <cellStyle name="Zarez 2 2 2 5 2 2 4 4" xfId="14467"/>
    <cellStyle name="Zarez 2 2 2 5 2 2 5" xfId="6000"/>
    <cellStyle name="Zarez 2 2 2 5 2 2 5 2" xfId="25352"/>
    <cellStyle name="Zarez 2 2 2 5 2 2 5 3" xfId="15676"/>
    <cellStyle name="Zarez 2 2 2 5 2 2 6" xfId="20514"/>
    <cellStyle name="Zarez 2 2 2 5 2 2 7" xfId="10838"/>
    <cellStyle name="Zarez 2 2 2 5 2 3" xfId="1768"/>
    <cellStyle name="Zarez 2 2 2 5 2 3 2" xfId="6606"/>
    <cellStyle name="Zarez 2 2 2 5 2 3 2 2" xfId="25958"/>
    <cellStyle name="Zarez 2 2 2 5 2 3 2 3" xfId="16282"/>
    <cellStyle name="Zarez 2 2 2 5 2 3 3" xfId="21120"/>
    <cellStyle name="Zarez 2 2 2 5 2 3 4" xfId="11444"/>
    <cellStyle name="Zarez 2 2 2 5 2 4" xfId="2978"/>
    <cellStyle name="Zarez 2 2 2 5 2 4 2" xfId="7816"/>
    <cellStyle name="Zarez 2 2 2 5 2 4 2 2" xfId="27168"/>
    <cellStyle name="Zarez 2 2 2 5 2 4 2 3" xfId="17492"/>
    <cellStyle name="Zarez 2 2 2 5 2 4 3" xfId="22330"/>
    <cellStyle name="Zarez 2 2 2 5 2 4 4" xfId="12654"/>
    <cellStyle name="Zarez 2 2 2 5 2 5" xfId="4187"/>
    <cellStyle name="Zarez 2 2 2 5 2 5 2" xfId="9025"/>
    <cellStyle name="Zarez 2 2 2 5 2 5 2 2" xfId="28377"/>
    <cellStyle name="Zarez 2 2 2 5 2 5 2 3" xfId="18701"/>
    <cellStyle name="Zarez 2 2 2 5 2 5 3" xfId="23539"/>
    <cellStyle name="Zarez 2 2 2 5 2 5 4" xfId="13863"/>
    <cellStyle name="Zarez 2 2 2 5 2 6" xfId="5396"/>
    <cellStyle name="Zarez 2 2 2 5 2 6 2" xfId="24748"/>
    <cellStyle name="Zarez 2 2 2 5 2 6 3" xfId="15072"/>
    <cellStyle name="Zarez 2 2 2 5 2 7" xfId="19910"/>
    <cellStyle name="Zarez 2 2 2 5 2 8" xfId="10234"/>
    <cellStyle name="Zarez 2 2 2 5 3" xfId="860"/>
    <cellStyle name="Zarez 2 2 2 5 3 2" xfId="2070"/>
    <cellStyle name="Zarez 2 2 2 5 3 2 2" xfId="6908"/>
    <cellStyle name="Zarez 2 2 2 5 3 2 2 2" xfId="26260"/>
    <cellStyle name="Zarez 2 2 2 5 3 2 2 3" xfId="16584"/>
    <cellStyle name="Zarez 2 2 2 5 3 2 3" xfId="21422"/>
    <cellStyle name="Zarez 2 2 2 5 3 2 4" xfId="11746"/>
    <cellStyle name="Zarez 2 2 2 5 3 3" xfId="3280"/>
    <cellStyle name="Zarez 2 2 2 5 3 3 2" xfId="8118"/>
    <cellStyle name="Zarez 2 2 2 5 3 3 2 2" xfId="27470"/>
    <cellStyle name="Zarez 2 2 2 5 3 3 2 3" xfId="17794"/>
    <cellStyle name="Zarez 2 2 2 5 3 3 3" xfId="22632"/>
    <cellStyle name="Zarez 2 2 2 5 3 3 4" xfId="12956"/>
    <cellStyle name="Zarez 2 2 2 5 3 4" xfId="4489"/>
    <cellStyle name="Zarez 2 2 2 5 3 4 2" xfId="9327"/>
    <cellStyle name="Zarez 2 2 2 5 3 4 2 2" xfId="28679"/>
    <cellStyle name="Zarez 2 2 2 5 3 4 2 3" xfId="19003"/>
    <cellStyle name="Zarez 2 2 2 5 3 4 3" xfId="23841"/>
    <cellStyle name="Zarez 2 2 2 5 3 4 4" xfId="14165"/>
    <cellStyle name="Zarez 2 2 2 5 3 5" xfId="5698"/>
    <cellStyle name="Zarez 2 2 2 5 3 5 2" xfId="25050"/>
    <cellStyle name="Zarez 2 2 2 5 3 5 3" xfId="15374"/>
    <cellStyle name="Zarez 2 2 2 5 3 6" xfId="20212"/>
    <cellStyle name="Zarez 2 2 2 5 3 7" xfId="10536"/>
    <cellStyle name="Zarez 2 2 2 5 4" xfId="1466"/>
    <cellStyle name="Zarez 2 2 2 5 4 2" xfId="6304"/>
    <cellStyle name="Zarez 2 2 2 5 4 2 2" xfId="25656"/>
    <cellStyle name="Zarez 2 2 2 5 4 2 3" xfId="15980"/>
    <cellStyle name="Zarez 2 2 2 5 4 3" xfId="20818"/>
    <cellStyle name="Zarez 2 2 2 5 4 4" xfId="11142"/>
    <cellStyle name="Zarez 2 2 2 5 5" xfId="2676"/>
    <cellStyle name="Zarez 2 2 2 5 5 2" xfId="7514"/>
    <cellStyle name="Zarez 2 2 2 5 5 2 2" xfId="26866"/>
    <cellStyle name="Zarez 2 2 2 5 5 2 3" xfId="17190"/>
    <cellStyle name="Zarez 2 2 2 5 5 3" xfId="22028"/>
    <cellStyle name="Zarez 2 2 2 5 5 4" xfId="12352"/>
    <cellStyle name="Zarez 2 2 2 5 6" xfId="3886"/>
    <cellStyle name="Zarez 2 2 2 5 6 2" xfId="8724"/>
    <cellStyle name="Zarez 2 2 2 5 6 2 2" xfId="28076"/>
    <cellStyle name="Zarez 2 2 2 5 6 2 3" xfId="18400"/>
    <cellStyle name="Zarez 2 2 2 5 6 3" xfId="23238"/>
    <cellStyle name="Zarez 2 2 2 5 6 4" xfId="13562"/>
    <cellStyle name="Zarez 2 2 2 5 7" xfId="5094"/>
    <cellStyle name="Zarez 2 2 2 5 7 2" xfId="24446"/>
    <cellStyle name="Zarez 2 2 2 5 7 3" xfId="14770"/>
    <cellStyle name="Zarez 2 2 2 5 8" xfId="19608"/>
    <cellStyle name="Zarez 2 2 2 5 9" xfId="9932"/>
    <cellStyle name="Zarez 2 2 2 6" xfId="307"/>
    <cellStyle name="Zarez 2 2 2 6 2" xfId="610"/>
    <cellStyle name="Zarez 2 2 2 6 2 2" xfId="1214"/>
    <cellStyle name="Zarez 2 2 2 6 2 2 2" xfId="2424"/>
    <cellStyle name="Zarez 2 2 2 6 2 2 2 2" xfId="7262"/>
    <cellStyle name="Zarez 2 2 2 6 2 2 2 2 2" xfId="26614"/>
    <cellStyle name="Zarez 2 2 2 6 2 2 2 2 3" xfId="16938"/>
    <cellStyle name="Zarez 2 2 2 6 2 2 2 3" xfId="21776"/>
    <cellStyle name="Zarez 2 2 2 6 2 2 2 4" xfId="12100"/>
    <cellStyle name="Zarez 2 2 2 6 2 2 3" xfId="3634"/>
    <cellStyle name="Zarez 2 2 2 6 2 2 3 2" xfId="8472"/>
    <cellStyle name="Zarez 2 2 2 6 2 2 3 2 2" xfId="27824"/>
    <cellStyle name="Zarez 2 2 2 6 2 2 3 2 3" xfId="18148"/>
    <cellStyle name="Zarez 2 2 2 6 2 2 3 3" xfId="22986"/>
    <cellStyle name="Zarez 2 2 2 6 2 2 3 4" xfId="13310"/>
    <cellStyle name="Zarez 2 2 2 6 2 2 4" xfId="4843"/>
    <cellStyle name="Zarez 2 2 2 6 2 2 4 2" xfId="9681"/>
    <cellStyle name="Zarez 2 2 2 6 2 2 4 2 2" xfId="29033"/>
    <cellStyle name="Zarez 2 2 2 6 2 2 4 2 3" xfId="19357"/>
    <cellStyle name="Zarez 2 2 2 6 2 2 4 3" xfId="24195"/>
    <cellStyle name="Zarez 2 2 2 6 2 2 4 4" xfId="14519"/>
    <cellStyle name="Zarez 2 2 2 6 2 2 5" xfId="6052"/>
    <cellStyle name="Zarez 2 2 2 6 2 2 5 2" xfId="25404"/>
    <cellStyle name="Zarez 2 2 2 6 2 2 5 3" xfId="15728"/>
    <cellStyle name="Zarez 2 2 2 6 2 2 6" xfId="20566"/>
    <cellStyle name="Zarez 2 2 2 6 2 2 7" xfId="10890"/>
    <cellStyle name="Zarez 2 2 2 6 2 3" xfId="1820"/>
    <cellStyle name="Zarez 2 2 2 6 2 3 2" xfId="6658"/>
    <cellStyle name="Zarez 2 2 2 6 2 3 2 2" xfId="26010"/>
    <cellStyle name="Zarez 2 2 2 6 2 3 2 3" xfId="16334"/>
    <cellStyle name="Zarez 2 2 2 6 2 3 3" xfId="21172"/>
    <cellStyle name="Zarez 2 2 2 6 2 3 4" xfId="11496"/>
    <cellStyle name="Zarez 2 2 2 6 2 4" xfId="3030"/>
    <cellStyle name="Zarez 2 2 2 6 2 4 2" xfId="7868"/>
    <cellStyle name="Zarez 2 2 2 6 2 4 2 2" xfId="27220"/>
    <cellStyle name="Zarez 2 2 2 6 2 4 2 3" xfId="17544"/>
    <cellStyle name="Zarez 2 2 2 6 2 4 3" xfId="22382"/>
    <cellStyle name="Zarez 2 2 2 6 2 4 4" xfId="12706"/>
    <cellStyle name="Zarez 2 2 2 6 2 5" xfId="4239"/>
    <cellStyle name="Zarez 2 2 2 6 2 5 2" xfId="9077"/>
    <cellStyle name="Zarez 2 2 2 6 2 5 2 2" xfId="28429"/>
    <cellStyle name="Zarez 2 2 2 6 2 5 2 3" xfId="18753"/>
    <cellStyle name="Zarez 2 2 2 6 2 5 3" xfId="23591"/>
    <cellStyle name="Zarez 2 2 2 6 2 5 4" xfId="13915"/>
    <cellStyle name="Zarez 2 2 2 6 2 6" xfId="5448"/>
    <cellStyle name="Zarez 2 2 2 6 2 6 2" xfId="24800"/>
    <cellStyle name="Zarez 2 2 2 6 2 6 3" xfId="15124"/>
    <cellStyle name="Zarez 2 2 2 6 2 7" xfId="19962"/>
    <cellStyle name="Zarez 2 2 2 6 2 8" xfId="10286"/>
    <cellStyle name="Zarez 2 2 2 6 3" xfId="912"/>
    <cellStyle name="Zarez 2 2 2 6 3 2" xfId="2122"/>
    <cellStyle name="Zarez 2 2 2 6 3 2 2" xfId="6960"/>
    <cellStyle name="Zarez 2 2 2 6 3 2 2 2" xfId="26312"/>
    <cellStyle name="Zarez 2 2 2 6 3 2 2 3" xfId="16636"/>
    <cellStyle name="Zarez 2 2 2 6 3 2 3" xfId="21474"/>
    <cellStyle name="Zarez 2 2 2 6 3 2 4" xfId="11798"/>
    <cellStyle name="Zarez 2 2 2 6 3 3" xfId="3332"/>
    <cellStyle name="Zarez 2 2 2 6 3 3 2" xfId="8170"/>
    <cellStyle name="Zarez 2 2 2 6 3 3 2 2" xfId="27522"/>
    <cellStyle name="Zarez 2 2 2 6 3 3 2 3" xfId="17846"/>
    <cellStyle name="Zarez 2 2 2 6 3 3 3" xfId="22684"/>
    <cellStyle name="Zarez 2 2 2 6 3 3 4" xfId="13008"/>
    <cellStyle name="Zarez 2 2 2 6 3 4" xfId="4541"/>
    <cellStyle name="Zarez 2 2 2 6 3 4 2" xfId="9379"/>
    <cellStyle name="Zarez 2 2 2 6 3 4 2 2" xfId="28731"/>
    <cellStyle name="Zarez 2 2 2 6 3 4 2 3" xfId="19055"/>
    <cellStyle name="Zarez 2 2 2 6 3 4 3" xfId="23893"/>
    <cellStyle name="Zarez 2 2 2 6 3 4 4" xfId="14217"/>
    <cellStyle name="Zarez 2 2 2 6 3 5" xfId="5750"/>
    <cellStyle name="Zarez 2 2 2 6 3 5 2" xfId="25102"/>
    <cellStyle name="Zarez 2 2 2 6 3 5 3" xfId="15426"/>
    <cellStyle name="Zarez 2 2 2 6 3 6" xfId="20264"/>
    <cellStyle name="Zarez 2 2 2 6 3 7" xfId="10588"/>
    <cellStyle name="Zarez 2 2 2 6 4" xfId="1518"/>
    <cellStyle name="Zarez 2 2 2 6 4 2" xfId="6356"/>
    <cellStyle name="Zarez 2 2 2 6 4 2 2" xfId="25708"/>
    <cellStyle name="Zarez 2 2 2 6 4 2 3" xfId="16032"/>
    <cellStyle name="Zarez 2 2 2 6 4 3" xfId="20870"/>
    <cellStyle name="Zarez 2 2 2 6 4 4" xfId="11194"/>
    <cellStyle name="Zarez 2 2 2 6 5" xfId="2728"/>
    <cellStyle name="Zarez 2 2 2 6 5 2" xfId="7566"/>
    <cellStyle name="Zarez 2 2 2 6 5 2 2" xfId="26918"/>
    <cellStyle name="Zarez 2 2 2 6 5 2 3" xfId="17242"/>
    <cellStyle name="Zarez 2 2 2 6 5 3" xfId="22080"/>
    <cellStyle name="Zarez 2 2 2 6 5 4" xfId="12404"/>
    <cellStyle name="Zarez 2 2 2 6 6" xfId="3937"/>
    <cellStyle name="Zarez 2 2 2 6 6 2" xfId="8775"/>
    <cellStyle name="Zarez 2 2 2 6 6 2 2" xfId="28127"/>
    <cellStyle name="Zarez 2 2 2 6 6 2 3" xfId="18451"/>
    <cellStyle name="Zarez 2 2 2 6 6 3" xfId="23289"/>
    <cellStyle name="Zarez 2 2 2 6 6 4" xfId="13613"/>
    <cellStyle name="Zarez 2 2 2 6 7" xfId="5146"/>
    <cellStyle name="Zarez 2 2 2 6 7 2" xfId="24498"/>
    <cellStyle name="Zarez 2 2 2 6 7 3" xfId="14822"/>
    <cellStyle name="Zarez 2 2 2 6 8" xfId="19660"/>
    <cellStyle name="Zarez 2 2 2 6 9" xfId="9984"/>
    <cellStyle name="Zarez 2 2 2 7" xfId="358"/>
    <cellStyle name="Zarez 2 2 2 7 2" xfId="962"/>
    <cellStyle name="Zarez 2 2 2 7 2 2" xfId="2172"/>
    <cellStyle name="Zarez 2 2 2 7 2 2 2" xfId="7010"/>
    <cellStyle name="Zarez 2 2 2 7 2 2 2 2" xfId="26362"/>
    <cellStyle name="Zarez 2 2 2 7 2 2 2 3" xfId="16686"/>
    <cellStyle name="Zarez 2 2 2 7 2 2 3" xfId="21524"/>
    <cellStyle name="Zarez 2 2 2 7 2 2 4" xfId="11848"/>
    <cellStyle name="Zarez 2 2 2 7 2 3" xfId="3382"/>
    <cellStyle name="Zarez 2 2 2 7 2 3 2" xfId="8220"/>
    <cellStyle name="Zarez 2 2 2 7 2 3 2 2" xfId="27572"/>
    <cellStyle name="Zarez 2 2 2 7 2 3 2 3" xfId="17896"/>
    <cellStyle name="Zarez 2 2 2 7 2 3 3" xfId="22734"/>
    <cellStyle name="Zarez 2 2 2 7 2 3 4" xfId="13058"/>
    <cellStyle name="Zarez 2 2 2 7 2 4" xfId="4591"/>
    <cellStyle name="Zarez 2 2 2 7 2 4 2" xfId="9429"/>
    <cellStyle name="Zarez 2 2 2 7 2 4 2 2" xfId="28781"/>
    <cellStyle name="Zarez 2 2 2 7 2 4 2 3" xfId="19105"/>
    <cellStyle name="Zarez 2 2 2 7 2 4 3" xfId="23943"/>
    <cellStyle name="Zarez 2 2 2 7 2 4 4" xfId="14267"/>
    <cellStyle name="Zarez 2 2 2 7 2 5" xfId="5800"/>
    <cellStyle name="Zarez 2 2 2 7 2 5 2" xfId="25152"/>
    <cellStyle name="Zarez 2 2 2 7 2 5 3" xfId="15476"/>
    <cellStyle name="Zarez 2 2 2 7 2 6" xfId="20314"/>
    <cellStyle name="Zarez 2 2 2 7 2 7" xfId="10638"/>
    <cellStyle name="Zarez 2 2 2 7 3" xfId="1568"/>
    <cellStyle name="Zarez 2 2 2 7 3 2" xfId="6406"/>
    <cellStyle name="Zarez 2 2 2 7 3 2 2" xfId="25758"/>
    <cellStyle name="Zarez 2 2 2 7 3 2 3" xfId="16082"/>
    <cellStyle name="Zarez 2 2 2 7 3 3" xfId="20920"/>
    <cellStyle name="Zarez 2 2 2 7 3 4" xfId="11244"/>
    <cellStyle name="Zarez 2 2 2 7 4" xfId="2778"/>
    <cellStyle name="Zarez 2 2 2 7 4 2" xfId="7616"/>
    <cellStyle name="Zarez 2 2 2 7 4 2 2" xfId="26968"/>
    <cellStyle name="Zarez 2 2 2 7 4 2 3" xfId="17292"/>
    <cellStyle name="Zarez 2 2 2 7 4 3" xfId="22130"/>
    <cellStyle name="Zarez 2 2 2 7 4 4" xfId="12454"/>
    <cellStyle name="Zarez 2 2 2 7 5" xfId="3987"/>
    <cellStyle name="Zarez 2 2 2 7 5 2" xfId="8825"/>
    <cellStyle name="Zarez 2 2 2 7 5 2 2" xfId="28177"/>
    <cellStyle name="Zarez 2 2 2 7 5 2 3" xfId="18501"/>
    <cellStyle name="Zarez 2 2 2 7 5 3" xfId="23339"/>
    <cellStyle name="Zarez 2 2 2 7 5 4" xfId="13663"/>
    <cellStyle name="Zarez 2 2 2 7 6" xfId="5196"/>
    <cellStyle name="Zarez 2 2 2 7 6 2" xfId="24548"/>
    <cellStyle name="Zarez 2 2 2 7 6 3" xfId="14872"/>
    <cellStyle name="Zarez 2 2 2 7 7" xfId="19710"/>
    <cellStyle name="Zarez 2 2 2 7 8" xfId="10034"/>
    <cellStyle name="Zarez 2 2 2 8" xfId="660"/>
    <cellStyle name="Zarez 2 2 2 8 2" xfId="1870"/>
    <cellStyle name="Zarez 2 2 2 8 2 2" xfId="6708"/>
    <cellStyle name="Zarez 2 2 2 8 2 2 2" xfId="26060"/>
    <cellStyle name="Zarez 2 2 2 8 2 2 3" xfId="16384"/>
    <cellStyle name="Zarez 2 2 2 8 2 3" xfId="21222"/>
    <cellStyle name="Zarez 2 2 2 8 2 4" xfId="11546"/>
    <cellStyle name="Zarez 2 2 2 8 3" xfId="3080"/>
    <cellStyle name="Zarez 2 2 2 8 3 2" xfId="7918"/>
    <cellStyle name="Zarez 2 2 2 8 3 2 2" xfId="27270"/>
    <cellStyle name="Zarez 2 2 2 8 3 2 3" xfId="17594"/>
    <cellStyle name="Zarez 2 2 2 8 3 3" xfId="22432"/>
    <cellStyle name="Zarez 2 2 2 8 3 4" xfId="12756"/>
    <cellStyle name="Zarez 2 2 2 8 4" xfId="4289"/>
    <cellStyle name="Zarez 2 2 2 8 4 2" xfId="9127"/>
    <cellStyle name="Zarez 2 2 2 8 4 2 2" xfId="28479"/>
    <cellStyle name="Zarez 2 2 2 8 4 2 3" xfId="18803"/>
    <cellStyle name="Zarez 2 2 2 8 4 3" xfId="23641"/>
    <cellStyle name="Zarez 2 2 2 8 4 4" xfId="13965"/>
    <cellStyle name="Zarez 2 2 2 8 5" xfId="5498"/>
    <cellStyle name="Zarez 2 2 2 8 5 2" xfId="24850"/>
    <cellStyle name="Zarez 2 2 2 8 5 3" xfId="15174"/>
    <cellStyle name="Zarez 2 2 2 8 6" xfId="20012"/>
    <cellStyle name="Zarez 2 2 2 8 7" xfId="10336"/>
    <cellStyle name="Zarez 2 2 2 9" xfId="1266"/>
    <cellStyle name="Zarez 2 2 2 9 2" xfId="6104"/>
    <cellStyle name="Zarez 2 2 2 9 2 2" xfId="25456"/>
    <cellStyle name="Zarez 2 2 2 9 2 3" xfId="15780"/>
    <cellStyle name="Zarez 2 2 2 9 3" xfId="20618"/>
    <cellStyle name="Zarez 2 2 2 9 4" xfId="10942"/>
    <cellStyle name="Zarez 2 2 3" xfId="33"/>
    <cellStyle name="Zarez 2 2 3 10" xfId="3698"/>
    <cellStyle name="Zarez 2 2 3 10 2" xfId="8536"/>
    <cellStyle name="Zarez 2 2 3 10 2 2" xfId="27888"/>
    <cellStyle name="Zarez 2 2 3 10 2 3" xfId="18212"/>
    <cellStyle name="Zarez 2 2 3 10 3" xfId="23050"/>
    <cellStyle name="Zarez 2 2 3 10 4" xfId="13374"/>
    <cellStyle name="Zarez 2 2 3 11" xfId="4904"/>
    <cellStyle name="Zarez 2 2 3 11 2" xfId="24256"/>
    <cellStyle name="Zarez 2 2 3 11 3" xfId="14580"/>
    <cellStyle name="Zarez 2 2 3 12" xfId="19418"/>
    <cellStyle name="Zarez 2 2 3 13" xfId="9742"/>
    <cellStyle name="Zarez 2 2 3 2" xfId="87"/>
    <cellStyle name="Zarez 2 2 3 2 10" xfId="9792"/>
    <cellStyle name="Zarez 2 2 3 2 2" xfId="198"/>
    <cellStyle name="Zarez 2 2 3 2 2 2" xfId="518"/>
    <cellStyle name="Zarez 2 2 3 2 2 2 2" xfId="1122"/>
    <cellStyle name="Zarez 2 2 3 2 2 2 2 2" xfId="2332"/>
    <cellStyle name="Zarez 2 2 3 2 2 2 2 2 2" xfId="7170"/>
    <cellStyle name="Zarez 2 2 3 2 2 2 2 2 2 2" xfId="26522"/>
    <cellStyle name="Zarez 2 2 3 2 2 2 2 2 2 3" xfId="16846"/>
    <cellStyle name="Zarez 2 2 3 2 2 2 2 2 3" xfId="21684"/>
    <cellStyle name="Zarez 2 2 3 2 2 2 2 2 4" xfId="12008"/>
    <cellStyle name="Zarez 2 2 3 2 2 2 2 3" xfId="3542"/>
    <cellStyle name="Zarez 2 2 3 2 2 2 2 3 2" xfId="8380"/>
    <cellStyle name="Zarez 2 2 3 2 2 2 2 3 2 2" xfId="27732"/>
    <cellStyle name="Zarez 2 2 3 2 2 2 2 3 2 3" xfId="18056"/>
    <cellStyle name="Zarez 2 2 3 2 2 2 2 3 3" xfId="22894"/>
    <cellStyle name="Zarez 2 2 3 2 2 2 2 3 4" xfId="13218"/>
    <cellStyle name="Zarez 2 2 3 2 2 2 2 4" xfId="4751"/>
    <cellStyle name="Zarez 2 2 3 2 2 2 2 4 2" xfId="9589"/>
    <cellStyle name="Zarez 2 2 3 2 2 2 2 4 2 2" xfId="28941"/>
    <cellStyle name="Zarez 2 2 3 2 2 2 2 4 2 3" xfId="19265"/>
    <cellStyle name="Zarez 2 2 3 2 2 2 2 4 3" xfId="24103"/>
    <cellStyle name="Zarez 2 2 3 2 2 2 2 4 4" xfId="14427"/>
    <cellStyle name="Zarez 2 2 3 2 2 2 2 5" xfId="5960"/>
    <cellStyle name="Zarez 2 2 3 2 2 2 2 5 2" xfId="25312"/>
    <cellStyle name="Zarez 2 2 3 2 2 2 2 5 3" xfId="15636"/>
    <cellStyle name="Zarez 2 2 3 2 2 2 2 6" xfId="20474"/>
    <cellStyle name="Zarez 2 2 3 2 2 2 2 7" xfId="10798"/>
    <cellStyle name="Zarez 2 2 3 2 2 2 3" xfId="1728"/>
    <cellStyle name="Zarez 2 2 3 2 2 2 3 2" xfId="6566"/>
    <cellStyle name="Zarez 2 2 3 2 2 2 3 2 2" xfId="25918"/>
    <cellStyle name="Zarez 2 2 3 2 2 2 3 2 3" xfId="16242"/>
    <cellStyle name="Zarez 2 2 3 2 2 2 3 3" xfId="21080"/>
    <cellStyle name="Zarez 2 2 3 2 2 2 3 4" xfId="11404"/>
    <cellStyle name="Zarez 2 2 3 2 2 2 4" xfId="2938"/>
    <cellStyle name="Zarez 2 2 3 2 2 2 4 2" xfId="7776"/>
    <cellStyle name="Zarez 2 2 3 2 2 2 4 2 2" xfId="27128"/>
    <cellStyle name="Zarez 2 2 3 2 2 2 4 2 3" xfId="17452"/>
    <cellStyle name="Zarez 2 2 3 2 2 2 4 3" xfId="22290"/>
    <cellStyle name="Zarez 2 2 3 2 2 2 4 4" xfId="12614"/>
    <cellStyle name="Zarez 2 2 3 2 2 2 5" xfId="4147"/>
    <cellStyle name="Zarez 2 2 3 2 2 2 5 2" xfId="8985"/>
    <cellStyle name="Zarez 2 2 3 2 2 2 5 2 2" xfId="28337"/>
    <cellStyle name="Zarez 2 2 3 2 2 2 5 2 3" xfId="18661"/>
    <cellStyle name="Zarez 2 2 3 2 2 2 5 3" xfId="23499"/>
    <cellStyle name="Zarez 2 2 3 2 2 2 5 4" xfId="13823"/>
    <cellStyle name="Zarez 2 2 3 2 2 2 6" xfId="5356"/>
    <cellStyle name="Zarez 2 2 3 2 2 2 6 2" xfId="24708"/>
    <cellStyle name="Zarez 2 2 3 2 2 2 6 3" xfId="15032"/>
    <cellStyle name="Zarez 2 2 3 2 2 2 7" xfId="19870"/>
    <cellStyle name="Zarez 2 2 3 2 2 2 8" xfId="10194"/>
    <cellStyle name="Zarez 2 2 3 2 2 3" xfId="820"/>
    <cellStyle name="Zarez 2 2 3 2 2 3 2" xfId="2030"/>
    <cellStyle name="Zarez 2 2 3 2 2 3 2 2" xfId="6868"/>
    <cellStyle name="Zarez 2 2 3 2 2 3 2 2 2" xfId="26220"/>
    <cellStyle name="Zarez 2 2 3 2 2 3 2 2 3" xfId="16544"/>
    <cellStyle name="Zarez 2 2 3 2 2 3 2 3" xfId="21382"/>
    <cellStyle name="Zarez 2 2 3 2 2 3 2 4" xfId="11706"/>
    <cellStyle name="Zarez 2 2 3 2 2 3 3" xfId="3240"/>
    <cellStyle name="Zarez 2 2 3 2 2 3 3 2" xfId="8078"/>
    <cellStyle name="Zarez 2 2 3 2 2 3 3 2 2" xfId="27430"/>
    <cellStyle name="Zarez 2 2 3 2 2 3 3 2 3" xfId="17754"/>
    <cellStyle name="Zarez 2 2 3 2 2 3 3 3" xfId="22592"/>
    <cellStyle name="Zarez 2 2 3 2 2 3 3 4" xfId="12916"/>
    <cellStyle name="Zarez 2 2 3 2 2 3 4" xfId="4449"/>
    <cellStyle name="Zarez 2 2 3 2 2 3 4 2" xfId="9287"/>
    <cellStyle name="Zarez 2 2 3 2 2 3 4 2 2" xfId="28639"/>
    <cellStyle name="Zarez 2 2 3 2 2 3 4 2 3" xfId="18963"/>
    <cellStyle name="Zarez 2 2 3 2 2 3 4 3" xfId="23801"/>
    <cellStyle name="Zarez 2 2 3 2 2 3 4 4" xfId="14125"/>
    <cellStyle name="Zarez 2 2 3 2 2 3 5" xfId="5658"/>
    <cellStyle name="Zarez 2 2 3 2 2 3 5 2" xfId="25010"/>
    <cellStyle name="Zarez 2 2 3 2 2 3 5 3" xfId="15334"/>
    <cellStyle name="Zarez 2 2 3 2 2 3 6" xfId="20172"/>
    <cellStyle name="Zarez 2 2 3 2 2 3 7" xfId="10496"/>
    <cellStyle name="Zarez 2 2 3 2 2 4" xfId="1426"/>
    <cellStyle name="Zarez 2 2 3 2 2 4 2" xfId="6264"/>
    <cellStyle name="Zarez 2 2 3 2 2 4 2 2" xfId="25616"/>
    <cellStyle name="Zarez 2 2 3 2 2 4 2 3" xfId="15940"/>
    <cellStyle name="Zarez 2 2 3 2 2 4 3" xfId="20778"/>
    <cellStyle name="Zarez 2 2 3 2 2 4 4" xfId="11102"/>
    <cellStyle name="Zarez 2 2 3 2 2 5" xfId="2636"/>
    <cellStyle name="Zarez 2 2 3 2 2 5 2" xfId="7474"/>
    <cellStyle name="Zarez 2 2 3 2 2 5 2 2" xfId="26826"/>
    <cellStyle name="Zarez 2 2 3 2 2 5 2 3" xfId="17150"/>
    <cellStyle name="Zarez 2 2 3 2 2 5 3" xfId="21988"/>
    <cellStyle name="Zarez 2 2 3 2 2 5 4" xfId="12312"/>
    <cellStyle name="Zarez 2 2 3 2 2 6" xfId="3846"/>
    <cellStyle name="Zarez 2 2 3 2 2 6 2" xfId="8684"/>
    <cellStyle name="Zarez 2 2 3 2 2 6 2 2" xfId="28036"/>
    <cellStyle name="Zarez 2 2 3 2 2 6 2 3" xfId="18360"/>
    <cellStyle name="Zarez 2 2 3 2 2 6 3" xfId="23198"/>
    <cellStyle name="Zarez 2 2 3 2 2 6 4" xfId="13522"/>
    <cellStyle name="Zarez 2 2 3 2 2 7" xfId="5054"/>
    <cellStyle name="Zarez 2 2 3 2 2 7 2" xfId="24406"/>
    <cellStyle name="Zarez 2 2 3 2 2 7 3" xfId="14730"/>
    <cellStyle name="Zarez 2 2 3 2 2 8" xfId="19568"/>
    <cellStyle name="Zarez 2 2 3 2 2 9" xfId="9892"/>
    <cellStyle name="Zarez 2 2 3 2 3" xfId="418"/>
    <cellStyle name="Zarez 2 2 3 2 3 2" xfId="1022"/>
    <cellStyle name="Zarez 2 2 3 2 3 2 2" xfId="2232"/>
    <cellStyle name="Zarez 2 2 3 2 3 2 2 2" xfId="7070"/>
    <cellStyle name="Zarez 2 2 3 2 3 2 2 2 2" xfId="26422"/>
    <cellStyle name="Zarez 2 2 3 2 3 2 2 2 3" xfId="16746"/>
    <cellStyle name="Zarez 2 2 3 2 3 2 2 3" xfId="21584"/>
    <cellStyle name="Zarez 2 2 3 2 3 2 2 4" xfId="11908"/>
    <cellStyle name="Zarez 2 2 3 2 3 2 3" xfId="3442"/>
    <cellStyle name="Zarez 2 2 3 2 3 2 3 2" xfId="8280"/>
    <cellStyle name="Zarez 2 2 3 2 3 2 3 2 2" xfId="27632"/>
    <cellStyle name="Zarez 2 2 3 2 3 2 3 2 3" xfId="17956"/>
    <cellStyle name="Zarez 2 2 3 2 3 2 3 3" xfId="22794"/>
    <cellStyle name="Zarez 2 2 3 2 3 2 3 4" xfId="13118"/>
    <cellStyle name="Zarez 2 2 3 2 3 2 4" xfId="4651"/>
    <cellStyle name="Zarez 2 2 3 2 3 2 4 2" xfId="9489"/>
    <cellStyle name="Zarez 2 2 3 2 3 2 4 2 2" xfId="28841"/>
    <cellStyle name="Zarez 2 2 3 2 3 2 4 2 3" xfId="19165"/>
    <cellStyle name="Zarez 2 2 3 2 3 2 4 3" xfId="24003"/>
    <cellStyle name="Zarez 2 2 3 2 3 2 4 4" xfId="14327"/>
    <cellStyle name="Zarez 2 2 3 2 3 2 5" xfId="5860"/>
    <cellStyle name="Zarez 2 2 3 2 3 2 5 2" xfId="25212"/>
    <cellStyle name="Zarez 2 2 3 2 3 2 5 3" xfId="15536"/>
    <cellStyle name="Zarez 2 2 3 2 3 2 6" xfId="20374"/>
    <cellStyle name="Zarez 2 2 3 2 3 2 7" xfId="10698"/>
    <cellStyle name="Zarez 2 2 3 2 3 3" xfId="1628"/>
    <cellStyle name="Zarez 2 2 3 2 3 3 2" xfId="6466"/>
    <cellStyle name="Zarez 2 2 3 2 3 3 2 2" xfId="25818"/>
    <cellStyle name="Zarez 2 2 3 2 3 3 2 3" xfId="16142"/>
    <cellStyle name="Zarez 2 2 3 2 3 3 3" xfId="20980"/>
    <cellStyle name="Zarez 2 2 3 2 3 3 4" xfId="11304"/>
    <cellStyle name="Zarez 2 2 3 2 3 4" xfId="2838"/>
    <cellStyle name="Zarez 2 2 3 2 3 4 2" xfId="7676"/>
    <cellStyle name="Zarez 2 2 3 2 3 4 2 2" xfId="27028"/>
    <cellStyle name="Zarez 2 2 3 2 3 4 2 3" xfId="17352"/>
    <cellStyle name="Zarez 2 2 3 2 3 4 3" xfId="22190"/>
    <cellStyle name="Zarez 2 2 3 2 3 4 4" xfId="12514"/>
    <cellStyle name="Zarez 2 2 3 2 3 5" xfId="4047"/>
    <cellStyle name="Zarez 2 2 3 2 3 5 2" xfId="8885"/>
    <cellStyle name="Zarez 2 2 3 2 3 5 2 2" xfId="28237"/>
    <cellStyle name="Zarez 2 2 3 2 3 5 2 3" xfId="18561"/>
    <cellStyle name="Zarez 2 2 3 2 3 5 3" xfId="23399"/>
    <cellStyle name="Zarez 2 2 3 2 3 5 4" xfId="13723"/>
    <cellStyle name="Zarez 2 2 3 2 3 6" xfId="5256"/>
    <cellStyle name="Zarez 2 2 3 2 3 6 2" xfId="24608"/>
    <cellStyle name="Zarez 2 2 3 2 3 6 3" xfId="14932"/>
    <cellStyle name="Zarez 2 2 3 2 3 7" xfId="19770"/>
    <cellStyle name="Zarez 2 2 3 2 3 8" xfId="10094"/>
    <cellStyle name="Zarez 2 2 3 2 4" xfId="720"/>
    <cellStyle name="Zarez 2 2 3 2 4 2" xfId="1930"/>
    <cellStyle name="Zarez 2 2 3 2 4 2 2" xfId="6768"/>
    <cellStyle name="Zarez 2 2 3 2 4 2 2 2" xfId="26120"/>
    <cellStyle name="Zarez 2 2 3 2 4 2 2 3" xfId="16444"/>
    <cellStyle name="Zarez 2 2 3 2 4 2 3" xfId="21282"/>
    <cellStyle name="Zarez 2 2 3 2 4 2 4" xfId="11606"/>
    <cellStyle name="Zarez 2 2 3 2 4 3" xfId="3140"/>
    <cellStyle name="Zarez 2 2 3 2 4 3 2" xfId="7978"/>
    <cellStyle name="Zarez 2 2 3 2 4 3 2 2" xfId="27330"/>
    <cellStyle name="Zarez 2 2 3 2 4 3 2 3" xfId="17654"/>
    <cellStyle name="Zarez 2 2 3 2 4 3 3" xfId="22492"/>
    <cellStyle name="Zarez 2 2 3 2 4 3 4" xfId="12816"/>
    <cellStyle name="Zarez 2 2 3 2 4 4" xfId="4349"/>
    <cellStyle name="Zarez 2 2 3 2 4 4 2" xfId="9187"/>
    <cellStyle name="Zarez 2 2 3 2 4 4 2 2" xfId="28539"/>
    <cellStyle name="Zarez 2 2 3 2 4 4 2 3" xfId="18863"/>
    <cellStyle name="Zarez 2 2 3 2 4 4 3" xfId="23701"/>
    <cellStyle name="Zarez 2 2 3 2 4 4 4" xfId="14025"/>
    <cellStyle name="Zarez 2 2 3 2 4 5" xfId="5558"/>
    <cellStyle name="Zarez 2 2 3 2 4 5 2" xfId="24910"/>
    <cellStyle name="Zarez 2 2 3 2 4 5 3" xfId="15234"/>
    <cellStyle name="Zarez 2 2 3 2 4 6" xfId="20072"/>
    <cellStyle name="Zarez 2 2 3 2 4 7" xfId="10396"/>
    <cellStyle name="Zarez 2 2 3 2 5" xfId="1326"/>
    <cellStyle name="Zarez 2 2 3 2 5 2" xfId="6164"/>
    <cellStyle name="Zarez 2 2 3 2 5 2 2" xfId="25516"/>
    <cellStyle name="Zarez 2 2 3 2 5 2 3" xfId="15840"/>
    <cellStyle name="Zarez 2 2 3 2 5 3" xfId="20678"/>
    <cellStyle name="Zarez 2 2 3 2 5 4" xfId="11002"/>
    <cellStyle name="Zarez 2 2 3 2 6" xfId="2536"/>
    <cellStyle name="Zarez 2 2 3 2 6 2" xfId="7374"/>
    <cellStyle name="Zarez 2 2 3 2 6 2 2" xfId="26726"/>
    <cellStyle name="Zarez 2 2 3 2 6 2 3" xfId="17050"/>
    <cellStyle name="Zarez 2 2 3 2 6 3" xfId="21888"/>
    <cellStyle name="Zarez 2 2 3 2 6 4" xfId="12212"/>
    <cellStyle name="Zarez 2 2 3 2 7" xfId="3746"/>
    <cellStyle name="Zarez 2 2 3 2 7 2" xfId="8584"/>
    <cellStyle name="Zarez 2 2 3 2 7 2 2" xfId="27936"/>
    <cellStyle name="Zarez 2 2 3 2 7 2 3" xfId="18260"/>
    <cellStyle name="Zarez 2 2 3 2 7 3" xfId="23098"/>
    <cellStyle name="Zarez 2 2 3 2 7 4" xfId="13422"/>
    <cellStyle name="Zarez 2 2 3 2 8" xfId="4954"/>
    <cellStyle name="Zarez 2 2 3 2 8 2" xfId="24306"/>
    <cellStyle name="Zarez 2 2 3 2 8 3" xfId="14630"/>
    <cellStyle name="Zarez 2 2 3 2 9" xfId="19468"/>
    <cellStyle name="Zarez 2 2 3 3" xfId="148"/>
    <cellStyle name="Zarez 2 2 3 3 2" xfId="468"/>
    <cellStyle name="Zarez 2 2 3 3 2 2" xfId="1072"/>
    <cellStyle name="Zarez 2 2 3 3 2 2 2" xfId="2282"/>
    <cellStyle name="Zarez 2 2 3 3 2 2 2 2" xfId="7120"/>
    <cellStyle name="Zarez 2 2 3 3 2 2 2 2 2" xfId="26472"/>
    <cellStyle name="Zarez 2 2 3 3 2 2 2 2 3" xfId="16796"/>
    <cellStyle name="Zarez 2 2 3 3 2 2 2 3" xfId="21634"/>
    <cellStyle name="Zarez 2 2 3 3 2 2 2 4" xfId="11958"/>
    <cellStyle name="Zarez 2 2 3 3 2 2 3" xfId="3492"/>
    <cellStyle name="Zarez 2 2 3 3 2 2 3 2" xfId="8330"/>
    <cellStyle name="Zarez 2 2 3 3 2 2 3 2 2" xfId="27682"/>
    <cellStyle name="Zarez 2 2 3 3 2 2 3 2 3" xfId="18006"/>
    <cellStyle name="Zarez 2 2 3 3 2 2 3 3" xfId="22844"/>
    <cellStyle name="Zarez 2 2 3 3 2 2 3 4" xfId="13168"/>
    <cellStyle name="Zarez 2 2 3 3 2 2 4" xfId="4701"/>
    <cellStyle name="Zarez 2 2 3 3 2 2 4 2" xfId="9539"/>
    <cellStyle name="Zarez 2 2 3 3 2 2 4 2 2" xfId="28891"/>
    <cellStyle name="Zarez 2 2 3 3 2 2 4 2 3" xfId="19215"/>
    <cellStyle name="Zarez 2 2 3 3 2 2 4 3" xfId="24053"/>
    <cellStyle name="Zarez 2 2 3 3 2 2 4 4" xfId="14377"/>
    <cellStyle name="Zarez 2 2 3 3 2 2 5" xfId="5910"/>
    <cellStyle name="Zarez 2 2 3 3 2 2 5 2" xfId="25262"/>
    <cellStyle name="Zarez 2 2 3 3 2 2 5 3" xfId="15586"/>
    <cellStyle name="Zarez 2 2 3 3 2 2 6" xfId="20424"/>
    <cellStyle name="Zarez 2 2 3 3 2 2 7" xfId="10748"/>
    <cellStyle name="Zarez 2 2 3 3 2 3" xfId="1678"/>
    <cellStyle name="Zarez 2 2 3 3 2 3 2" xfId="6516"/>
    <cellStyle name="Zarez 2 2 3 3 2 3 2 2" xfId="25868"/>
    <cellStyle name="Zarez 2 2 3 3 2 3 2 3" xfId="16192"/>
    <cellStyle name="Zarez 2 2 3 3 2 3 3" xfId="21030"/>
    <cellStyle name="Zarez 2 2 3 3 2 3 4" xfId="11354"/>
    <cellStyle name="Zarez 2 2 3 3 2 4" xfId="2888"/>
    <cellStyle name="Zarez 2 2 3 3 2 4 2" xfId="7726"/>
    <cellStyle name="Zarez 2 2 3 3 2 4 2 2" xfId="27078"/>
    <cellStyle name="Zarez 2 2 3 3 2 4 2 3" xfId="17402"/>
    <cellStyle name="Zarez 2 2 3 3 2 4 3" xfId="22240"/>
    <cellStyle name="Zarez 2 2 3 3 2 4 4" xfId="12564"/>
    <cellStyle name="Zarez 2 2 3 3 2 5" xfId="4097"/>
    <cellStyle name="Zarez 2 2 3 3 2 5 2" xfId="8935"/>
    <cellStyle name="Zarez 2 2 3 3 2 5 2 2" xfId="28287"/>
    <cellStyle name="Zarez 2 2 3 3 2 5 2 3" xfId="18611"/>
    <cellStyle name="Zarez 2 2 3 3 2 5 3" xfId="23449"/>
    <cellStyle name="Zarez 2 2 3 3 2 5 4" xfId="13773"/>
    <cellStyle name="Zarez 2 2 3 3 2 6" xfId="5306"/>
    <cellStyle name="Zarez 2 2 3 3 2 6 2" xfId="24658"/>
    <cellStyle name="Zarez 2 2 3 3 2 6 3" xfId="14982"/>
    <cellStyle name="Zarez 2 2 3 3 2 7" xfId="19820"/>
    <cellStyle name="Zarez 2 2 3 3 2 8" xfId="10144"/>
    <cellStyle name="Zarez 2 2 3 3 3" xfId="770"/>
    <cellStyle name="Zarez 2 2 3 3 3 2" xfId="1980"/>
    <cellStyle name="Zarez 2 2 3 3 3 2 2" xfId="6818"/>
    <cellStyle name="Zarez 2 2 3 3 3 2 2 2" xfId="26170"/>
    <cellStyle name="Zarez 2 2 3 3 3 2 2 3" xfId="16494"/>
    <cellStyle name="Zarez 2 2 3 3 3 2 3" xfId="21332"/>
    <cellStyle name="Zarez 2 2 3 3 3 2 4" xfId="11656"/>
    <cellStyle name="Zarez 2 2 3 3 3 3" xfId="3190"/>
    <cellStyle name="Zarez 2 2 3 3 3 3 2" xfId="8028"/>
    <cellStyle name="Zarez 2 2 3 3 3 3 2 2" xfId="27380"/>
    <cellStyle name="Zarez 2 2 3 3 3 3 2 3" xfId="17704"/>
    <cellStyle name="Zarez 2 2 3 3 3 3 3" xfId="22542"/>
    <cellStyle name="Zarez 2 2 3 3 3 3 4" xfId="12866"/>
    <cellStyle name="Zarez 2 2 3 3 3 4" xfId="4399"/>
    <cellStyle name="Zarez 2 2 3 3 3 4 2" xfId="9237"/>
    <cellStyle name="Zarez 2 2 3 3 3 4 2 2" xfId="28589"/>
    <cellStyle name="Zarez 2 2 3 3 3 4 2 3" xfId="18913"/>
    <cellStyle name="Zarez 2 2 3 3 3 4 3" xfId="23751"/>
    <cellStyle name="Zarez 2 2 3 3 3 4 4" xfId="14075"/>
    <cellStyle name="Zarez 2 2 3 3 3 5" xfId="5608"/>
    <cellStyle name="Zarez 2 2 3 3 3 5 2" xfId="24960"/>
    <cellStyle name="Zarez 2 2 3 3 3 5 3" xfId="15284"/>
    <cellStyle name="Zarez 2 2 3 3 3 6" xfId="20122"/>
    <cellStyle name="Zarez 2 2 3 3 3 7" xfId="10446"/>
    <cellStyle name="Zarez 2 2 3 3 4" xfId="1376"/>
    <cellStyle name="Zarez 2 2 3 3 4 2" xfId="6214"/>
    <cellStyle name="Zarez 2 2 3 3 4 2 2" xfId="25566"/>
    <cellStyle name="Zarez 2 2 3 3 4 2 3" xfId="15890"/>
    <cellStyle name="Zarez 2 2 3 3 4 3" xfId="20728"/>
    <cellStyle name="Zarez 2 2 3 3 4 4" xfId="11052"/>
    <cellStyle name="Zarez 2 2 3 3 5" xfId="2586"/>
    <cellStyle name="Zarez 2 2 3 3 5 2" xfId="7424"/>
    <cellStyle name="Zarez 2 2 3 3 5 2 2" xfId="26776"/>
    <cellStyle name="Zarez 2 2 3 3 5 2 3" xfId="17100"/>
    <cellStyle name="Zarez 2 2 3 3 5 3" xfId="21938"/>
    <cellStyle name="Zarez 2 2 3 3 5 4" xfId="12262"/>
    <cellStyle name="Zarez 2 2 3 3 6" xfId="3796"/>
    <cellStyle name="Zarez 2 2 3 3 6 2" xfId="8634"/>
    <cellStyle name="Zarez 2 2 3 3 6 2 2" xfId="27986"/>
    <cellStyle name="Zarez 2 2 3 3 6 2 3" xfId="18310"/>
    <cellStyle name="Zarez 2 2 3 3 6 3" xfId="23148"/>
    <cellStyle name="Zarez 2 2 3 3 6 4" xfId="13472"/>
    <cellStyle name="Zarez 2 2 3 3 7" xfId="5004"/>
    <cellStyle name="Zarez 2 2 3 3 7 2" xfId="24356"/>
    <cellStyle name="Zarez 2 2 3 3 7 3" xfId="14680"/>
    <cellStyle name="Zarez 2 2 3 3 8" xfId="19518"/>
    <cellStyle name="Zarez 2 2 3 3 9" xfId="9842"/>
    <cellStyle name="Zarez 2 2 3 4" xfId="264"/>
    <cellStyle name="Zarez 2 2 3 4 2" xfId="568"/>
    <cellStyle name="Zarez 2 2 3 4 2 2" xfId="1172"/>
    <cellStyle name="Zarez 2 2 3 4 2 2 2" xfId="2382"/>
    <cellStyle name="Zarez 2 2 3 4 2 2 2 2" xfId="7220"/>
    <cellStyle name="Zarez 2 2 3 4 2 2 2 2 2" xfId="26572"/>
    <cellStyle name="Zarez 2 2 3 4 2 2 2 2 3" xfId="16896"/>
    <cellStyle name="Zarez 2 2 3 4 2 2 2 3" xfId="21734"/>
    <cellStyle name="Zarez 2 2 3 4 2 2 2 4" xfId="12058"/>
    <cellStyle name="Zarez 2 2 3 4 2 2 3" xfId="3592"/>
    <cellStyle name="Zarez 2 2 3 4 2 2 3 2" xfId="8430"/>
    <cellStyle name="Zarez 2 2 3 4 2 2 3 2 2" xfId="27782"/>
    <cellStyle name="Zarez 2 2 3 4 2 2 3 2 3" xfId="18106"/>
    <cellStyle name="Zarez 2 2 3 4 2 2 3 3" xfId="22944"/>
    <cellStyle name="Zarez 2 2 3 4 2 2 3 4" xfId="13268"/>
    <cellStyle name="Zarez 2 2 3 4 2 2 4" xfId="4801"/>
    <cellStyle name="Zarez 2 2 3 4 2 2 4 2" xfId="9639"/>
    <cellStyle name="Zarez 2 2 3 4 2 2 4 2 2" xfId="28991"/>
    <cellStyle name="Zarez 2 2 3 4 2 2 4 2 3" xfId="19315"/>
    <cellStyle name="Zarez 2 2 3 4 2 2 4 3" xfId="24153"/>
    <cellStyle name="Zarez 2 2 3 4 2 2 4 4" xfId="14477"/>
    <cellStyle name="Zarez 2 2 3 4 2 2 5" xfId="6010"/>
    <cellStyle name="Zarez 2 2 3 4 2 2 5 2" xfId="25362"/>
    <cellStyle name="Zarez 2 2 3 4 2 2 5 3" xfId="15686"/>
    <cellStyle name="Zarez 2 2 3 4 2 2 6" xfId="20524"/>
    <cellStyle name="Zarez 2 2 3 4 2 2 7" xfId="10848"/>
    <cellStyle name="Zarez 2 2 3 4 2 3" xfId="1778"/>
    <cellStyle name="Zarez 2 2 3 4 2 3 2" xfId="6616"/>
    <cellStyle name="Zarez 2 2 3 4 2 3 2 2" xfId="25968"/>
    <cellStyle name="Zarez 2 2 3 4 2 3 2 3" xfId="16292"/>
    <cellStyle name="Zarez 2 2 3 4 2 3 3" xfId="21130"/>
    <cellStyle name="Zarez 2 2 3 4 2 3 4" xfId="11454"/>
    <cellStyle name="Zarez 2 2 3 4 2 4" xfId="2988"/>
    <cellStyle name="Zarez 2 2 3 4 2 4 2" xfId="7826"/>
    <cellStyle name="Zarez 2 2 3 4 2 4 2 2" xfId="27178"/>
    <cellStyle name="Zarez 2 2 3 4 2 4 2 3" xfId="17502"/>
    <cellStyle name="Zarez 2 2 3 4 2 4 3" xfId="22340"/>
    <cellStyle name="Zarez 2 2 3 4 2 4 4" xfId="12664"/>
    <cellStyle name="Zarez 2 2 3 4 2 5" xfId="4197"/>
    <cellStyle name="Zarez 2 2 3 4 2 5 2" xfId="9035"/>
    <cellStyle name="Zarez 2 2 3 4 2 5 2 2" xfId="28387"/>
    <cellStyle name="Zarez 2 2 3 4 2 5 2 3" xfId="18711"/>
    <cellStyle name="Zarez 2 2 3 4 2 5 3" xfId="23549"/>
    <cellStyle name="Zarez 2 2 3 4 2 5 4" xfId="13873"/>
    <cellStyle name="Zarez 2 2 3 4 2 6" xfId="5406"/>
    <cellStyle name="Zarez 2 2 3 4 2 6 2" xfId="24758"/>
    <cellStyle name="Zarez 2 2 3 4 2 6 3" xfId="15082"/>
    <cellStyle name="Zarez 2 2 3 4 2 7" xfId="19920"/>
    <cellStyle name="Zarez 2 2 3 4 2 8" xfId="10244"/>
    <cellStyle name="Zarez 2 2 3 4 3" xfId="870"/>
    <cellStyle name="Zarez 2 2 3 4 3 2" xfId="2080"/>
    <cellStyle name="Zarez 2 2 3 4 3 2 2" xfId="6918"/>
    <cellStyle name="Zarez 2 2 3 4 3 2 2 2" xfId="26270"/>
    <cellStyle name="Zarez 2 2 3 4 3 2 2 3" xfId="16594"/>
    <cellStyle name="Zarez 2 2 3 4 3 2 3" xfId="21432"/>
    <cellStyle name="Zarez 2 2 3 4 3 2 4" xfId="11756"/>
    <cellStyle name="Zarez 2 2 3 4 3 3" xfId="3290"/>
    <cellStyle name="Zarez 2 2 3 4 3 3 2" xfId="8128"/>
    <cellStyle name="Zarez 2 2 3 4 3 3 2 2" xfId="27480"/>
    <cellStyle name="Zarez 2 2 3 4 3 3 2 3" xfId="17804"/>
    <cellStyle name="Zarez 2 2 3 4 3 3 3" xfId="22642"/>
    <cellStyle name="Zarez 2 2 3 4 3 3 4" xfId="12966"/>
    <cellStyle name="Zarez 2 2 3 4 3 4" xfId="4499"/>
    <cellStyle name="Zarez 2 2 3 4 3 4 2" xfId="9337"/>
    <cellStyle name="Zarez 2 2 3 4 3 4 2 2" xfId="28689"/>
    <cellStyle name="Zarez 2 2 3 4 3 4 2 3" xfId="19013"/>
    <cellStyle name="Zarez 2 2 3 4 3 4 3" xfId="23851"/>
    <cellStyle name="Zarez 2 2 3 4 3 4 4" xfId="14175"/>
    <cellStyle name="Zarez 2 2 3 4 3 5" xfId="5708"/>
    <cellStyle name="Zarez 2 2 3 4 3 5 2" xfId="25060"/>
    <cellStyle name="Zarez 2 2 3 4 3 5 3" xfId="15384"/>
    <cellStyle name="Zarez 2 2 3 4 3 6" xfId="20222"/>
    <cellStyle name="Zarez 2 2 3 4 3 7" xfId="10546"/>
    <cellStyle name="Zarez 2 2 3 4 4" xfId="1476"/>
    <cellStyle name="Zarez 2 2 3 4 4 2" xfId="6314"/>
    <cellStyle name="Zarez 2 2 3 4 4 2 2" xfId="25666"/>
    <cellStyle name="Zarez 2 2 3 4 4 2 3" xfId="15990"/>
    <cellStyle name="Zarez 2 2 3 4 4 3" xfId="20828"/>
    <cellStyle name="Zarez 2 2 3 4 4 4" xfId="11152"/>
    <cellStyle name="Zarez 2 2 3 4 5" xfId="2686"/>
    <cellStyle name="Zarez 2 2 3 4 5 2" xfId="7524"/>
    <cellStyle name="Zarez 2 2 3 4 5 2 2" xfId="26876"/>
    <cellStyle name="Zarez 2 2 3 4 5 2 3" xfId="17200"/>
    <cellStyle name="Zarez 2 2 3 4 5 3" xfId="22038"/>
    <cellStyle name="Zarez 2 2 3 4 5 4" xfId="12362"/>
    <cellStyle name="Zarez 2 2 3 4 6" xfId="3896"/>
    <cellStyle name="Zarez 2 2 3 4 6 2" xfId="8734"/>
    <cellStyle name="Zarez 2 2 3 4 6 2 2" xfId="28086"/>
    <cellStyle name="Zarez 2 2 3 4 6 2 3" xfId="18410"/>
    <cellStyle name="Zarez 2 2 3 4 6 3" xfId="23248"/>
    <cellStyle name="Zarez 2 2 3 4 6 4" xfId="13572"/>
    <cellStyle name="Zarez 2 2 3 4 7" xfId="5104"/>
    <cellStyle name="Zarez 2 2 3 4 7 2" xfId="24456"/>
    <cellStyle name="Zarez 2 2 3 4 7 3" xfId="14780"/>
    <cellStyle name="Zarez 2 2 3 4 8" xfId="19618"/>
    <cellStyle name="Zarez 2 2 3 4 9" xfId="9942"/>
    <cellStyle name="Zarez 2 2 3 5" xfId="317"/>
    <cellStyle name="Zarez 2 2 3 5 2" xfId="620"/>
    <cellStyle name="Zarez 2 2 3 5 2 2" xfId="1224"/>
    <cellStyle name="Zarez 2 2 3 5 2 2 2" xfId="2434"/>
    <cellStyle name="Zarez 2 2 3 5 2 2 2 2" xfId="7272"/>
    <cellStyle name="Zarez 2 2 3 5 2 2 2 2 2" xfId="26624"/>
    <cellStyle name="Zarez 2 2 3 5 2 2 2 2 3" xfId="16948"/>
    <cellStyle name="Zarez 2 2 3 5 2 2 2 3" xfId="21786"/>
    <cellStyle name="Zarez 2 2 3 5 2 2 2 4" xfId="12110"/>
    <cellStyle name="Zarez 2 2 3 5 2 2 3" xfId="3644"/>
    <cellStyle name="Zarez 2 2 3 5 2 2 3 2" xfId="8482"/>
    <cellStyle name="Zarez 2 2 3 5 2 2 3 2 2" xfId="27834"/>
    <cellStyle name="Zarez 2 2 3 5 2 2 3 2 3" xfId="18158"/>
    <cellStyle name="Zarez 2 2 3 5 2 2 3 3" xfId="22996"/>
    <cellStyle name="Zarez 2 2 3 5 2 2 3 4" xfId="13320"/>
    <cellStyle name="Zarez 2 2 3 5 2 2 4" xfId="4853"/>
    <cellStyle name="Zarez 2 2 3 5 2 2 4 2" xfId="9691"/>
    <cellStyle name="Zarez 2 2 3 5 2 2 4 2 2" xfId="29043"/>
    <cellStyle name="Zarez 2 2 3 5 2 2 4 2 3" xfId="19367"/>
    <cellStyle name="Zarez 2 2 3 5 2 2 4 3" xfId="24205"/>
    <cellStyle name="Zarez 2 2 3 5 2 2 4 4" xfId="14529"/>
    <cellStyle name="Zarez 2 2 3 5 2 2 5" xfId="6062"/>
    <cellStyle name="Zarez 2 2 3 5 2 2 5 2" xfId="25414"/>
    <cellStyle name="Zarez 2 2 3 5 2 2 5 3" xfId="15738"/>
    <cellStyle name="Zarez 2 2 3 5 2 2 6" xfId="20576"/>
    <cellStyle name="Zarez 2 2 3 5 2 2 7" xfId="10900"/>
    <cellStyle name="Zarez 2 2 3 5 2 3" xfId="1830"/>
    <cellStyle name="Zarez 2 2 3 5 2 3 2" xfId="6668"/>
    <cellStyle name="Zarez 2 2 3 5 2 3 2 2" xfId="26020"/>
    <cellStyle name="Zarez 2 2 3 5 2 3 2 3" xfId="16344"/>
    <cellStyle name="Zarez 2 2 3 5 2 3 3" xfId="21182"/>
    <cellStyle name="Zarez 2 2 3 5 2 3 4" xfId="11506"/>
    <cellStyle name="Zarez 2 2 3 5 2 4" xfId="3040"/>
    <cellStyle name="Zarez 2 2 3 5 2 4 2" xfId="7878"/>
    <cellStyle name="Zarez 2 2 3 5 2 4 2 2" xfId="27230"/>
    <cellStyle name="Zarez 2 2 3 5 2 4 2 3" xfId="17554"/>
    <cellStyle name="Zarez 2 2 3 5 2 4 3" xfId="22392"/>
    <cellStyle name="Zarez 2 2 3 5 2 4 4" xfId="12716"/>
    <cellStyle name="Zarez 2 2 3 5 2 5" xfId="4249"/>
    <cellStyle name="Zarez 2 2 3 5 2 5 2" xfId="9087"/>
    <cellStyle name="Zarez 2 2 3 5 2 5 2 2" xfId="28439"/>
    <cellStyle name="Zarez 2 2 3 5 2 5 2 3" xfId="18763"/>
    <cellStyle name="Zarez 2 2 3 5 2 5 3" xfId="23601"/>
    <cellStyle name="Zarez 2 2 3 5 2 5 4" xfId="13925"/>
    <cellStyle name="Zarez 2 2 3 5 2 6" xfId="5458"/>
    <cellStyle name="Zarez 2 2 3 5 2 6 2" xfId="24810"/>
    <cellStyle name="Zarez 2 2 3 5 2 6 3" xfId="15134"/>
    <cellStyle name="Zarez 2 2 3 5 2 7" xfId="19972"/>
    <cellStyle name="Zarez 2 2 3 5 2 8" xfId="10296"/>
    <cellStyle name="Zarez 2 2 3 5 3" xfId="922"/>
    <cellStyle name="Zarez 2 2 3 5 3 2" xfId="2132"/>
    <cellStyle name="Zarez 2 2 3 5 3 2 2" xfId="6970"/>
    <cellStyle name="Zarez 2 2 3 5 3 2 2 2" xfId="26322"/>
    <cellStyle name="Zarez 2 2 3 5 3 2 2 3" xfId="16646"/>
    <cellStyle name="Zarez 2 2 3 5 3 2 3" xfId="21484"/>
    <cellStyle name="Zarez 2 2 3 5 3 2 4" xfId="11808"/>
    <cellStyle name="Zarez 2 2 3 5 3 3" xfId="3342"/>
    <cellStyle name="Zarez 2 2 3 5 3 3 2" xfId="8180"/>
    <cellStyle name="Zarez 2 2 3 5 3 3 2 2" xfId="27532"/>
    <cellStyle name="Zarez 2 2 3 5 3 3 2 3" xfId="17856"/>
    <cellStyle name="Zarez 2 2 3 5 3 3 3" xfId="22694"/>
    <cellStyle name="Zarez 2 2 3 5 3 3 4" xfId="13018"/>
    <cellStyle name="Zarez 2 2 3 5 3 4" xfId="4551"/>
    <cellStyle name="Zarez 2 2 3 5 3 4 2" xfId="9389"/>
    <cellStyle name="Zarez 2 2 3 5 3 4 2 2" xfId="28741"/>
    <cellStyle name="Zarez 2 2 3 5 3 4 2 3" xfId="19065"/>
    <cellStyle name="Zarez 2 2 3 5 3 4 3" xfId="23903"/>
    <cellStyle name="Zarez 2 2 3 5 3 4 4" xfId="14227"/>
    <cellStyle name="Zarez 2 2 3 5 3 5" xfId="5760"/>
    <cellStyle name="Zarez 2 2 3 5 3 5 2" xfId="25112"/>
    <cellStyle name="Zarez 2 2 3 5 3 5 3" xfId="15436"/>
    <cellStyle name="Zarez 2 2 3 5 3 6" xfId="20274"/>
    <cellStyle name="Zarez 2 2 3 5 3 7" xfId="10598"/>
    <cellStyle name="Zarez 2 2 3 5 4" xfId="1528"/>
    <cellStyle name="Zarez 2 2 3 5 4 2" xfId="6366"/>
    <cellStyle name="Zarez 2 2 3 5 4 2 2" xfId="25718"/>
    <cellStyle name="Zarez 2 2 3 5 4 2 3" xfId="16042"/>
    <cellStyle name="Zarez 2 2 3 5 4 3" xfId="20880"/>
    <cellStyle name="Zarez 2 2 3 5 4 4" xfId="11204"/>
    <cellStyle name="Zarez 2 2 3 5 5" xfId="2738"/>
    <cellStyle name="Zarez 2 2 3 5 5 2" xfId="7576"/>
    <cellStyle name="Zarez 2 2 3 5 5 2 2" xfId="26928"/>
    <cellStyle name="Zarez 2 2 3 5 5 2 3" xfId="17252"/>
    <cellStyle name="Zarez 2 2 3 5 5 3" xfId="22090"/>
    <cellStyle name="Zarez 2 2 3 5 5 4" xfId="12414"/>
    <cellStyle name="Zarez 2 2 3 5 6" xfId="3947"/>
    <cellStyle name="Zarez 2 2 3 5 6 2" xfId="8785"/>
    <cellStyle name="Zarez 2 2 3 5 6 2 2" xfId="28137"/>
    <cellStyle name="Zarez 2 2 3 5 6 2 3" xfId="18461"/>
    <cellStyle name="Zarez 2 2 3 5 6 3" xfId="23299"/>
    <cellStyle name="Zarez 2 2 3 5 6 4" xfId="13623"/>
    <cellStyle name="Zarez 2 2 3 5 7" xfId="5156"/>
    <cellStyle name="Zarez 2 2 3 5 7 2" xfId="24508"/>
    <cellStyle name="Zarez 2 2 3 5 7 3" xfId="14832"/>
    <cellStyle name="Zarez 2 2 3 5 8" xfId="19670"/>
    <cellStyle name="Zarez 2 2 3 5 9" xfId="9994"/>
    <cellStyle name="Zarez 2 2 3 6" xfId="368"/>
    <cellStyle name="Zarez 2 2 3 6 2" xfId="972"/>
    <cellStyle name="Zarez 2 2 3 6 2 2" xfId="2182"/>
    <cellStyle name="Zarez 2 2 3 6 2 2 2" xfId="7020"/>
    <cellStyle name="Zarez 2 2 3 6 2 2 2 2" xfId="26372"/>
    <cellStyle name="Zarez 2 2 3 6 2 2 2 3" xfId="16696"/>
    <cellStyle name="Zarez 2 2 3 6 2 2 3" xfId="21534"/>
    <cellStyle name="Zarez 2 2 3 6 2 2 4" xfId="11858"/>
    <cellStyle name="Zarez 2 2 3 6 2 3" xfId="3392"/>
    <cellStyle name="Zarez 2 2 3 6 2 3 2" xfId="8230"/>
    <cellStyle name="Zarez 2 2 3 6 2 3 2 2" xfId="27582"/>
    <cellStyle name="Zarez 2 2 3 6 2 3 2 3" xfId="17906"/>
    <cellStyle name="Zarez 2 2 3 6 2 3 3" xfId="22744"/>
    <cellStyle name="Zarez 2 2 3 6 2 3 4" xfId="13068"/>
    <cellStyle name="Zarez 2 2 3 6 2 4" xfId="4601"/>
    <cellStyle name="Zarez 2 2 3 6 2 4 2" xfId="9439"/>
    <cellStyle name="Zarez 2 2 3 6 2 4 2 2" xfId="28791"/>
    <cellStyle name="Zarez 2 2 3 6 2 4 2 3" xfId="19115"/>
    <cellStyle name="Zarez 2 2 3 6 2 4 3" xfId="23953"/>
    <cellStyle name="Zarez 2 2 3 6 2 4 4" xfId="14277"/>
    <cellStyle name="Zarez 2 2 3 6 2 5" xfId="5810"/>
    <cellStyle name="Zarez 2 2 3 6 2 5 2" xfId="25162"/>
    <cellStyle name="Zarez 2 2 3 6 2 5 3" xfId="15486"/>
    <cellStyle name="Zarez 2 2 3 6 2 6" xfId="20324"/>
    <cellStyle name="Zarez 2 2 3 6 2 7" xfId="10648"/>
    <cellStyle name="Zarez 2 2 3 6 3" xfId="1578"/>
    <cellStyle name="Zarez 2 2 3 6 3 2" xfId="6416"/>
    <cellStyle name="Zarez 2 2 3 6 3 2 2" xfId="25768"/>
    <cellStyle name="Zarez 2 2 3 6 3 2 3" xfId="16092"/>
    <cellStyle name="Zarez 2 2 3 6 3 3" xfId="20930"/>
    <cellStyle name="Zarez 2 2 3 6 3 4" xfId="11254"/>
    <cellStyle name="Zarez 2 2 3 6 4" xfId="2788"/>
    <cellStyle name="Zarez 2 2 3 6 4 2" xfId="7626"/>
    <cellStyle name="Zarez 2 2 3 6 4 2 2" xfId="26978"/>
    <cellStyle name="Zarez 2 2 3 6 4 2 3" xfId="17302"/>
    <cellStyle name="Zarez 2 2 3 6 4 3" xfId="22140"/>
    <cellStyle name="Zarez 2 2 3 6 4 4" xfId="12464"/>
    <cellStyle name="Zarez 2 2 3 6 5" xfId="3997"/>
    <cellStyle name="Zarez 2 2 3 6 5 2" xfId="8835"/>
    <cellStyle name="Zarez 2 2 3 6 5 2 2" xfId="28187"/>
    <cellStyle name="Zarez 2 2 3 6 5 2 3" xfId="18511"/>
    <cellStyle name="Zarez 2 2 3 6 5 3" xfId="23349"/>
    <cellStyle name="Zarez 2 2 3 6 5 4" xfId="13673"/>
    <cellStyle name="Zarez 2 2 3 6 6" xfId="5206"/>
    <cellStyle name="Zarez 2 2 3 6 6 2" xfId="24558"/>
    <cellStyle name="Zarez 2 2 3 6 6 3" xfId="14882"/>
    <cellStyle name="Zarez 2 2 3 6 7" xfId="19720"/>
    <cellStyle name="Zarez 2 2 3 6 8" xfId="10044"/>
    <cellStyle name="Zarez 2 2 3 7" xfId="670"/>
    <cellStyle name="Zarez 2 2 3 7 2" xfId="1880"/>
    <cellStyle name="Zarez 2 2 3 7 2 2" xfId="6718"/>
    <cellStyle name="Zarez 2 2 3 7 2 2 2" xfId="26070"/>
    <cellStyle name="Zarez 2 2 3 7 2 2 3" xfId="16394"/>
    <cellStyle name="Zarez 2 2 3 7 2 3" xfId="21232"/>
    <cellStyle name="Zarez 2 2 3 7 2 4" xfId="11556"/>
    <cellStyle name="Zarez 2 2 3 7 3" xfId="3090"/>
    <cellStyle name="Zarez 2 2 3 7 3 2" xfId="7928"/>
    <cellStyle name="Zarez 2 2 3 7 3 2 2" xfId="27280"/>
    <cellStyle name="Zarez 2 2 3 7 3 2 3" xfId="17604"/>
    <cellStyle name="Zarez 2 2 3 7 3 3" xfId="22442"/>
    <cellStyle name="Zarez 2 2 3 7 3 4" xfId="12766"/>
    <cellStyle name="Zarez 2 2 3 7 4" xfId="4299"/>
    <cellStyle name="Zarez 2 2 3 7 4 2" xfId="9137"/>
    <cellStyle name="Zarez 2 2 3 7 4 2 2" xfId="28489"/>
    <cellStyle name="Zarez 2 2 3 7 4 2 3" xfId="18813"/>
    <cellStyle name="Zarez 2 2 3 7 4 3" xfId="23651"/>
    <cellStyle name="Zarez 2 2 3 7 4 4" xfId="13975"/>
    <cellStyle name="Zarez 2 2 3 7 5" xfId="5508"/>
    <cellStyle name="Zarez 2 2 3 7 5 2" xfId="24860"/>
    <cellStyle name="Zarez 2 2 3 7 5 3" xfId="15184"/>
    <cellStyle name="Zarez 2 2 3 7 6" xfId="20022"/>
    <cellStyle name="Zarez 2 2 3 7 7" xfId="10346"/>
    <cellStyle name="Zarez 2 2 3 8" xfId="1276"/>
    <cellStyle name="Zarez 2 2 3 8 2" xfId="6114"/>
    <cellStyle name="Zarez 2 2 3 8 2 2" xfId="25466"/>
    <cellStyle name="Zarez 2 2 3 8 2 3" xfId="15790"/>
    <cellStyle name="Zarez 2 2 3 8 3" xfId="20628"/>
    <cellStyle name="Zarez 2 2 3 8 4" xfId="10952"/>
    <cellStyle name="Zarez 2 2 3 9" xfId="2486"/>
    <cellStyle name="Zarez 2 2 3 9 2" xfId="7324"/>
    <cellStyle name="Zarez 2 2 3 9 2 2" xfId="26676"/>
    <cellStyle name="Zarez 2 2 3 9 2 3" xfId="17000"/>
    <cellStyle name="Zarez 2 2 3 9 3" xfId="21838"/>
    <cellStyle name="Zarez 2 2 3 9 4" xfId="12162"/>
    <cellStyle name="Zarez 2 2 4" xfId="64"/>
    <cellStyle name="Zarez 2 2 4 10" xfId="9771"/>
    <cellStyle name="Zarez 2 2 4 2" xfId="177"/>
    <cellStyle name="Zarez 2 2 4 2 2" xfId="497"/>
    <cellStyle name="Zarez 2 2 4 2 2 2" xfId="1101"/>
    <cellStyle name="Zarez 2 2 4 2 2 2 2" xfId="2311"/>
    <cellStyle name="Zarez 2 2 4 2 2 2 2 2" xfId="7149"/>
    <cellStyle name="Zarez 2 2 4 2 2 2 2 2 2" xfId="26501"/>
    <cellStyle name="Zarez 2 2 4 2 2 2 2 2 3" xfId="16825"/>
    <cellStyle name="Zarez 2 2 4 2 2 2 2 3" xfId="21663"/>
    <cellStyle name="Zarez 2 2 4 2 2 2 2 4" xfId="11987"/>
    <cellStyle name="Zarez 2 2 4 2 2 2 3" xfId="3521"/>
    <cellStyle name="Zarez 2 2 4 2 2 2 3 2" xfId="8359"/>
    <cellStyle name="Zarez 2 2 4 2 2 2 3 2 2" xfId="27711"/>
    <cellStyle name="Zarez 2 2 4 2 2 2 3 2 3" xfId="18035"/>
    <cellStyle name="Zarez 2 2 4 2 2 2 3 3" xfId="22873"/>
    <cellStyle name="Zarez 2 2 4 2 2 2 3 4" xfId="13197"/>
    <cellStyle name="Zarez 2 2 4 2 2 2 4" xfId="4730"/>
    <cellStyle name="Zarez 2 2 4 2 2 2 4 2" xfId="9568"/>
    <cellStyle name="Zarez 2 2 4 2 2 2 4 2 2" xfId="28920"/>
    <cellStyle name="Zarez 2 2 4 2 2 2 4 2 3" xfId="19244"/>
    <cellStyle name="Zarez 2 2 4 2 2 2 4 3" xfId="24082"/>
    <cellStyle name="Zarez 2 2 4 2 2 2 4 4" xfId="14406"/>
    <cellStyle name="Zarez 2 2 4 2 2 2 5" xfId="5939"/>
    <cellStyle name="Zarez 2 2 4 2 2 2 5 2" xfId="25291"/>
    <cellStyle name="Zarez 2 2 4 2 2 2 5 3" xfId="15615"/>
    <cellStyle name="Zarez 2 2 4 2 2 2 6" xfId="20453"/>
    <cellStyle name="Zarez 2 2 4 2 2 2 7" xfId="10777"/>
    <cellStyle name="Zarez 2 2 4 2 2 3" xfId="1707"/>
    <cellStyle name="Zarez 2 2 4 2 2 3 2" xfId="6545"/>
    <cellStyle name="Zarez 2 2 4 2 2 3 2 2" xfId="25897"/>
    <cellStyle name="Zarez 2 2 4 2 2 3 2 3" xfId="16221"/>
    <cellStyle name="Zarez 2 2 4 2 2 3 3" xfId="21059"/>
    <cellStyle name="Zarez 2 2 4 2 2 3 4" xfId="11383"/>
    <cellStyle name="Zarez 2 2 4 2 2 4" xfId="2917"/>
    <cellStyle name="Zarez 2 2 4 2 2 4 2" xfId="7755"/>
    <cellStyle name="Zarez 2 2 4 2 2 4 2 2" xfId="27107"/>
    <cellStyle name="Zarez 2 2 4 2 2 4 2 3" xfId="17431"/>
    <cellStyle name="Zarez 2 2 4 2 2 4 3" xfId="22269"/>
    <cellStyle name="Zarez 2 2 4 2 2 4 4" xfId="12593"/>
    <cellStyle name="Zarez 2 2 4 2 2 5" xfId="4126"/>
    <cellStyle name="Zarez 2 2 4 2 2 5 2" xfId="8964"/>
    <cellStyle name="Zarez 2 2 4 2 2 5 2 2" xfId="28316"/>
    <cellStyle name="Zarez 2 2 4 2 2 5 2 3" xfId="18640"/>
    <cellStyle name="Zarez 2 2 4 2 2 5 3" xfId="23478"/>
    <cellStyle name="Zarez 2 2 4 2 2 5 4" xfId="13802"/>
    <cellStyle name="Zarez 2 2 4 2 2 6" xfId="5335"/>
    <cellStyle name="Zarez 2 2 4 2 2 6 2" xfId="24687"/>
    <cellStyle name="Zarez 2 2 4 2 2 6 3" xfId="15011"/>
    <cellStyle name="Zarez 2 2 4 2 2 7" xfId="19849"/>
    <cellStyle name="Zarez 2 2 4 2 2 8" xfId="10173"/>
    <cellStyle name="Zarez 2 2 4 2 3" xfId="799"/>
    <cellStyle name="Zarez 2 2 4 2 3 2" xfId="2009"/>
    <cellStyle name="Zarez 2 2 4 2 3 2 2" xfId="6847"/>
    <cellStyle name="Zarez 2 2 4 2 3 2 2 2" xfId="26199"/>
    <cellStyle name="Zarez 2 2 4 2 3 2 2 3" xfId="16523"/>
    <cellStyle name="Zarez 2 2 4 2 3 2 3" xfId="21361"/>
    <cellStyle name="Zarez 2 2 4 2 3 2 4" xfId="11685"/>
    <cellStyle name="Zarez 2 2 4 2 3 3" xfId="3219"/>
    <cellStyle name="Zarez 2 2 4 2 3 3 2" xfId="8057"/>
    <cellStyle name="Zarez 2 2 4 2 3 3 2 2" xfId="27409"/>
    <cellStyle name="Zarez 2 2 4 2 3 3 2 3" xfId="17733"/>
    <cellStyle name="Zarez 2 2 4 2 3 3 3" xfId="22571"/>
    <cellStyle name="Zarez 2 2 4 2 3 3 4" xfId="12895"/>
    <cellStyle name="Zarez 2 2 4 2 3 4" xfId="4428"/>
    <cellStyle name="Zarez 2 2 4 2 3 4 2" xfId="9266"/>
    <cellStyle name="Zarez 2 2 4 2 3 4 2 2" xfId="28618"/>
    <cellStyle name="Zarez 2 2 4 2 3 4 2 3" xfId="18942"/>
    <cellStyle name="Zarez 2 2 4 2 3 4 3" xfId="23780"/>
    <cellStyle name="Zarez 2 2 4 2 3 4 4" xfId="14104"/>
    <cellStyle name="Zarez 2 2 4 2 3 5" xfId="5637"/>
    <cellStyle name="Zarez 2 2 4 2 3 5 2" xfId="24989"/>
    <cellStyle name="Zarez 2 2 4 2 3 5 3" xfId="15313"/>
    <cellStyle name="Zarez 2 2 4 2 3 6" xfId="20151"/>
    <cellStyle name="Zarez 2 2 4 2 3 7" xfId="10475"/>
    <cellStyle name="Zarez 2 2 4 2 4" xfId="1405"/>
    <cellStyle name="Zarez 2 2 4 2 4 2" xfId="6243"/>
    <cellStyle name="Zarez 2 2 4 2 4 2 2" xfId="25595"/>
    <cellStyle name="Zarez 2 2 4 2 4 2 3" xfId="15919"/>
    <cellStyle name="Zarez 2 2 4 2 4 3" xfId="20757"/>
    <cellStyle name="Zarez 2 2 4 2 4 4" xfId="11081"/>
    <cellStyle name="Zarez 2 2 4 2 5" xfId="2615"/>
    <cellStyle name="Zarez 2 2 4 2 5 2" xfId="7453"/>
    <cellStyle name="Zarez 2 2 4 2 5 2 2" xfId="26805"/>
    <cellStyle name="Zarez 2 2 4 2 5 2 3" xfId="17129"/>
    <cellStyle name="Zarez 2 2 4 2 5 3" xfId="21967"/>
    <cellStyle name="Zarez 2 2 4 2 5 4" xfId="12291"/>
    <cellStyle name="Zarez 2 2 4 2 6" xfId="3825"/>
    <cellStyle name="Zarez 2 2 4 2 6 2" xfId="8663"/>
    <cellStyle name="Zarez 2 2 4 2 6 2 2" xfId="28015"/>
    <cellStyle name="Zarez 2 2 4 2 6 2 3" xfId="18339"/>
    <cellStyle name="Zarez 2 2 4 2 6 3" xfId="23177"/>
    <cellStyle name="Zarez 2 2 4 2 6 4" xfId="13501"/>
    <cellStyle name="Zarez 2 2 4 2 7" xfId="5033"/>
    <cellStyle name="Zarez 2 2 4 2 7 2" xfId="24385"/>
    <cellStyle name="Zarez 2 2 4 2 7 3" xfId="14709"/>
    <cellStyle name="Zarez 2 2 4 2 8" xfId="19547"/>
    <cellStyle name="Zarez 2 2 4 2 9" xfId="9871"/>
    <cellStyle name="Zarez 2 2 4 3" xfId="397"/>
    <cellStyle name="Zarez 2 2 4 3 2" xfId="1001"/>
    <cellStyle name="Zarez 2 2 4 3 2 2" xfId="2211"/>
    <cellStyle name="Zarez 2 2 4 3 2 2 2" xfId="7049"/>
    <cellStyle name="Zarez 2 2 4 3 2 2 2 2" xfId="26401"/>
    <cellStyle name="Zarez 2 2 4 3 2 2 2 3" xfId="16725"/>
    <cellStyle name="Zarez 2 2 4 3 2 2 3" xfId="21563"/>
    <cellStyle name="Zarez 2 2 4 3 2 2 4" xfId="11887"/>
    <cellStyle name="Zarez 2 2 4 3 2 3" xfId="3421"/>
    <cellStyle name="Zarez 2 2 4 3 2 3 2" xfId="8259"/>
    <cellStyle name="Zarez 2 2 4 3 2 3 2 2" xfId="27611"/>
    <cellStyle name="Zarez 2 2 4 3 2 3 2 3" xfId="17935"/>
    <cellStyle name="Zarez 2 2 4 3 2 3 3" xfId="22773"/>
    <cellStyle name="Zarez 2 2 4 3 2 3 4" xfId="13097"/>
    <cellStyle name="Zarez 2 2 4 3 2 4" xfId="4630"/>
    <cellStyle name="Zarez 2 2 4 3 2 4 2" xfId="9468"/>
    <cellStyle name="Zarez 2 2 4 3 2 4 2 2" xfId="28820"/>
    <cellStyle name="Zarez 2 2 4 3 2 4 2 3" xfId="19144"/>
    <cellStyle name="Zarez 2 2 4 3 2 4 3" xfId="23982"/>
    <cellStyle name="Zarez 2 2 4 3 2 4 4" xfId="14306"/>
    <cellStyle name="Zarez 2 2 4 3 2 5" xfId="5839"/>
    <cellStyle name="Zarez 2 2 4 3 2 5 2" xfId="25191"/>
    <cellStyle name="Zarez 2 2 4 3 2 5 3" xfId="15515"/>
    <cellStyle name="Zarez 2 2 4 3 2 6" xfId="20353"/>
    <cellStyle name="Zarez 2 2 4 3 2 7" xfId="10677"/>
    <cellStyle name="Zarez 2 2 4 3 3" xfId="1607"/>
    <cellStyle name="Zarez 2 2 4 3 3 2" xfId="6445"/>
    <cellStyle name="Zarez 2 2 4 3 3 2 2" xfId="25797"/>
    <cellStyle name="Zarez 2 2 4 3 3 2 3" xfId="16121"/>
    <cellStyle name="Zarez 2 2 4 3 3 3" xfId="20959"/>
    <cellStyle name="Zarez 2 2 4 3 3 4" xfId="11283"/>
    <cellStyle name="Zarez 2 2 4 3 4" xfId="2817"/>
    <cellStyle name="Zarez 2 2 4 3 4 2" xfId="7655"/>
    <cellStyle name="Zarez 2 2 4 3 4 2 2" xfId="27007"/>
    <cellStyle name="Zarez 2 2 4 3 4 2 3" xfId="17331"/>
    <cellStyle name="Zarez 2 2 4 3 4 3" xfId="22169"/>
    <cellStyle name="Zarez 2 2 4 3 4 4" xfId="12493"/>
    <cellStyle name="Zarez 2 2 4 3 5" xfId="4026"/>
    <cellStyle name="Zarez 2 2 4 3 5 2" xfId="8864"/>
    <cellStyle name="Zarez 2 2 4 3 5 2 2" xfId="28216"/>
    <cellStyle name="Zarez 2 2 4 3 5 2 3" xfId="18540"/>
    <cellStyle name="Zarez 2 2 4 3 5 3" xfId="23378"/>
    <cellStyle name="Zarez 2 2 4 3 5 4" xfId="13702"/>
    <cellStyle name="Zarez 2 2 4 3 6" xfId="5235"/>
    <cellStyle name="Zarez 2 2 4 3 6 2" xfId="24587"/>
    <cellStyle name="Zarez 2 2 4 3 6 3" xfId="14911"/>
    <cellStyle name="Zarez 2 2 4 3 7" xfId="19749"/>
    <cellStyle name="Zarez 2 2 4 3 8" xfId="10073"/>
    <cellStyle name="Zarez 2 2 4 4" xfId="699"/>
    <cellStyle name="Zarez 2 2 4 4 2" xfId="1909"/>
    <cellStyle name="Zarez 2 2 4 4 2 2" xfId="6747"/>
    <cellStyle name="Zarez 2 2 4 4 2 2 2" xfId="26099"/>
    <cellStyle name="Zarez 2 2 4 4 2 2 3" xfId="16423"/>
    <cellStyle name="Zarez 2 2 4 4 2 3" xfId="21261"/>
    <cellStyle name="Zarez 2 2 4 4 2 4" xfId="11585"/>
    <cellStyle name="Zarez 2 2 4 4 3" xfId="3119"/>
    <cellStyle name="Zarez 2 2 4 4 3 2" xfId="7957"/>
    <cellStyle name="Zarez 2 2 4 4 3 2 2" xfId="27309"/>
    <cellStyle name="Zarez 2 2 4 4 3 2 3" xfId="17633"/>
    <cellStyle name="Zarez 2 2 4 4 3 3" xfId="22471"/>
    <cellStyle name="Zarez 2 2 4 4 3 4" xfId="12795"/>
    <cellStyle name="Zarez 2 2 4 4 4" xfId="4328"/>
    <cellStyle name="Zarez 2 2 4 4 4 2" xfId="9166"/>
    <cellStyle name="Zarez 2 2 4 4 4 2 2" xfId="28518"/>
    <cellStyle name="Zarez 2 2 4 4 4 2 3" xfId="18842"/>
    <cellStyle name="Zarez 2 2 4 4 4 3" xfId="23680"/>
    <cellStyle name="Zarez 2 2 4 4 4 4" xfId="14004"/>
    <cellStyle name="Zarez 2 2 4 4 5" xfId="5537"/>
    <cellStyle name="Zarez 2 2 4 4 5 2" xfId="24889"/>
    <cellStyle name="Zarez 2 2 4 4 5 3" xfId="15213"/>
    <cellStyle name="Zarez 2 2 4 4 6" xfId="20051"/>
    <cellStyle name="Zarez 2 2 4 4 7" xfId="10375"/>
    <cellStyle name="Zarez 2 2 4 5" xfId="1305"/>
    <cellStyle name="Zarez 2 2 4 5 2" xfId="6143"/>
    <cellStyle name="Zarez 2 2 4 5 2 2" xfId="25495"/>
    <cellStyle name="Zarez 2 2 4 5 2 3" xfId="15819"/>
    <cellStyle name="Zarez 2 2 4 5 3" xfId="20657"/>
    <cellStyle name="Zarez 2 2 4 5 4" xfId="10981"/>
    <cellStyle name="Zarez 2 2 4 6" xfId="2515"/>
    <cellStyle name="Zarez 2 2 4 6 2" xfId="7353"/>
    <cellStyle name="Zarez 2 2 4 6 2 2" xfId="26705"/>
    <cellStyle name="Zarez 2 2 4 6 2 3" xfId="17029"/>
    <cellStyle name="Zarez 2 2 4 6 3" xfId="21867"/>
    <cellStyle name="Zarez 2 2 4 6 4" xfId="12191"/>
    <cellStyle name="Zarez 2 2 4 7" xfId="3725"/>
    <cellStyle name="Zarez 2 2 4 7 2" xfId="8563"/>
    <cellStyle name="Zarez 2 2 4 7 2 2" xfId="27915"/>
    <cellStyle name="Zarez 2 2 4 7 2 3" xfId="18239"/>
    <cellStyle name="Zarez 2 2 4 7 3" xfId="23077"/>
    <cellStyle name="Zarez 2 2 4 7 4" xfId="13401"/>
    <cellStyle name="Zarez 2 2 4 8" xfId="4933"/>
    <cellStyle name="Zarez 2 2 4 8 2" xfId="24285"/>
    <cellStyle name="Zarez 2 2 4 8 3" xfId="14609"/>
    <cellStyle name="Zarez 2 2 4 9" xfId="19447"/>
    <cellStyle name="Zarez 2 2 5" xfId="126"/>
    <cellStyle name="Zarez 2 2 5 2" xfId="447"/>
    <cellStyle name="Zarez 2 2 5 2 2" xfId="1051"/>
    <cellStyle name="Zarez 2 2 5 2 2 2" xfId="2261"/>
    <cellStyle name="Zarez 2 2 5 2 2 2 2" xfId="7099"/>
    <cellStyle name="Zarez 2 2 5 2 2 2 2 2" xfId="26451"/>
    <cellStyle name="Zarez 2 2 5 2 2 2 2 3" xfId="16775"/>
    <cellStyle name="Zarez 2 2 5 2 2 2 3" xfId="21613"/>
    <cellStyle name="Zarez 2 2 5 2 2 2 4" xfId="11937"/>
    <cellStyle name="Zarez 2 2 5 2 2 3" xfId="3471"/>
    <cellStyle name="Zarez 2 2 5 2 2 3 2" xfId="8309"/>
    <cellStyle name="Zarez 2 2 5 2 2 3 2 2" xfId="27661"/>
    <cellStyle name="Zarez 2 2 5 2 2 3 2 3" xfId="17985"/>
    <cellStyle name="Zarez 2 2 5 2 2 3 3" xfId="22823"/>
    <cellStyle name="Zarez 2 2 5 2 2 3 4" xfId="13147"/>
    <cellStyle name="Zarez 2 2 5 2 2 4" xfId="4680"/>
    <cellStyle name="Zarez 2 2 5 2 2 4 2" xfId="9518"/>
    <cellStyle name="Zarez 2 2 5 2 2 4 2 2" xfId="28870"/>
    <cellStyle name="Zarez 2 2 5 2 2 4 2 3" xfId="19194"/>
    <cellStyle name="Zarez 2 2 5 2 2 4 3" xfId="24032"/>
    <cellStyle name="Zarez 2 2 5 2 2 4 4" xfId="14356"/>
    <cellStyle name="Zarez 2 2 5 2 2 5" xfId="5889"/>
    <cellStyle name="Zarez 2 2 5 2 2 5 2" xfId="25241"/>
    <cellStyle name="Zarez 2 2 5 2 2 5 3" xfId="15565"/>
    <cellStyle name="Zarez 2 2 5 2 2 6" xfId="20403"/>
    <cellStyle name="Zarez 2 2 5 2 2 7" xfId="10727"/>
    <cellStyle name="Zarez 2 2 5 2 3" xfId="1657"/>
    <cellStyle name="Zarez 2 2 5 2 3 2" xfId="6495"/>
    <cellStyle name="Zarez 2 2 5 2 3 2 2" xfId="25847"/>
    <cellStyle name="Zarez 2 2 5 2 3 2 3" xfId="16171"/>
    <cellStyle name="Zarez 2 2 5 2 3 3" xfId="21009"/>
    <cellStyle name="Zarez 2 2 5 2 3 4" xfId="11333"/>
    <cellStyle name="Zarez 2 2 5 2 4" xfId="2867"/>
    <cellStyle name="Zarez 2 2 5 2 4 2" xfId="7705"/>
    <cellStyle name="Zarez 2 2 5 2 4 2 2" xfId="27057"/>
    <cellStyle name="Zarez 2 2 5 2 4 2 3" xfId="17381"/>
    <cellStyle name="Zarez 2 2 5 2 4 3" xfId="22219"/>
    <cellStyle name="Zarez 2 2 5 2 4 4" xfId="12543"/>
    <cellStyle name="Zarez 2 2 5 2 5" xfId="4076"/>
    <cellStyle name="Zarez 2 2 5 2 5 2" xfId="8914"/>
    <cellStyle name="Zarez 2 2 5 2 5 2 2" xfId="28266"/>
    <cellStyle name="Zarez 2 2 5 2 5 2 3" xfId="18590"/>
    <cellStyle name="Zarez 2 2 5 2 5 3" xfId="23428"/>
    <cellStyle name="Zarez 2 2 5 2 5 4" xfId="13752"/>
    <cellStyle name="Zarez 2 2 5 2 6" xfId="5285"/>
    <cellStyle name="Zarez 2 2 5 2 6 2" xfId="24637"/>
    <cellStyle name="Zarez 2 2 5 2 6 3" xfId="14961"/>
    <cellStyle name="Zarez 2 2 5 2 7" xfId="19799"/>
    <cellStyle name="Zarez 2 2 5 2 8" xfId="10123"/>
    <cellStyle name="Zarez 2 2 5 3" xfId="749"/>
    <cellStyle name="Zarez 2 2 5 3 2" xfId="1959"/>
    <cellStyle name="Zarez 2 2 5 3 2 2" xfId="6797"/>
    <cellStyle name="Zarez 2 2 5 3 2 2 2" xfId="26149"/>
    <cellStyle name="Zarez 2 2 5 3 2 2 3" xfId="16473"/>
    <cellStyle name="Zarez 2 2 5 3 2 3" xfId="21311"/>
    <cellStyle name="Zarez 2 2 5 3 2 4" xfId="11635"/>
    <cellStyle name="Zarez 2 2 5 3 3" xfId="3169"/>
    <cellStyle name="Zarez 2 2 5 3 3 2" xfId="8007"/>
    <cellStyle name="Zarez 2 2 5 3 3 2 2" xfId="27359"/>
    <cellStyle name="Zarez 2 2 5 3 3 2 3" xfId="17683"/>
    <cellStyle name="Zarez 2 2 5 3 3 3" xfId="22521"/>
    <cellStyle name="Zarez 2 2 5 3 3 4" xfId="12845"/>
    <cellStyle name="Zarez 2 2 5 3 4" xfId="4378"/>
    <cellStyle name="Zarez 2 2 5 3 4 2" xfId="9216"/>
    <cellStyle name="Zarez 2 2 5 3 4 2 2" xfId="28568"/>
    <cellStyle name="Zarez 2 2 5 3 4 2 3" xfId="18892"/>
    <cellStyle name="Zarez 2 2 5 3 4 3" xfId="23730"/>
    <cellStyle name="Zarez 2 2 5 3 4 4" xfId="14054"/>
    <cellStyle name="Zarez 2 2 5 3 5" xfId="5587"/>
    <cellStyle name="Zarez 2 2 5 3 5 2" xfId="24939"/>
    <cellStyle name="Zarez 2 2 5 3 5 3" xfId="15263"/>
    <cellStyle name="Zarez 2 2 5 3 6" xfId="20101"/>
    <cellStyle name="Zarez 2 2 5 3 7" xfId="10425"/>
    <cellStyle name="Zarez 2 2 5 4" xfId="1355"/>
    <cellStyle name="Zarez 2 2 5 4 2" xfId="6193"/>
    <cellStyle name="Zarez 2 2 5 4 2 2" xfId="25545"/>
    <cellStyle name="Zarez 2 2 5 4 2 3" xfId="15869"/>
    <cellStyle name="Zarez 2 2 5 4 3" xfId="20707"/>
    <cellStyle name="Zarez 2 2 5 4 4" xfId="11031"/>
    <cellStyle name="Zarez 2 2 5 5" xfId="2565"/>
    <cellStyle name="Zarez 2 2 5 5 2" xfId="7403"/>
    <cellStyle name="Zarez 2 2 5 5 2 2" xfId="26755"/>
    <cellStyle name="Zarez 2 2 5 5 2 3" xfId="17079"/>
    <cellStyle name="Zarez 2 2 5 5 3" xfId="21917"/>
    <cellStyle name="Zarez 2 2 5 5 4" xfId="12241"/>
    <cellStyle name="Zarez 2 2 5 6" xfId="3775"/>
    <cellStyle name="Zarez 2 2 5 6 2" xfId="8613"/>
    <cellStyle name="Zarez 2 2 5 6 2 2" xfId="27965"/>
    <cellStyle name="Zarez 2 2 5 6 2 3" xfId="18289"/>
    <cellStyle name="Zarez 2 2 5 6 3" xfId="23127"/>
    <cellStyle name="Zarez 2 2 5 6 4" xfId="13451"/>
    <cellStyle name="Zarez 2 2 5 7" xfId="4983"/>
    <cellStyle name="Zarez 2 2 5 7 2" xfId="24335"/>
    <cellStyle name="Zarez 2 2 5 7 3" xfId="14659"/>
    <cellStyle name="Zarez 2 2 5 8" xfId="19497"/>
    <cellStyle name="Zarez 2 2 5 9" xfId="9821"/>
    <cellStyle name="Zarez 2 2 6" xfId="243"/>
    <cellStyle name="Zarez 2 2 6 2" xfId="547"/>
    <cellStyle name="Zarez 2 2 6 2 2" xfId="1151"/>
    <cellStyle name="Zarez 2 2 6 2 2 2" xfId="2361"/>
    <cellStyle name="Zarez 2 2 6 2 2 2 2" xfId="7199"/>
    <cellStyle name="Zarez 2 2 6 2 2 2 2 2" xfId="26551"/>
    <cellStyle name="Zarez 2 2 6 2 2 2 2 3" xfId="16875"/>
    <cellStyle name="Zarez 2 2 6 2 2 2 3" xfId="21713"/>
    <cellStyle name="Zarez 2 2 6 2 2 2 4" xfId="12037"/>
    <cellStyle name="Zarez 2 2 6 2 2 3" xfId="3571"/>
    <cellStyle name="Zarez 2 2 6 2 2 3 2" xfId="8409"/>
    <cellStyle name="Zarez 2 2 6 2 2 3 2 2" xfId="27761"/>
    <cellStyle name="Zarez 2 2 6 2 2 3 2 3" xfId="18085"/>
    <cellStyle name="Zarez 2 2 6 2 2 3 3" xfId="22923"/>
    <cellStyle name="Zarez 2 2 6 2 2 3 4" xfId="13247"/>
    <cellStyle name="Zarez 2 2 6 2 2 4" xfId="4780"/>
    <cellStyle name="Zarez 2 2 6 2 2 4 2" xfId="9618"/>
    <cellStyle name="Zarez 2 2 6 2 2 4 2 2" xfId="28970"/>
    <cellStyle name="Zarez 2 2 6 2 2 4 2 3" xfId="19294"/>
    <cellStyle name="Zarez 2 2 6 2 2 4 3" xfId="24132"/>
    <cellStyle name="Zarez 2 2 6 2 2 4 4" xfId="14456"/>
    <cellStyle name="Zarez 2 2 6 2 2 5" xfId="5989"/>
    <cellStyle name="Zarez 2 2 6 2 2 5 2" xfId="25341"/>
    <cellStyle name="Zarez 2 2 6 2 2 5 3" xfId="15665"/>
    <cellStyle name="Zarez 2 2 6 2 2 6" xfId="20503"/>
    <cellStyle name="Zarez 2 2 6 2 2 7" xfId="10827"/>
    <cellStyle name="Zarez 2 2 6 2 3" xfId="1757"/>
    <cellStyle name="Zarez 2 2 6 2 3 2" xfId="6595"/>
    <cellStyle name="Zarez 2 2 6 2 3 2 2" xfId="25947"/>
    <cellStyle name="Zarez 2 2 6 2 3 2 3" xfId="16271"/>
    <cellStyle name="Zarez 2 2 6 2 3 3" xfId="21109"/>
    <cellStyle name="Zarez 2 2 6 2 3 4" xfId="11433"/>
    <cellStyle name="Zarez 2 2 6 2 4" xfId="2967"/>
    <cellStyle name="Zarez 2 2 6 2 4 2" xfId="7805"/>
    <cellStyle name="Zarez 2 2 6 2 4 2 2" xfId="27157"/>
    <cellStyle name="Zarez 2 2 6 2 4 2 3" xfId="17481"/>
    <cellStyle name="Zarez 2 2 6 2 4 3" xfId="22319"/>
    <cellStyle name="Zarez 2 2 6 2 4 4" xfId="12643"/>
    <cellStyle name="Zarez 2 2 6 2 5" xfId="4176"/>
    <cellStyle name="Zarez 2 2 6 2 5 2" xfId="9014"/>
    <cellStyle name="Zarez 2 2 6 2 5 2 2" xfId="28366"/>
    <cellStyle name="Zarez 2 2 6 2 5 2 3" xfId="18690"/>
    <cellStyle name="Zarez 2 2 6 2 5 3" xfId="23528"/>
    <cellStyle name="Zarez 2 2 6 2 5 4" xfId="13852"/>
    <cellStyle name="Zarez 2 2 6 2 6" xfId="5385"/>
    <cellStyle name="Zarez 2 2 6 2 6 2" xfId="24737"/>
    <cellStyle name="Zarez 2 2 6 2 6 3" xfId="15061"/>
    <cellStyle name="Zarez 2 2 6 2 7" xfId="19899"/>
    <cellStyle name="Zarez 2 2 6 2 8" xfId="10223"/>
    <cellStyle name="Zarez 2 2 6 3" xfId="849"/>
    <cellStyle name="Zarez 2 2 6 3 2" xfId="2059"/>
    <cellStyle name="Zarez 2 2 6 3 2 2" xfId="6897"/>
    <cellStyle name="Zarez 2 2 6 3 2 2 2" xfId="26249"/>
    <cellStyle name="Zarez 2 2 6 3 2 2 3" xfId="16573"/>
    <cellStyle name="Zarez 2 2 6 3 2 3" xfId="21411"/>
    <cellStyle name="Zarez 2 2 6 3 2 4" xfId="11735"/>
    <cellStyle name="Zarez 2 2 6 3 3" xfId="3269"/>
    <cellStyle name="Zarez 2 2 6 3 3 2" xfId="8107"/>
    <cellStyle name="Zarez 2 2 6 3 3 2 2" xfId="27459"/>
    <cellStyle name="Zarez 2 2 6 3 3 2 3" xfId="17783"/>
    <cellStyle name="Zarez 2 2 6 3 3 3" xfId="22621"/>
    <cellStyle name="Zarez 2 2 6 3 3 4" xfId="12945"/>
    <cellStyle name="Zarez 2 2 6 3 4" xfId="4478"/>
    <cellStyle name="Zarez 2 2 6 3 4 2" xfId="9316"/>
    <cellStyle name="Zarez 2 2 6 3 4 2 2" xfId="28668"/>
    <cellStyle name="Zarez 2 2 6 3 4 2 3" xfId="18992"/>
    <cellStyle name="Zarez 2 2 6 3 4 3" xfId="23830"/>
    <cellStyle name="Zarez 2 2 6 3 4 4" xfId="14154"/>
    <cellStyle name="Zarez 2 2 6 3 5" xfId="5687"/>
    <cellStyle name="Zarez 2 2 6 3 5 2" xfId="25039"/>
    <cellStyle name="Zarez 2 2 6 3 5 3" xfId="15363"/>
    <cellStyle name="Zarez 2 2 6 3 6" xfId="20201"/>
    <cellStyle name="Zarez 2 2 6 3 7" xfId="10525"/>
    <cellStyle name="Zarez 2 2 6 4" xfId="1455"/>
    <cellStyle name="Zarez 2 2 6 4 2" xfId="6293"/>
    <cellStyle name="Zarez 2 2 6 4 2 2" xfId="25645"/>
    <cellStyle name="Zarez 2 2 6 4 2 3" xfId="15969"/>
    <cellStyle name="Zarez 2 2 6 4 3" xfId="20807"/>
    <cellStyle name="Zarez 2 2 6 4 4" xfId="11131"/>
    <cellStyle name="Zarez 2 2 6 5" xfId="2665"/>
    <cellStyle name="Zarez 2 2 6 5 2" xfId="7503"/>
    <cellStyle name="Zarez 2 2 6 5 2 2" xfId="26855"/>
    <cellStyle name="Zarez 2 2 6 5 2 3" xfId="17179"/>
    <cellStyle name="Zarez 2 2 6 5 3" xfId="22017"/>
    <cellStyle name="Zarez 2 2 6 5 4" xfId="12341"/>
    <cellStyle name="Zarez 2 2 6 6" xfId="3875"/>
    <cellStyle name="Zarez 2 2 6 6 2" xfId="8713"/>
    <cellStyle name="Zarez 2 2 6 6 2 2" xfId="28065"/>
    <cellStyle name="Zarez 2 2 6 6 2 3" xfId="18389"/>
    <cellStyle name="Zarez 2 2 6 6 3" xfId="23227"/>
    <cellStyle name="Zarez 2 2 6 6 4" xfId="13551"/>
    <cellStyle name="Zarez 2 2 6 7" xfId="5083"/>
    <cellStyle name="Zarez 2 2 6 7 2" xfId="24435"/>
    <cellStyle name="Zarez 2 2 6 7 3" xfId="14759"/>
    <cellStyle name="Zarez 2 2 6 8" xfId="19597"/>
    <cellStyle name="Zarez 2 2 6 9" xfId="9921"/>
    <cellStyle name="Zarez 2 2 7" xfId="296"/>
    <cellStyle name="Zarez 2 2 7 2" xfId="599"/>
    <cellStyle name="Zarez 2 2 7 2 2" xfId="1203"/>
    <cellStyle name="Zarez 2 2 7 2 2 2" xfId="2413"/>
    <cellStyle name="Zarez 2 2 7 2 2 2 2" xfId="7251"/>
    <cellStyle name="Zarez 2 2 7 2 2 2 2 2" xfId="26603"/>
    <cellStyle name="Zarez 2 2 7 2 2 2 2 3" xfId="16927"/>
    <cellStyle name="Zarez 2 2 7 2 2 2 3" xfId="21765"/>
    <cellStyle name="Zarez 2 2 7 2 2 2 4" xfId="12089"/>
    <cellStyle name="Zarez 2 2 7 2 2 3" xfId="3623"/>
    <cellStyle name="Zarez 2 2 7 2 2 3 2" xfId="8461"/>
    <cellStyle name="Zarez 2 2 7 2 2 3 2 2" xfId="27813"/>
    <cellStyle name="Zarez 2 2 7 2 2 3 2 3" xfId="18137"/>
    <cellStyle name="Zarez 2 2 7 2 2 3 3" xfId="22975"/>
    <cellStyle name="Zarez 2 2 7 2 2 3 4" xfId="13299"/>
    <cellStyle name="Zarez 2 2 7 2 2 4" xfId="4832"/>
    <cellStyle name="Zarez 2 2 7 2 2 4 2" xfId="9670"/>
    <cellStyle name="Zarez 2 2 7 2 2 4 2 2" xfId="29022"/>
    <cellStyle name="Zarez 2 2 7 2 2 4 2 3" xfId="19346"/>
    <cellStyle name="Zarez 2 2 7 2 2 4 3" xfId="24184"/>
    <cellStyle name="Zarez 2 2 7 2 2 4 4" xfId="14508"/>
    <cellStyle name="Zarez 2 2 7 2 2 5" xfId="6041"/>
    <cellStyle name="Zarez 2 2 7 2 2 5 2" xfId="25393"/>
    <cellStyle name="Zarez 2 2 7 2 2 5 3" xfId="15717"/>
    <cellStyle name="Zarez 2 2 7 2 2 6" xfId="20555"/>
    <cellStyle name="Zarez 2 2 7 2 2 7" xfId="10879"/>
    <cellStyle name="Zarez 2 2 7 2 3" xfId="1809"/>
    <cellStyle name="Zarez 2 2 7 2 3 2" xfId="6647"/>
    <cellStyle name="Zarez 2 2 7 2 3 2 2" xfId="25999"/>
    <cellStyle name="Zarez 2 2 7 2 3 2 3" xfId="16323"/>
    <cellStyle name="Zarez 2 2 7 2 3 3" xfId="21161"/>
    <cellStyle name="Zarez 2 2 7 2 3 4" xfId="11485"/>
    <cellStyle name="Zarez 2 2 7 2 4" xfId="3019"/>
    <cellStyle name="Zarez 2 2 7 2 4 2" xfId="7857"/>
    <cellStyle name="Zarez 2 2 7 2 4 2 2" xfId="27209"/>
    <cellStyle name="Zarez 2 2 7 2 4 2 3" xfId="17533"/>
    <cellStyle name="Zarez 2 2 7 2 4 3" xfId="22371"/>
    <cellStyle name="Zarez 2 2 7 2 4 4" xfId="12695"/>
    <cellStyle name="Zarez 2 2 7 2 5" xfId="4228"/>
    <cellStyle name="Zarez 2 2 7 2 5 2" xfId="9066"/>
    <cellStyle name="Zarez 2 2 7 2 5 2 2" xfId="28418"/>
    <cellStyle name="Zarez 2 2 7 2 5 2 3" xfId="18742"/>
    <cellStyle name="Zarez 2 2 7 2 5 3" xfId="23580"/>
    <cellStyle name="Zarez 2 2 7 2 5 4" xfId="13904"/>
    <cellStyle name="Zarez 2 2 7 2 6" xfId="5437"/>
    <cellStyle name="Zarez 2 2 7 2 6 2" xfId="24789"/>
    <cellStyle name="Zarez 2 2 7 2 6 3" xfId="15113"/>
    <cellStyle name="Zarez 2 2 7 2 7" xfId="19951"/>
    <cellStyle name="Zarez 2 2 7 2 8" xfId="10275"/>
    <cellStyle name="Zarez 2 2 7 3" xfId="901"/>
    <cellStyle name="Zarez 2 2 7 3 2" xfId="2111"/>
    <cellStyle name="Zarez 2 2 7 3 2 2" xfId="6949"/>
    <cellStyle name="Zarez 2 2 7 3 2 2 2" xfId="26301"/>
    <cellStyle name="Zarez 2 2 7 3 2 2 3" xfId="16625"/>
    <cellStyle name="Zarez 2 2 7 3 2 3" xfId="21463"/>
    <cellStyle name="Zarez 2 2 7 3 2 4" xfId="11787"/>
    <cellStyle name="Zarez 2 2 7 3 3" xfId="3321"/>
    <cellStyle name="Zarez 2 2 7 3 3 2" xfId="8159"/>
    <cellStyle name="Zarez 2 2 7 3 3 2 2" xfId="27511"/>
    <cellStyle name="Zarez 2 2 7 3 3 2 3" xfId="17835"/>
    <cellStyle name="Zarez 2 2 7 3 3 3" xfId="22673"/>
    <cellStyle name="Zarez 2 2 7 3 3 4" xfId="12997"/>
    <cellStyle name="Zarez 2 2 7 3 4" xfId="4530"/>
    <cellStyle name="Zarez 2 2 7 3 4 2" xfId="9368"/>
    <cellStyle name="Zarez 2 2 7 3 4 2 2" xfId="28720"/>
    <cellStyle name="Zarez 2 2 7 3 4 2 3" xfId="19044"/>
    <cellStyle name="Zarez 2 2 7 3 4 3" xfId="23882"/>
    <cellStyle name="Zarez 2 2 7 3 4 4" xfId="14206"/>
    <cellStyle name="Zarez 2 2 7 3 5" xfId="5739"/>
    <cellStyle name="Zarez 2 2 7 3 5 2" xfId="25091"/>
    <cellStyle name="Zarez 2 2 7 3 5 3" xfId="15415"/>
    <cellStyle name="Zarez 2 2 7 3 6" xfId="20253"/>
    <cellStyle name="Zarez 2 2 7 3 7" xfId="10577"/>
    <cellStyle name="Zarez 2 2 7 4" xfId="1507"/>
    <cellStyle name="Zarez 2 2 7 4 2" xfId="6345"/>
    <cellStyle name="Zarez 2 2 7 4 2 2" xfId="25697"/>
    <cellStyle name="Zarez 2 2 7 4 2 3" xfId="16021"/>
    <cellStyle name="Zarez 2 2 7 4 3" xfId="20859"/>
    <cellStyle name="Zarez 2 2 7 4 4" xfId="11183"/>
    <cellStyle name="Zarez 2 2 7 5" xfId="2717"/>
    <cellStyle name="Zarez 2 2 7 5 2" xfId="7555"/>
    <cellStyle name="Zarez 2 2 7 5 2 2" xfId="26907"/>
    <cellStyle name="Zarez 2 2 7 5 2 3" xfId="17231"/>
    <cellStyle name="Zarez 2 2 7 5 3" xfId="22069"/>
    <cellStyle name="Zarez 2 2 7 5 4" xfId="12393"/>
    <cellStyle name="Zarez 2 2 7 6" xfId="3926"/>
    <cellStyle name="Zarez 2 2 7 6 2" xfId="8764"/>
    <cellStyle name="Zarez 2 2 7 6 2 2" xfId="28116"/>
    <cellStyle name="Zarez 2 2 7 6 2 3" xfId="18440"/>
    <cellStyle name="Zarez 2 2 7 6 3" xfId="23278"/>
    <cellStyle name="Zarez 2 2 7 6 4" xfId="13602"/>
    <cellStyle name="Zarez 2 2 7 7" xfId="5135"/>
    <cellStyle name="Zarez 2 2 7 7 2" xfId="24487"/>
    <cellStyle name="Zarez 2 2 7 7 3" xfId="14811"/>
    <cellStyle name="Zarez 2 2 7 8" xfId="19649"/>
    <cellStyle name="Zarez 2 2 7 9" xfId="9973"/>
    <cellStyle name="Zarez 2 2 8" xfId="347"/>
    <cellStyle name="Zarez 2 2 8 2" xfId="951"/>
    <cellStyle name="Zarez 2 2 8 2 2" xfId="2161"/>
    <cellStyle name="Zarez 2 2 8 2 2 2" xfId="6999"/>
    <cellStyle name="Zarez 2 2 8 2 2 2 2" xfId="26351"/>
    <cellStyle name="Zarez 2 2 8 2 2 2 3" xfId="16675"/>
    <cellStyle name="Zarez 2 2 8 2 2 3" xfId="21513"/>
    <cellStyle name="Zarez 2 2 8 2 2 4" xfId="11837"/>
    <cellStyle name="Zarez 2 2 8 2 3" xfId="3371"/>
    <cellStyle name="Zarez 2 2 8 2 3 2" xfId="8209"/>
    <cellStyle name="Zarez 2 2 8 2 3 2 2" xfId="27561"/>
    <cellStyle name="Zarez 2 2 8 2 3 2 3" xfId="17885"/>
    <cellStyle name="Zarez 2 2 8 2 3 3" xfId="22723"/>
    <cellStyle name="Zarez 2 2 8 2 3 4" xfId="13047"/>
    <cellStyle name="Zarez 2 2 8 2 4" xfId="4580"/>
    <cellStyle name="Zarez 2 2 8 2 4 2" xfId="9418"/>
    <cellStyle name="Zarez 2 2 8 2 4 2 2" xfId="28770"/>
    <cellStyle name="Zarez 2 2 8 2 4 2 3" xfId="19094"/>
    <cellStyle name="Zarez 2 2 8 2 4 3" xfId="23932"/>
    <cellStyle name="Zarez 2 2 8 2 4 4" xfId="14256"/>
    <cellStyle name="Zarez 2 2 8 2 5" xfId="5789"/>
    <cellStyle name="Zarez 2 2 8 2 5 2" xfId="25141"/>
    <cellStyle name="Zarez 2 2 8 2 5 3" xfId="15465"/>
    <cellStyle name="Zarez 2 2 8 2 6" xfId="20303"/>
    <cellStyle name="Zarez 2 2 8 2 7" xfId="10627"/>
    <cellStyle name="Zarez 2 2 8 3" xfId="1557"/>
    <cellStyle name="Zarez 2 2 8 3 2" xfId="6395"/>
    <cellStyle name="Zarez 2 2 8 3 2 2" xfId="25747"/>
    <cellStyle name="Zarez 2 2 8 3 2 3" xfId="16071"/>
    <cellStyle name="Zarez 2 2 8 3 3" xfId="20909"/>
    <cellStyle name="Zarez 2 2 8 3 4" xfId="11233"/>
    <cellStyle name="Zarez 2 2 8 4" xfId="2767"/>
    <cellStyle name="Zarez 2 2 8 4 2" xfId="7605"/>
    <cellStyle name="Zarez 2 2 8 4 2 2" xfId="26957"/>
    <cellStyle name="Zarez 2 2 8 4 2 3" xfId="17281"/>
    <cellStyle name="Zarez 2 2 8 4 3" xfId="22119"/>
    <cellStyle name="Zarez 2 2 8 4 4" xfId="12443"/>
    <cellStyle name="Zarez 2 2 8 5" xfId="3976"/>
    <cellStyle name="Zarez 2 2 8 5 2" xfId="8814"/>
    <cellStyle name="Zarez 2 2 8 5 2 2" xfId="28166"/>
    <cellStyle name="Zarez 2 2 8 5 2 3" xfId="18490"/>
    <cellStyle name="Zarez 2 2 8 5 3" xfId="23328"/>
    <cellStyle name="Zarez 2 2 8 5 4" xfId="13652"/>
    <cellStyle name="Zarez 2 2 8 6" xfId="5185"/>
    <cellStyle name="Zarez 2 2 8 6 2" xfId="24537"/>
    <cellStyle name="Zarez 2 2 8 6 3" xfId="14861"/>
    <cellStyle name="Zarez 2 2 8 7" xfId="19699"/>
    <cellStyle name="Zarez 2 2 8 8" xfId="10023"/>
    <cellStyle name="Zarez 2 2 9" xfId="649"/>
    <cellStyle name="Zarez 2 2 9 2" xfId="1859"/>
    <cellStyle name="Zarez 2 2 9 2 2" xfId="6697"/>
    <cellStyle name="Zarez 2 2 9 2 2 2" xfId="26049"/>
    <cellStyle name="Zarez 2 2 9 2 2 3" xfId="16373"/>
    <cellStyle name="Zarez 2 2 9 2 3" xfId="21211"/>
    <cellStyle name="Zarez 2 2 9 2 4" xfId="11535"/>
    <cellStyle name="Zarez 2 2 9 3" xfId="3069"/>
    <cellStyle name="Zarez 2 2 9 3 2" xfId="7907"/>
    <cellStyle name="Zarez 2 2 9 3 2 2" xfId="27259"/>
    <cellStyle name="Zarez 2 2 9 3 2 3" xfId="17583"/>
    <cellStyle name="Zarez 2 2 9 3 3" xfId="22421"/>
    <cellStyle name="Zarez 2 2 9 3 4" xfId="12745"/>
    <cellStyle name="Zarez 2 2 9 4" xfId="4278"/>
    <cellStyle name="Zarez 2 2 9 4 2" xfId="9116"/>
    <cellStyle name="Zarez 2 2 9 4 2 2" xfId="28468"/>
    <cellStyle name="Zarez 2 2 9 4 2 3" xfId="18792"/>
    <cellStyle name="Zarez 2 2 9 4 3" xfId="23630"/>
    <cellStyle name="Zarez 2 2 9 4 4" xfId="13954"/>
    <cellStyle name="Zarez 2 2 9 5" xfId="5487"/>
    <cellStyle name="Zarez 2 2 9 5 2" xfId="24839"/>
    <cellStyle name="Zarez 2 2 9 5 3" xfId="15163"/>
    <cellStyle name="Zarez 2 2 9 6" xfId="20001"/>
    <cellStyle name="Zarez 2 2 9 7" xfId="10325"/>
    <cellStyle name="Zarez 2 3" xfId="15"/>
    <cellStyle name="Zarez 2 3 10" xfId="2471"/>
    <cellStyle name="Zarez 2 3 10 2" xfId="7309"/>
    <cellStyle name="Zarez 2 3 10 2 2" xfId="26661"/>
    <cellStyle name="Zarez 2 3 10 2 3" xfId="16985"/>
    <cellStyle name="Zarez 2 3 10 3" xfId="21823"/>
    <cellStyle name="Zarez 2 3 10 4" xfId="12147"/>
    <cellStyle name="Zarez 2 3 11" xfId="3683"/>
    <cellStyle name="Zarez 2 3 11 2" xfId="8521"/>
    <cellStyle name="Zarez 2 3 11 2 2" xfId="27873"/>
    <cellStyle name="Zarez 2 3 11 2 3" xfId="18197"/>
    <cellStyle name="Zarez 2 3 11 3" xfId="23035"/>
    <cellStyle name="Zarez 2 3 11 4" xfId="13359"/>
    <cellStyle name="Zarez 2 3 12" xfId="4889"/>
    <cellStyle name="Zarez 2 3 12 2" xfId="24241"/>
    <cellStyle name="Zarez 2 3 12 3" xfId="14565"/>
    <cellStyle name="Zarez 2 3 13" xfId="19403"/>
    <cellStyle name="Zarez 2 3 14" xfId="9727"/>
    <cellStyle name="Zarez 2 3 2" xfId="39"/>
    <cellStyle name="Zarez 2 3 2 10" xfId="3704"/>
    <cellStyle name="Zarez 2 3 2 10 2" xfId="8542"/>
    <cellStyle name="Zarez 2 3 2 10 2 2" xfId="27894"/>
    <cellStyle name="Zarez 2 3 2 10 2 3" xfId="18218"/>
    <cellStyle name="Zarez 2 3 2 10 3" xfId="23056"/>
    <cellStyle name="Zarez 2 3 2 10 4" xfId="13380"/>
    <cellStyle name="Zarez 2 3 2 11" xfId="4910"/>
    <cellStyle name="Zarez 2 3 2 11 2" xfId="24262"/>
    <cellStyle name="Zarez 2 3 2 11 3" xfId="14586"/>
    <cellStyle name="Zarez 2 3 2 12" xfId="19424"/>
    <cellStyle name="Zarez 2 3 2 13" xfId="9748"/>
    <cellStyle name="Zarez 2 3 2 2" xfId="93"/>
    <cellStyle name="Zarez 2 3 2 2 10" xfId="9798"/>
    <cellStyle name="Zarez 2 3 2 2 2" xfId="204"/>
    <cellStyle name="Zarez 2 3 2 2 2 2" xfId="524"/>
    <cellStyle name="Zarez 2 3 2 2 2 2 2" xfId="1128"/>
    <cellStyle name="Zarez 2 3 2 2 2 2 2 2" xfId="2338"/>
    <cellStyle name="Zarez 2 3 2 2 2 2 2 2 2" xfId="7176"/>
    <cellStyle name="Zarez 2 3 2 2 2 2 2 2 2 2" xfId="26528"/>
    <cellStyle name="Zarez 2 3 2 2 2 2 2 2 2 3" xfId="16852"/>
    <cellStyle name="Zarez 2 3 2 2 2 2 2 2 3" xfId="21690"/>
    <cellStyle name="Zarez 2 3 2 2 2 2 2 2 4" xfId="12014"/>
    <cellStyle name="Zarez 2 3 2 2 2 2 2 3" xfId="3548"/>
    <cellStyle name="Zarez 2 3 2 2 2 2 2 3 2" xfId="8386"/>
    <cellStyle name="Zarez 2 3 2 2 2 2 2 3 2 2" xfId="27738"/>
    <cellStyle name="Zarez 2 3 2 2 2 2 2 3 2 3" xfId="18062"/>
    <cellStyle name="Zarez 2 3 2 2 2 2 2 3 3" xfId="22900"/>
    <cellStyle name="Zarez 2 3 2 2 2 2 2 3 4" xfId="13224"/>
    <cellStyle name="Zarez 2 3 2 2 2 2 2 4" xfId="4757"/>
    <cellStyle name="Zarez 2 3 2 2 2 2 2 4 2" xfId="9595"/>
    <cellStyle name="Zarez 2 3 2 2 2 2 2 4 2 2" xfId="28947"/>
    <cellStyle name="Zarez 2 3 2 2 2 2 2 4 2 3" xfId="19271"/>
    <cellStyle name="Zarez 2 3 2 2 2 2 2 4 3" xfId="24109"/>
    <cellStyle name="Zarez 2 3 2 2 2 2 2 4 4" xfId="14433"/>
    <cellStyle name="Zarez 2 3 2 2 2 2 2 5" xfId="5966"/>
    <cellStyle name="Zarez 2 3 2 2 2 2 2 5 2" xfId="25318"/>
    <cellStyle name="Zarez 2 3 2 2 2 2 2 5 3" xfId="15642"/>
    <cellStyle name="Zarez 2 3 2 2 2 2 2 6" xfId="20480"/>
    <cellStyle name="Zarez 2 3 2 2 2 2 2 7" xfId="10804"/>
    <cellStyle name="Zarez 2 3 2 2 2 2 3" xfId="1734"/>
    <cellStyle name="Zarez 2 3 2 2 2 2 3 2" xfId="6572"/>
    <cellStyle name="Zarez 2 3 2 2 2 2 3 2 2" xfId="25924"/>
    <cellStyle name="Zarez 2 3 2 2 2 2 3 2 3" xfId="16248"/>
    <cellStyle name="Zarez 2 3 2 2 2 2 3 3" xfId="21086"/>
    <cellStyle name="Zarez 2 3 2 2 2 2 3 4" xfId="11410"/>
    <cellStyle name="Zarez 2 3 2 2 2 2 4" xfId="2944"/>
    <cellStyle name="Zarez 2 3 2 2 2 2 4 2" xfId="7782"/>
    <cellStyle name="Zarez 2 3 2 2 2 2 4 2 2" xfId="27134"/>
    <cellStyle name="Zarez 2 3 2 2 2 2 4 2 3" xfId="17458"/>
    <cellStyle name="Zarez 2 3 2 2 2 2 4 3" xfId="22296"/>
    <cellStyle name="Zarez 2 3 2 2 2 2 4 4" xfId="12620"/>
    <cellStyle name="Zarez 2 3 2 2 2 2 5" xfId="4153"/>
    <cellStyle name="Zarez 2 3 2 2 2 2 5 2" xfId="8991"/>
    <cellStyle name="Zarez 2 3 2 2 2 2 5 2 2" xfId="28343"/>
    <cellStyle name="Zarez 2 3 2 2 2 2 5 2 3" xfId="18667"/>
    <cellStyle name="Zarez 2 3 2 2 2 2 5 3" xfId="23505"/>
    <cellStyle name="Zarez 2 3 2 2 2 2 5 4" xfId="13829"/>
    <cellStyle name="Zarez 2 3 2 2 2 2 6" xfId="5362"/>
    <cellStyle name="Zarez 2 3 2 2 2 2 6 2" xfId="24714"/>
    <cellStyle name="Zarez 2 3 2 2 2 2 6 3" xfId="15038"/>
    <cellStyle name="Zarez 2 3 2 2 2 2 7" xfId="19876"/>
    <cellStyle name="Zarez 2 3 2 2 2 2 8" xfId="10200"/>
    <cellStyle name="Zarez 2 3 2 2 2 3" xfId="826"/>
    <cellStyle name="Zarez 2 3 2 2 2 3 2" xfId="2036"/>
    <cellStyle name="Zarez 2 3 2 2 2 3 2 2" xfId="6874"/>
    <cellStyle name="Zarez 2 3 2 2 2 3 2 2 2" xfId="26226"/>
    <cellStyle name="Zarez 2 3 2 2 2 3 2 2 3" xfId="16550"/>
    <cellStyle name="Zarez 2 3 2 2 2 3 2 3" xfId="21388"/>
    <cellStyle name="Zarez 2 3 2 2 2 3 2 4" xfId="11712"/>
    <cellStyle name="Zarez 2 3 2 2 2 3 3" xfId="3246"/>
    <cellStyle name="Zarez 2 3 2 2 2 3 3 2" xfId="8084"/>
    <cellStyle name="Zarez 2 3 2 2 2 3 3 2 2" xfId="27436"/>
    <cellStyle name="Zarez 2 3 2 2 2 3 3 2 3" xfId="17760"/>
    <cellStyle name="Zarez 2 3 2 2 2 3 3 3" xfId="22598"/>
    <cellStyle name="Zarez 2 3 2 2 2 3 3 4" xfId="12922"/>
    <cellStyle name="Zarez 2 3 2 2 2 3 4" xfId="4455"/>
    <cellStyle name="Zarez 2 3 2 2 2 3 4 2" xfId="9293"/>
    <cellStyle name="Zarez 2 3 2 2 2 3 4 2 2" xfId="28645"/>
    <cellStyle name="Zarez 2 3 2 2 2 3 4 2 3" xfId="18969"/>
    <cellStyle name="Zarez 2 3 2 2 2 3 4 3" xfId="23807"/>
    <cellStyle name="Zarez 2 3 2 2 2 3 4 4" xfId="14131"/>
    <cellStyle name="Zarez 2 3 2 2 2 3 5" xfId="5664"/>
    <cellStyle name="Zarez 2 3 2 2 2 3 5 2" xfId="25016"/>
    <cellStyle name="Zarez 2 3 2 2 2 3 5 3" xfId="15340"/>
    <cellStyle name="Zarez 2 3 2 2 2 3 6" xfId="20178"/>
    <cellStyle name="Zarez 2 3 2 2 2 3 7" xfId="10502"/>
    <cellStyle name="Zarez 2 3 2 2 2 4" xfId="1432"/>
    <cellStyle name="Zarez 2 3 2 2 2 4 2" xfId="6270"/>
    <cellStyle name="Zarez 2 3 2 2 2 4 2 2" xfId="25622"/>
    <cellStyle name="Zarez 2 3 2 2 2 4 2 3" xfId="15946"/>
    <cellStyle name="Zarez 2 3 2 2 2 4 3" xfId="20784"/>
    <cellStyle name="Zarez 2 3 2 2 2 4 4" xfId="11108"/>
    <cellStyle name="Zarez 2 3 2 2 2 5" xfId="2642"/>
    <cellStyle name="Zarez 2 3 2 2 2 5 2" xfId="7480"/>
    <cellStyle name="Zarez 2 3 2 2 2 5 2 2" xfId="26832"/>
    <cellStyle name="Zarez 2 3 2 2 2 5 2 3" xfId="17156"/>
    <cellStyle name="Zarez 2 3 2 2 2 5 3" xfId="21994"/>
    <cellStyle name="Zarez 2 3 2 2 2 5 4" xfId="12318"/>
    <cellStyle name="Zarez 2 3 2 2 2 6" xfId="3852"/>
    <cellStyle name="Zarez 2 3 2 2 2 6 2" xfId="8690"/>
    <cellStyle name="Zarez 2 3 2 2 2 6 2 2" xfId="28042"/>
    <cellStyle name="Zarez 2 3 2 2 2 6 2 3" xfId="18366"/>
    <cellStyle name="Zarez 2 3 2 2 2 6 3" xfId="23204"/>
    <cellStyle name="Zarez 2 3 2 2 2 6 4" xfId="13528"/>
    <cellStyle name="Zarez 2 3 2 2 2 7" xfId="5060"/>
    <cellStyle name="Zarez 2 3 2 2 2 7 2" xfId="24412"/>
    <cellStyle name="Zarez 2 3 2 2 2 7 3" xfId="14736"/>
    <cellStyle name="Zarez 2 3 2 2 2 8" xfId="19574"/>
    <cellStyle name="Zarez 2 3 2 2 2 9" xfId="9898"/>
    <cellStyle name="Zarez 2 3 2 2 3" xfId="424"/>
    <cellStyle name="Zarez 2 3 2 2 3 2" xfId="1028"/>
    <cellStyle name="Zarez 2 3 2 2 3 2 2" xfId="2238"/>
    <cellStyle name="Zarez 2 3 2 2 3 2 2 2" xfId="7076"/>
    <cellStyle name="Zarez 2 3 2 2 3 2 2 2 2" xfId="26428"/>
    <cellStyle name="Zarez 2 3 2 2 3 2 2 2 3" xfId="16752"/>
    <cellStyle name="Zarez 2 3 2 2 3 2 2 3" xfId="21590"/>
    <cellStyle name="Zarez 2 3 2 2 3 2 2 4" xfId="11914"/>
    <cellStyle name="Zarez 2 3 2 2 3 2 3" xfId="3448"/>
    <cellStyle name="Zarez 2 3 2 2 3 2 3 2" xfId="8286"/>
    <cellStyle name="Zarez 2 3 2 2 3 2 3 2 2" xfId="27638"/>
    <cellStyle name="Zarez 2 3 2 2 3 2 3 2 3" xfId="17962"/>
    <cellStyle name="Zarez 2 3 2 2 3 2 3 3" xfId="22800"/>
    <cellStyle name="Zarez 2 3 2 2 3 2 3 4" xfId="13124"/>
    <cellStyle name="Zarez 2 3 2 2 3 2 4" xfId="4657"/>
    <cellStyle name="Zarez 2 3 2 2 3 2 4 2" xfId="9495"/>
    <cellStyle name="Zarez 2 3 2 2 3 2 4 2 2" xfId="28847"/>
    <cellStyle name="Zarez 2 3 2 2 3 2 4 2 3" xfId="19171"/>
    <cellStyle name="Zarez 2 3 2 2 3 2 4 3" xfId="24009"/>
    <cellStyle name="Zarez 2 3 2 2 3 2 4 4" xfId="14333"/>
    <cellStyle name="Zarez 2 3 2 2 3 2 5" xfId="5866"/>
    <cellStyle name="Zarez 2 3 2 2 3 2 5 2" xfId="25218"/>
    <cellStyle name="Zarez 2 3 2 2 3 2 5 3" xfId="15542"/>
    <cellStyle name="Zarez 2 3 2 2 3 2 6" xfId="20380"/>
    <cellStyle name="Zarez 2 3 2 2 3 2 7" xfId="10704"/>
    <cellStyle name="Zarez 2 3 2 2 3 3" xfId="1634"/>
    <cellStyle name="Zarez 2 3 2 2 3 3 2" xfId="6472"/>
    <cellStyle name="Zarez 2 3 2 2 3 3 2 2" xfId="25824"/>
    <cellStyle name="Zarez 2 3 2 2 3 3 2 3" xfId="16148"/>
    <cellStyle name="Zarez 2 3 2 2 3 3 3" xfId="20986"/>
    <cellStyle name="Zarez 2 3 2 2 3 3 4" xfId="11310"/>
    <cellStyle name="Zarez 2 3 2 2 3 4" xfId="2844"/>
    <cellStyle name="Zarez 2 3 2 2 3 4 2" xfId="7682"/>
    <cellStyle name="Zarez 2 3 2 2 3 4 2 2" xfId="27034"/>
    <cellStyle name="Zarez 2 3 2 2 3 4 2 3" xfId="17358"/>
    <cellStyle name="Zarez 2 3 2 2 3 4 3" xfId="22196"/>
    <cellStyle name="Zarez 2 3 2 2 3 4 4" xfId="12520"/>
    <cellStyle name="Zarez 2 3 2 2 3 5" xfId="4053"/>
    <cellStyle name="Zarez 2 3 2 2 3 5 2" xfId="8891"/>
    <cellStyle name="Zarez 2 3 2 2 3 5 2 2" xfId="28243"/>
    <cellStyle name="Zarez 2 3 2 2 3 5 2 3" xfId="18567"/>
    <cellStyle name="Zarez 2 3 2 2 3 5 3" xfId="23405"/>
    <cellStyle name="Zarez 2 3 2 2 3 5 4" xfId="13729"/>
    <cellStyle name="Zarez 2 3 2 2 3 6" xfId="5262"/>
    <cellStyle name="Zarez 2 3 2 2 3 6 2" xfId="24614"/>
    <cellStyle name="Zarez 2 3 2 2 3 6 3" xfId="14938"/>
    <cellStyle name="Zarez 2 3 2 2 3 7" xfId="19776"/>
    <cellStyle name="Zarez 2 3 2 2 3 8" xfId="10100"/>
    <cellStyle name="Zarez 2 3 2 2 4" xfId="726"/>
    <cellStyle name="Zarez 2 3 2 2 4 2" xfId="1936"/>
    <cellStyle name="Zarez 2 3 2 2 4 2 2" xfId="6774"/>
    <cellStyle name="Zarez 2 3 2 2 4 2 2 2" xfId="26126"/>
    <cellStyle name="Zarez 2 3 2 2 4 2 2 3" xfId="16450"/>
    <cellStyle name="Zarez 2 3 2 2 4 2 3" xfId="21288"/>
    <cellStyle name="Zarez 2 3 2 2 4 2 4" xfId="11612"/>
    <cellStyle name="Zarez 2 3 2 2 4 3" xfId="3146"/>
    <cellStyle name="Zarez 2 3 2 2 4 3 2" xfId="7984"/>
    <cellStyle name="Zarez 2 3 2 2 4 3 2 2" xfId="27336"/>
    <cellStyle name="Zarez 2 3 2 2 4 3 2 3" xfId="17660"/>
    <cellStyle name="Zarez 2 3 2 2 4 3 3" xfId="22498"/>
    <cellStyle name="Zarez 2 3 2 2 4 3 4" xfId="12822"/>
    <cellStyle name="Zarez 2 3 2 2 4 4" xfId="4355"/>
    <cellStyle name="Zarez 2 3 2 2 4 4 2" xfId="9193"/>
    <cellStyle name="Zarez 2 3 2 2 4 4 2 2" xfId="28545"/>
    <cellStyle name="Zarez 2 3 2 2 4 4 2 3" xfId="18869"/>
    <cellStyle name="Zarez 2 3 2 2 4 4 3" xfId="23707"/>
    <cellStyle name="Zarez 2 3 2 2 4 4 4" xfId="14031"/>
    <cellStyle name="Zarez 2 3 2 2 4 5" xfId="5564"/>
    <cellStyle name="Zarez 2 3 2 2 4 5 2" xfId="24916"/>
    <cellStyle name="Zarez 2 3 2 2 4 5 3" xfId="15240"/>
    <cellStyle name="Zarez 2 3 2 2 4 6" xfId="20078"/>
    <cellStyle name="Zarez 2 3 2 2 4 7" xfId="10402"/>
    <cellStyle name="Zarez 2 3 2 2 5" xfId="1332"/>
    <cellStyle name="Zarez 2 3 2 2 5 2" xfId="6170"/>
    <cellStyle name="Zarez 2 3 2 2 5 2 2" xfId="25522"/>
    <cellStyle name="Zarez 2 3 2 2 5 2 3" xfId="15846"/>
    <cellStyle name="Zarez 2 3 2 2 5 3" xfId="20684"/>
    <cellStyle name="Zarez 2 3 2 2 5 4" xfId="11008"/>
    <cellStyle name="Zarez 2 3 2 2 6" xfId="2542"/>
    <cellStyle name="Zarez 2 3 2 2 6 2" xfId="7380"/>
    <cellStyle name="Zarez 2 3 2 2 6 2 2" xfId="26732"/>
    <cellStyle name="Zarez 2 3 2 2 6 2 3" xfId="17056"/>
    <cellStyle name="Zarez 2 3 2 2 6 3" xfId="21894"/>
    <cellStyle name="Zarez 2 3 2 2 6 4" xfId="12218"/>
    <cellStyle name="Zarez 2 3 2 2 7" xfId="3752"/>
    <cellStyle name="Zarez 2 3 2 2 7 2" xfId="8590"/>
    <cellStyle name="Zarez 2 3 2 2 7 2 2" xfId="27942"/>
    <cellStyle name="Zarez 2 3 2 2 7 2 3" xfId="18266"/>
    <cellStyle name="Zarez 2 3 2 2 7 3" xfId="23104"/>
    <cellStyle name="Zarez 2 3 2 2 7 4" xfId="13428"/>
    <cellStyle name="Zarez 2 3 2 2 8" xfId="4960"/>
    <cellStyle name="Zarez 2 3 2 2 8 2" xfId="24312"/>
    <cellStyle name="Zarez 2 3 2 2 8 3" xfId="14636"/>
    <cellStyle name="Zarez 2 3 2 2 9" xfId="19474"/>
    <cellStyle name="Zarez 2 3 2 3" xfId="154"/>
    <cellStyle name="Zarez 2 3 2 3 2" xfId="474"/>
    <cellStyle name="Zarez 2 3 2 3 2 2" xfId="1078"/>
    <cellStyle name="Zarez 2 3 2 3 2 2 2" xfId="2288"/>
    <cellStyle name="Zarez 2 3 2 3 2 2 2 2" xfId="7126"/>
    <cellStyle name="Zarez 2 3 2 3 2 2 2 2 2" xfId="26478"/>
    <cellStyle name="Zarez 2 3 2 3 2 2 2 2 3" xfId="16802"/>
    <cellStyle name="Zarez 2 3 2 3 2 2 2 3" xfId="21640"/>
    <cellStyle name="Zarez 2 3 2 3 2 2 2 4" xfId="11964"/>
    <cellStyle name="Zarez 2 3 2 3 2 2 3" xfId="3498"/>
    <cellStyle name="Zarez 2 3 2 3 2 2 3 2" xfId="8336"/>
    <cellStyle name="Zarez 2 3 2 3 2 2 3 2 2" xfId="27688"/>
    <cellStyle name="Zarez 2 3 2 3 2 2 3 2 3" xfId="18012"/>
    <cellStyle name="Zarez 2 3 2 3 2 2 3 3" xfId="22850"/>
    <cellStyle name="Zarez 2 3 2 3 2 2 3 4" xfId="13174"/>
    <cellStyle name="Zarez 2 3 2 3 2 2 4" xfId="4707"/>
    <cellStyle name="Zarez 2 3 2 3 2 2 4 2" xfId="9545"/>
    <cellStyle name="Zarez 2 3 2 3 2 2 4 2 2" xfId="28897"/>
    <cellStyle name="Zarez 2 3 2 3 2 2 4 2 3" xfId="19221"/>
    <cellStyle name="Zarez 2 3 2 3 2 2 4 3" xfId="24059"/>
    <cellStyle name="Zarez 2 3 2 3 2 2 4 4" xfId="14383"/>
    <cellStyle name="Zarez 2 3 2 3 2 2 5" xfId="5916"/>
    <cellStyle name="Zarez 2 3 2 3 2 2 5 2" xfId="25268"/>
    <cellStyle name="Zarez 2 3 2 3 2 2 5 3" xfId="15592"/>
    <cellStyle name="Zarez 2 3 2 3 2 2 6" xfId="20430"/>
    <cellStyle name="Zarez 2 3 2 3 2 2 7" xfId="10754"/>
    <cellStyle name="Zarez 2 3 2 3 2 3" xfId="1684"/>
    <cellStyle name="Zarez 2 3 2 3 2 3 2" xfId="6522"/>
    <cellStyle name="Zarez 2 3 2 3 2 3 2 2" xfId="25874"/>
    <cellStyle name="Zarez 2 3 2 3 2 3 2 3" xfId="16198"/>
    <cellStyle name="Zarez 2 3 2 3 2 3 3" xfId="21036"/>
    <cellStyle name="Zarez 2 3 2 3 2 3 4" xfId="11360"/>
    <cellStyle name="Zarez 2 3 2 3 2 4" xfId="2894"/>
    <cellStyle name="Zarez 2 3 2 3 2 4 2" xfId="7732"/>
    <cellStyle name="Zarez 2 3 2 3 2 4 2 2" xfId="27084"/>
    <cellStyle name="Zarez 2 3 2 3 2 4 2 3" xfId="17408"/>
    <cellStyle name="Zarez 2 3 2 3 2 4 3" xfId="22246"/>
    <cellStyle name="Zarez 2 3 2 3 2 4 4" xfId="12570"/>
    <cellStyle name="Zarez 2 3 2 3 2 5" xfId="4103"/>
    <cellStyle name="Zarez 2 3 2 3 2 5 2" xfId="8941"/>
    <cellStyle name="Zarez 2 3 2 3 2 5 2 2" xfId="28293"/>
    <cellStyle name="Zarez 2 3 2 3 2 5 2 3" xfId="18617"/>
    <cellStyle name="Zarez 2 3 2 3 2 5 3" xfId="23455"/>
    <cellStyle name="Zarez 2 3 2 3 2 5 4" xfId="13779"/>
    <cellStyle name="Zarez 2 3 2 3 2 6" xfId="5312"/>
    <cellStyle name="Zarez 2 3 2 3 2 6 2" xfId="24664"/>
    <cellStyle name="Zarez 2 3 2 3 2 6 3" xfId="14988"/>
    <cellStyle name="Zarez 2 3 2 3 2 7" xfId="19826"/>
    <cellStyle name="Zarez 2 3 2 3 2 8" xfId="10150"/>
    <cellStyle name="Zarez 2 3 2 3 3" xfId="776"/>
    <cellStyle name="Zarez 2 3 2 3 3 2" xfId="1986"/>
    <cellStyle name="Zarez 2 3 2 3 3 2 2" xfId="6824"/>
    <cellStyle name="Zarez 2 3 2 3 3 2 2 2" xfId="26176"/>
    <cellStyle name="Zarez 2 3 2 3 3 2 2 3" xfId="16500"/>
    <cellStyle name="Zarez 2 3 2 3 3 2 3" xfId="21338"/>
    <cellStyle name="Zarez 2 3 2 3 3 2 4" xfId="11662"/>
    <cellStyle name="Zarez 2 3 2 3 3 3" xfId="3196"/>
    <cellStyle name="Zarez 2 3 2 3 3 3 2" xfId="8034"/>
    <cellStyle name="Zarez 2 3 2 3 3 3 2 2" xfId="27386"/>
    <cellStyle name="Zarez 2 3 2 3 3 3 2 3" xfId="17710"/>
    <cellStyle name="Zarez 2 3 2 3 3 3 3" xfId="22548"/>
    <cellStyle name="Zarez 2 3 2 3 3 3 4" xfId="12872"/>
    <cellStyle name="Zarez 2 3 2 3 3 4" xfId="4405"/>
    <cellStyle name="Zarez 2 3 2 3 3 4 2" xfId="9243"/>
    <cellStyle name="Zarez 2 3 2 3 3 4 2 2" xfId="28595"/>
    <cellStyle name="Zarez 2 3 2 3 3 4 2 3" xfId="18919"/>
    <cellStyle name="Zarez 2 3 2 3 3 4 3" xfId="23757"/>
    <cellStyle name="Zarez 2 3 2 3 3 4 4" xfId="14081"/>
    <cellStyle name="Zarez 2 3 2 3 3 5" xfId="5614"/>
    <cellStyle name="Zarez 2 3 2 3 3 5 2" xfId="24966"/>
    <cellStyle name="Zarez 2 3 2 3 3 5 3" xfId="15290"/>
    <cellStyle name="Zarez 2 3 2 3 3 6" xfId="20128"/>
    <cellStyle name="Zarez 2 3 2 3 3 7" xfId="10452"/>
    <cellStyle name="Zarez 2 3 2 3 4" xfId="1382"/>
    <cellStyle name="Zarez 2 3 2 3 4 2" xfId="6220"/>
    <cellStyle name="Zarez 2 3 2 3 4 2 2" xfId="25572"/>
    <cellStyle name="Zarez 2 3 2 3 4 2 3" xfId="15896"/>
    <cellStyle name="Zarez 2 3 2 3 4 3" xfId="20734"/>
    <cellStyle name="Zarez 2 3 2 3 4 4" xfId="11058"/>
    <cellStyle name="Zarez 2 3 2 3 5" xfId="2592"/>
    <cellStyle name="Zarez 2 3 2 3 5 2" xfId="7430"/>
    <cellStyle name="Zarez 2 3 2 3 5 2 2" xfId="26782"/>
    <cellStyle name="Zarez 2 3 2 3 5 2 3" xfId="17106"/>
    <cellStyle name="Zarez 2 3 2 3 5 3" xfId="21944"/>
    <cellStyle name="Zarez 2 3 2 3 5 4" xfId="12268"/>
    <cellStyle name="Zarez 2 3 2 3 6" xfId="3802"/>
    <cellStyle name="Zarez 2 3 2 3 6 2" xfId="8640"/>
    <cellStyle name="Zarez 2 3 2 3 6 2 2" xfId="27992"/>
    <cellStyle name="Zarez 2 3 2 3 6 2 3" xfId="18316"/>
    <cellStyle name="Zarez 2 3 2 3 6 3" xfId="23154"/>
    <cellStyle name="Zarez 2 3 2 3 6 4" xfId="13478"/>
    <cellStyle name="Zarez 2 3 2 3 7" xfId="5010"/>
    <cellStyle name="Zarez 2 3 2 3 7 2" xfId="24362"/>
    <cellStyle name="Zarez 2 3 2 3 7 3" xfId="14686"/>
    <cellStyle name="Zarez 2 3 2 3 8" xfId="19524"/>
    <cellStyle name="Zarez 2 3 2 3 9" xfId="9848"/>
    <cellStyle name="Zarez 2 3 2 4" xfId="270"/>
    <cellStyle name="Zarez 2 3 2 4 2" xfId="574"/>
    <cellStyle name="Zarez 2 3 2 4 2 2" xfId="1178"/>
    <cellStyle name="Zarez 2 3 2 4 2 2 2" xfId="2388"/>
    <cellStyle name="Zarez 2 3 2 4 2 2 2 2" xfId="7226"/>
    <cellStyle name="Zarez 2 3 2 4 2 2 2 2 2" xfId="26578"/>
    <cellStyle name="Zarez 2 3 2 4 2 2 2 2 3" xfId="16902"/>
    <cellStyle name="Zarez 2 3 2 4 2 2 2 3" xfId="21740"/>
    <cellStyle name="Zarez 2 3 2 4 2 2 2 4" xfId="12064"/>
    <cellStyle name="Zarez 2 3 2 4 2 2 3" xfId="3598"/>
    <cellStyle name="Zarez 2 3 2 4 2 2 3 2" xfId="8436"/>
    <cellStyle name="Zarez 2 3 2 4 2 2 3 2 2" xfId="27788"/>
    <cellStyle name="Zarez 2 3 2 4 2 2 3 2 3" xfId="18112"/>
    <cellStyle name="Zarez 2 3 2 4 2 2 3 3" xfId="22950"/>
    <cellStyle name="Zarez 2 3 2 4 2 2 3 4" xfId="13274"/>
    <cellStyle name="Zarez 2 3 2 4 2 2 4" xfId="4807"/>
    <cellStyle name="Zarez 2 3 2 4 2 2 4 2" xfId="9645"/>
    <cellStyle name="Zarez 2 3 2 4 2 2 4 2 2" xfId="28997"/>
    <cellStyle name="Zarez 2 3 2 4 2 2 4 2 3" xfId="19321"/>
    <cellStyle name="Zarez 2 3 2 4 2 2 4 3" xfId="24159"/>
    <cellStyle name="Zarez 2 3 2 4 2 2 4 4" xfId="14483"/>
    <cellStyle name="Zarez 2 3 2 4 2 2 5" xfId="6016"/>
    <cellStyle name="Zarez 2 3 2 4 2 2 5 2" xfId="25368"/>
    <cellStyle name="Zarez 2 3 2 4 2 2 5 3" xfId="15692"/>
    <cellStyle name="Zarez 2 3 2 4 2 2 6" xfId="20530"/>
    <cellStyle name="Zarez 2 3 2 4 2 2 7" xfId="10854"/>
    <cellStyle name="Zarez 2 3 2 4 2 3" xfId="1784"/>
    <cellStyle name="Zarez 2 3 2 4 2 3 2" xfId="6622"/>
    <cellStyle name="Zarez 2 3 2 4 2 3 2 2" xfId="25974"/>
    <cellStyle name="Zarez 2 3 2 4 2 3 2 3" xfId="16298"/>
    <cellStyle name="Zarez 2 3 2 4 2 3 3" xfId="21136"/>
    <cellStyle name="Zarez 2 3 2 4 2 3 4" xfId="11460"/>
    <cellStyle name="Zarez 2 3 2 4 2 4" xfId="2994"/>
    <cellStyle name="Zarez 2 3 2 4 2 4 2" xfId="7832"/>
    <cellStyle name="Zarez 2 3 2 4 2 4 2 2" xfId="27184"/>
    <cellStyle name="Zarez 2 3 2 4 2 4 2 3" xfId="17508"/>
    <cellStyle name="Zarez 2 3 2 4 2 4 3" xfId="22346"/>
    <cellStyle name="Zarez 2 3 2 4 2 4 4" xfId="12670"/>
    <cellStyle name="Zarez 2 3 2 4 2 5" xfId="4203"/>
    <cellStyle name="Zarez 2 3 2 4 2 5 2" xfId="9041"/>
    <cellStyle name="Zarez 2 3 2 4 2 5 2 2" xfId="28393"/>
    <cellStyle name="Zarez 2 3 2 4 2 5 2 3" xfId="18717"/>
    <cellStyle name="Zarez 2 3 2 4 2 5 3" xfId="23555"/>
    <cellStyle name="Zarez 2 3 2 4 2 5 4" xfId="13879"/>
    <cellStyle name="Zarez 2 3 2 4 2 6" xfId="5412"/>
    <cellStyle name="Zarez 2 3 2 4 2 6 2" xfId="24764"/>
    <cellStyle name="Zarez 2 3 2 4 2 6 3" xfId="15088"/>
    <cellStyle name="Zarez 2 3 2 4 2 7" xfId="19926"/>
    <cellStyle name="Zarez 2 3 2 4 2 8" xfId="10250"/>
    <cellStyle name="Zarez 2 3 2 4 3" xfId="876"/>
    <cellStyle name="Zarez 2 3 2 4 3 2" xfId="2086"/>
    <cellStyle name="Zarez 2 3 2 4 3 2 2" xfId="6924"/>
    <cellStyle name="Zarez 2 3 2 4 3 2 2 2" xfId="26276"/>
    <cellStyle name="Zarez 2 3 2 4 3 2 2 3" xfId="16600"/>
    <cellStyle name="Zarez 2 3 2 4 3 2 3" xfId="21438"/>
    <cellStyle name="Zarez 2 3 2 4 3 2 4" xfId="11762"/>
    <cellStyle name="Zarez 2 3 2 4 3 3" xfId="3296"/>
    <cellStyle name="Zarez 2 3 2 4 3 3 2" xfId="8134"/>
    <cellStyle name="Zarez 2 3 2 4 3 3 2 2" xfId="27486"/>
    <cellStyle name="Zarez 2 3 2 4 3 3 2 3" xfId="17810"/>
    <cellStyle name="Zarez 2 3 2 4 3 3 3" xfId="22648"/>
    <cellStyle name="Zarez 2 3 2 4 3 3 4" xfId="12972"/>
    <cellStyle name="Zarez 2 3 2 4 3 4" xfId="4505"/>
    <cellStyle name="Zarez 2 3 2 4 3 4 2" xfId="9343"/>
    <cellStyle name="Zarez 2 3 2 4 3 4 2 2" xfId="28695"/>
    <cellStyle name="Zarez 2 3 2 4 3 4 2 3" xfId="19019"/>
    <cellStyle name="Zarez 2 3 2 4 3 4 3" xfId="23857"/>
    <cellStyle name="Zarez 2 3 2 4 3 4 4" xfId="14181"/>
    <cellStyle name="Zarez 2 3 2 4 3 5" xfId="5714"/>
    <cellStyle name="Zarez 2 3 2 4 3 5 2" xfId="25066"/>
    <cellStyle name="Zarez 2 3 2 4 3 5 3" xfId="15390"/>
    <cellStyle name="Zarez 2 3 2 4 3 6" xfId="20228"/>
    <cellStyle name="Zarez 2 3 2 4 3 7" xfId="10552"/>
    <cellStyle name="Zarez 2 3 2 4 4" xfId="1482"/>
    <cellStyle name="Zarez 2 3 2 4 4 2" xfId="6320"/>
    <cellStyle name="Zarez 2 3 2 4 4 2 2" xfId="25672"/>
    <cellStyle name="Zarez 2 3 2 4 4 2 3" xfId="15996"/>
    <cellStyle name="Zarez 2 3 2 4 4 3" xfId="20834"/>
    <cellStyle name="Zarez 2 3 2 4 4 4" xfId="11158"/>
    <cellStyle name="Zarez 2 3 2 4 5" xfId="2692"/>
    <cellStyle name="Zarez 2 3 2 4 5 2" xfId="7530"/>
    <cellStyle name="Zarez 2 3 2 4 5 2 2" xfId="26882"/>
    <cellStyle name="Zarez 2 3 2 4 5 2 3" xfId="17206"/>
    <cellStyle name="Zarez 2 3 2 4 5 3" xfId="22044"/>
    <cellStyle name="Zarez 2 3 2 4 5 4" xfId="12368"/>
    <cellStyle name="Zarez 2 3 2 4 6" xfId="3902"/>
    <cellStyle name="Zarez 2 3 2 4 6 2" xfId="8740"/>
    <cellStyle name="Zarez 2 3 2 4 6 2 2" xfId="28092"/>
    <cellStyle name="Zarez 2 3 2 4 6 2 3" xfId="18416"/>
    <cellStyle name="Zarez 2 3 2 4 6 3" xfId="23254"/>
    <cellStyle name="Zarez 2 3 2 4 6 4" xfId="13578"/>
    <cellStyle name="Zarez 2 3 2 4 7" xfId="5110"/>
    <cellStyle name="Zarez 2 3 2 4 7 2" xfId="24462"/>
    <cellStyle name="Zarez 2 3 2 4 7 3" xfId="14786"/>
    <cellStyle name="Zarez 2 3 2 4 8" xfId="19624"/>
    <cellStyle name="Zarez 2 3 2 4 9" xfId="9948"/>
    <cellStyle name="Zarez 2 3 2 5" xfId="323"/>
    <cellStyle name="Zarez 2 3 2 5 2" xfId="626"/>
    <cellStyle name="Zarez 2 3 2 5 2 2" xfId="1230"/>
    <cellStyle name="Zarez 2 3 2 5 2 2 2" xfId="2440"/>
    <cellStyle name="Zarez 2 3 2 5 2 2 2 2" xfId="7278"/>
    <cellStyle name="Zarez 2 3 2 5 2 2 2 2 2" xfId="26630"/>
    <cellStyle name="Zarez 2 3 2 5 2 2 2 2 3" xfId="16954"/>
    <cellStyle name="Zarez 2 3 2 5 2 2 2 3" xfId="21792"/>
    <cellStyle name="Zarez 2 3 2 5 2 2 2 4" xfId="12116"/>
    <cellStyle name="Zarez 2 3 2 5 2 2 3" xfId="3650"/>
    <cellStyle name="Zarez 2 3 2 5 2 2 3 2" xfId="8488"/>
    <cellStyle name="Zarez 2 3 2 5 2 2 3 2 2" xfId="27840"/>
    <cellStyle name="Zarez 2 3 2 5 2 2 3 2 3" xfId="18164"/>
    <cellStyle name="Zarez 2 3 2 5 2 2 3 3" xfId="23002"/>
    <cellStyle name="Zarez 2 3 2 5 2 2 3 4" xfId="13326"/>
    <cellStyle name="Zarez 2 3 2 5 2 2 4" xfId="4859"/>
    <cellStyle name="Zarez 2 3 2 5 2 2 4 2" xfId="9697"/>
    <cellStyle name="Zarez 2 3 2 5 2 2 4 2 2" xfId="29049"/>
    <cellStyle name="Zarez 2 3 2 5 2 2 4 2 3" xfId="19373"/>
    <cellStyle name="Zarez 2 3 2 5 2 2 4 3" xfId="24211"/>
    <cellStyle name="Zarez 2 3 2 5 2 2 4 4" xfId="14535"/>
    <cellStyle name="Zarez 2 3 2 5 2 2 5" xfId="6068"/>
    <cellStyle name="Zarez 2 3 2 5 2 2 5 2" xfId="25420"/>
    <cellStyle name="Zarez 2 3 2 5 2 2 5 3" xfId="15744"/>
    <cellStyle name="Zarez 2 3 2 5 2 2 6" xfId="20582"/>
    <cellStyle name="Zarez 2 3 2 5 2 2 7" xfId="10906"/>
    <cellStyle name="Zarez 2 3 2 5 2 3" xfId="1836"/>
    <cellStyle name="Zarez 2 3 2 5 2 3 2" xfId="6674"/>
    <cellStyle name="Zarez 2 3 2 5 2 3 2 2" xfId="26026"/>
    <cellStyle name="Zarez 2 3 2 5 2 3 2 3" xfId="16350"/>
    <cellStyle name="Zarez 2 3 2 5 2 3 3" xfId="21188"/>
    <cellStyle name="Zarez 2 3 2 5 2 3 4" xfId="11512"/>
    <cellStyle name="Zarez 2 3 2 5 2 4" xfId="3046"/>
    <cellStyle name="Zarez 2 3 2 5 2 4 2" xfId="7884"/>
    <cellStyle name="Zarez 2 3 2 5 2 4 2 2" xfId="27236"/>
    <cellStyle name="Zarez 2 3 2 5 2 4 2 3" xfId="17560"/>
    <cellStyle name="Zarez 2 3 2 5 2 4 3" xfId="22398"/>
    <cellStyle name="Zarez 2 3 2 5 2 4 4" xfId="12722"/>
    <cellStyle name="Zarez 2 3 2 5 2 5" xfId="4255"/>
    <cellStyle name="Zarez 2 3 2 5 2 5 2" xfId="9093"/>
    <cellStyle name="Zarez 2 3 2 5 2 5 2 2" xfId="28445"/>
    <cellStyle name="Zarez 2 3 2 5 2 5 2 3" xfId="18769"/>
    <cellStyle name="Zarez 2 3 2 5 2 5 3" xfId="23607"/>
    <cellStyle name="Zarez 2 3 2 5 2 5 4" xfId="13931"/>
    <cellStyle name="Zarez 2 3 2 5 2 6" xfId="5464"/>
    <cellStyle name="Zarez 2 3 2 5 2 6 2" xfId="24816"/>
    <cellStyle name="Zarez 2 3 2 5 2 6 3" xfId="15140"/>
    <cellStyle name="Zarez 2 3 2 5 2 7" xfId="19978"/>
    <cellStyle name="Zarez 2 3 2 5 2 8" xfId="10302"/>
    <cellStyle name="Zarez 2 3 2 5 3" xfId="928"/>
    <cellStyle name="Zarez 2 3 2 5 3 2" xfId="2138"/>
    <cellStyle name="Zarez 2 3 2 5 3 2 2" xfId="6976"/>
    <cellStyle name="Zarez 2 3 2 5 3 2 2 2" xfId="26328"/>
    <cellStyle name="Zarez 2 3 2 5 3 2 2 3" xfId="16652"/>
    <cellStyle name="Zarez 2 3 2 5 3 2 3" xfId="21490"/>
    <cellStyle name="Zarez 2 3 2 5 3 2 4" xfId="11814"/>
    <cellStyle name="Zarez 2 3 2 5 3 3" xfId="3348"/>
    <cellStyle name="Zarez 2 3 2 5 3 3 2" xfId="8186"/>
    <cellStyle name="Zarez 2 3 2 5 3 3 2 2" xfId="27538"/>
    <cellStyle name="Zarez 2 3 2 5 3 3 2 3" xfId="17862"/>
    <cellStyle name="Zarez 2 3 2 5 3 3 3" xfId="22700"/>
    <cellStyle name="Zarez 2 3 2 5 3 3 4" xfId="13024"/>
    <cellStyle name="Zarez 2 3 2 5 3 4" xfId="4557"/>
    <cellStyle name="Zarez 2 3 2 5 3 4 2" xfId="9395"/>
    <cellStyle name="Zarez 2 3 2 5 3 4 2 2" xfId="28747"/>
    <cellStyle name="Zarez 2 3 2 5 3 4 2 3" xfId="19071"/>
    <cellStyle name="Zarez 2 3 2 5 3 4 3" xfId="23909"/>
    <cellStyle name="Zarez 2 3 2 5 3 4 4" xfId="14233"/>
    <cellStyle name="Zarez 2 3 2 5 3 5" xfId="5766"/>
    <cellStyle name="Zarez 2 3 2 5 3 5 2" xfId="25118"/>
    <cellStyle name="Zarez 2 3 2 5 3 5 3" xfId="15442"/>
    <cellStyle name="Zarez 2 3 2 5 3 6" xfId="20280"/>
    <cellStyle name="Zarez 2 3 2 5 3 7" xfId="10604"/>
    <cellStyle name="Zarez 2 3 2 5 4" xfId="1534"/>
    <cellStyle name="Zarez 2 3 2 5 4 2" xfId="6372"/>
    <cellStyle name="Zarez 2 3 2 5 4 2 2" xfId="25724"/>
    <cellStyle name="Zarez 2 3 2 5 4 2 3" xfId="16048"/>
    <cellStyle name="Zarez 2 3 2 5 4 3" xfId="20886"/>
    <cellStyle name="Zarez 2 3 2 5 4 4" xfId="11210"/>
    <cellStyle name="Zarez 2 3 2 5 5" xfId="2744"/>
    <cellStyle name="Zarez 2 3 2 5 5 2" xfId="7582"/>
    <cellStyle name="Zarez 2 3 2 5 5 2 2" xfId="26934"/>
    <cellStyle name="Zarez 2 3 2 5 5 2 3" xfId="17258"/>
    <cellStyle name="Zarez 2 3 2 5 5 3" xfId="22096"/>
    <cellStyle name="Zarez 2 3 2 5 5 4" xfId="12420"/>
    <cellStyle name="Zarez 2 3 2 5 6" xfId="3953"/>
    <cellStyle name="Zarez 2 3 2 5 6 2" xfId="8791"/>
    <cellStyle name="Zarez 2 3 2 5 6 2 2" xfId="28143"/>
    <cellStyle name="Zarez 2 3 2 5 6 2 3" xfId="18467"/>
    <cellStyle name="Zarez 2 3 2 5 6 3" xfId="23305"/>
    <cellStyle name="Zarez 2 3 2 5 6 4" xfId="13629"/>
    <cellStyle name="Zarez 2 3 2 5 7" xfId="5162"/>
    <cellStyle name="Zarez 2 3 2 5 7 2" xfId="24514"/>
    <cellStyle name="Zarez 2 3 2 5 7 3" xfId="14838"/>
    <cellStyle name="Zarez 2 3 2 5 8" xfId="19676"/>
    <cellStyle name="Zarez 2 3 2 5 9" xfId="10000"/>
    <cellStyle name="Zarez 2 3 2 6" xfId="374"/>
    <cellStyle name="Zarez 2 3 2 6 2" xfId="978"/>
    <cellStyle name="Zarez 2 3 2 6 2 2" xfId="2188"/>
    <cellStyle name="Zarez 2 3 2 6 2 2 2" xfId="7026"/>
    <cellStyle name="Zarez 2 3 2 6 2 2 2 2" xfId="26378"/>
    <cellStyle name="Zarez 2 3 2 6 2 2 2 3" xfId="16702"/>
    <cellStyle name="Zarez 2 3 2 6 2 2 3" xfId="21540"/>
    <cellStyle name="Zarez 2 3 2 6 2 2 4" xfId="11864"/>
    <cellStyle name="Zarez 2 3 2 6 2 3" xfId="3398"/>
    <cellStyle name="Zarez 2 3 2 6 2 3 2" xfId="8236"/>
    <cellStyle name="Zarez 2 3 2 6 2 3 2 2" xfId="27588"/>
    <cellStyle name="Zarez 2 3 2 6 2 3 2 3" xfId="17912"/>
    <cellStyle name="Zarez 2 3 2 6 2 3 3" xfId="22750"/>
    <cellStyle name="Zarez 2 3 2 6 2 3 4" xfId="13074"/>
    <cellStyle name="Zarez 2 3 2 6 2 4" xfId="4607"/>
    <cellStyle name="Zarez 2 3 2 6 2 4 2" xfId="9445"/>
    <cellStyle name="Zarez 2 3 2 6 2 4 2 2" xfId="28797"/>
    <cellStyle name="Zarez 2 3 2 6 2 4 2 3" xfId="19121"/>
    <cellStyle name="Zarez 2 3 2 6 2 4 3" xfId="23959"/>
    <cellStyle name="Zarez 2 3 2 6 2 4 4" xfId="14283"/>
    <cellStyle name="Zarez 2 3 2 6 2 5" xfId="5816"/>
    <cellStyle name="Zarez 2 3 2 6 2 5 2" xfId="25168"/>
    <cellStyle name="Zarez 2 3 2 6 2 5 3" xfId="15492"/>
    <cellStyle name="Zarez 2 3 2 6 2 6" xfId="20330"/>
    <cellStyle name="Zarez 2 3 2 6 2 7" xfId="10654"/>
    <cellStyle name="Zarez 2 3 2 6 3" xfId="1584"/>
    <cellStyle name="Zarez 2 3 2 6 3 2" xfId="6422"/>
    <cellStyle name="Zarez 2 3 2 6 3 2 2" xfId="25774"/>
    <cellStyle name="Zarez 2 3 2 6 3 2 3" xfId="16098"/>
    <cellStyle name="Zarez 2 3 2 6 3 3" xfId="20936"/>
    <cellStyle name="Zarez 2 3 2 6 3 4" xfId="11260"/>
    <cellStyle name="Zarez 2 3 2 6 4" xfId="2794"/>
    <cellStyle name="Zarez 2 3 2 6 4 2" xfId="7632"/>
    <cellStyle name="Zarez 2 3 2 6 4 2 2" xfId="26984"/>
    <cellStyle name="Zarez 2 3 2 6 4 2 3" xfId="17308"/>
    <cellStyle name="Zarez 2 3 2 6 4 3" xfId="22146"/>
    <cellStyle name="Zarez 2 3 2 6 4 4" xfId="12470"/>
    <cellStyle name="Zarez 2 3 2 6 5" xfId="4003"/>
    <cellStyle name="Zarez 2 3 2 6 5 2" xfId="8841"/>
    <cellStyle name="Zarez 2 3 2 6 5 2 2" xfId="28193"/>
    <cellStyle name="Zarez 2 3 2 6 5 2 3" xfId="18517"/>
    <cellStyle name="Zarez 2 3 2 6 5 3" xfId="23355"/>
    <cellStyle name="Zarez 2 3 2 6 5 4" xfId="13679"/>
    <cellStyle name="Zarez 2 3 2 6 6" xfId="5212"/>
    <cellStyle name="Zarez 2 3 2 6 6 2" xfId="24564"/>
    <cellStyle name="Zarez 2 3 2 6 6 3" xfId="14888"/>
    <cellStyle name="Zarez 2 3 2 6 7" xfId="19726"/>
    <cellStyle name="Zarez 2 3 2 6 8" xfId="10050"/>
    <cellStyle name="Zarez 2 3 2 7" xfId="676"/>
    <cellStyle name="Zarez 2 3 2 7 2" xfId="1886"/>
    <cellStyle name="Zarez 2 3 2 7 2 2" xfId="6724"/>
    <cellStyle name="Zarez 2 3 2 7 2 2 2" xfId="26076"/>
    <cellStyle name="Zarez 2 3 2 7 2 2 3" xfId="16400"/>
    <cellStyle name="Zarez 2 3 2 7 2 3" xfId="21238"/>
    <cellStyle name="Zarez 2 3 2 7 2 4" xfId="11562"/>
    <cellStyle name="Zarez 2 3 2 7 3" xfId="3096"/>
    <cellStyle name="Zarez 2 3 2 7 3 2" xfId="7934"/>
    <cellStyle name="Zarez 2 3 2 7 3 2 2" xfId="27286"/>
    <cellStyle name="Zarez 2 3 2 7 3 2 3" xfId="17610"/>
    <cellStyle name="Zarez 2 3 2 7 3 3" xfId="22448"/>
    <cellStyle name="Zarez 2 3 2 7 3 4" xfId="12772"/>
    <cellStyle name="Zarez 2 3 2 7 4" xfId="4305"/>
    <cellStyle name="Zarez 2 3 2 7 4 2" xfId="9143"/>
    <cellStyle name="Zarez 2 3 2 7 4 2 2" xfId="28495"/>
    <cellStyle name="Zarez 2 3 2 7 4 2 3" xfId="18819"/>
    <cellStyle name="Zarez 2 3 2 7 4 3" xfId="23657"/>
    <cellStyle name="Zarez 2 3 2 7 4 4" xfId="13981"/>
    <cellStyle name="Zarez 2 3 2 7 5" xfId="5514"/>
    <cellStyle name="Zarez 2 3 2 7 5 2" xfId="24866"/>
    <cellStyle name="Zarez 2 3 2 7 5 3" xfId="15190"/>
    <cellStyle name="Zarez 2 3 2 7 6" xfId="20028"/>
    <cellStyle name="Zarez 2 3 2 7 7" xfId="10352"/>
    <cellStyle name="Zarez 2 3 2 8" xfId="1282"/>
    <cellStyle name="Zarez 2 3 2 8 2" xfId="6120"/>
    <cellStyle name="Zarez 2 3 2 8 2 2" xfId="25472"/>
    <cellStyle name="Zarez 2 3 2 8 2 3" xfId="15796"/>
    <cellStyle name="Zarez 2 3 2 8 3" xfId="20634"/>
    <cellStyle name="Zarez 2 3 2 8 4" xfId="10958"/>
    <cellStyle name="Zarez 2 3 2 9" xfId="2492"/>
    <cellStyle name="Zarez 2 3 2 9 2" xfId="7330"/>
    <cellStyle name="Zarez 2 3 2 9 2 2" xfId="26682"/>
    <cellStyle name="Zarez 2 3 2 9 2 3" xfId="17006"/>
    <cellStyle name="Zarez 2 3 2 9 3" xfId="21844"/>
    <cellStyle name="Zarez 2 3 2 9 4" xfId="12168"/>
    <cellStyle name="Zarez 2 3 3" xfId="70"/>
    <cellStyle name="Zarez 2 3 3 10" xfId="9777"/>
    <cellStyle name="Zarez 2 3 3 2" xfId="183"/>
    <cellStyle name="Zarez 2 3 3 2 2" xfId="503"/>
    <cellStyle name="Zarez 2 3 3 2 2 2" xfId="1107"/>
    <cellStyle name="Zarez 2 3 3 2 2 2 2" xfId="2317"/>
    <cellStyle name="Zarez 2 3 3 2 2 2 2 2" xfId="7155"/>
    <cellStyle name="Zarez 2 3 3 2 2 2 2 2 2" xfId="26507"/>
    <cellStyle name="Zarez 2 3 3 2 2 2 2 2 3" xfId="16831"/>
    <cellStyle name="Zarez 2 3 3 2 2 2 2 3" xfId="21669"/>
    <cellStyle name="Zarez 2 3 3 2 2 2 2 4" xfId="11993"/>
    <cellStyle name="Zarez 2 3 3 2 2 2 3" xfId="3527"/>
    <cellStyle name="Zarez 2 3 3 2 2 2 3 2" xfId="8365"/>
    <cellStyle name="Zarez 2 3 3 2 2 2 3 2 2" xfId="27717"/>
    <cellStyle name="Zarez 2 3 3 2 2 2 3 2 3" xfId="18041"/>
    <cellStyle name="Zarez 2 3 3 2 2 2 3 3" xfId="22879"/>
    <cellStyle name="Zarez 2 3 3 2 2 2 3 4" xfId="13203"/>
    <cellStyle name="Zarez 2 3 3 2 2 2 4" xfId="4736"/>
    <cellStyle name="Zarez 2 3 3 2 2 2 4 2" xfId="9574"/>
    <cellStyle name="Zarez 2 3 3 2 2 2 4 2 2" xfId="28926"/>
    <cellStyle name="Zarez 2 3 3 2 2 2 4 2 3" xfId="19250"/>
    <cellStyle name="Zarez 2 3 3 2 2 2 4 3" xfId="24088"/>
    <cellStyle name="Zarez 2 3 3 2 2 2 4 4" xfId="14412"/>
    <cellStyle name="Zarez 2 3 3 2 2 2 5" xfId="5945"/>
    <cellStyle name="Zarez 2 3 3 2 2 2 5 2" xfId="25297"/>
    <cellStyle name="Zarez 2 3 3 2 2 2 5 3" xfId="15621"/>
    <cellStyle name="Zarez 2 3 3 2 2 2 6" xfId="20459"/>
    <cellStyle name="Zarez 2 3 3 2 2 2 7" xfId="10783"/>
    <cellStyle name="Zarez 2 3 3 2 2 3" xfId="1713"/>
    <cellStyle name="Zarez 2 3 3 2 2 3 2" xfId="6551"/>
    <cellStyle name="Zarez 2 3 3 2 2 3 2 2" xfId="25903"/>
    <cellStyle name="Zarez 2 3 3 2 2 3 2 3" xfId="16227"/>
    <cellStyle name="Zarez 2 3 3 2 2 3 3" xfId="21065"/>
    <cellStyle name="Zarez 2 3 3 2 2 3 4" xfId="11389"/>
    <cellStyle name="Zarez 2 3 3 2 2 4" xfId="2923"/>
    <cellStyle name="Zarez 2 3 3 2 2 4 2" xfId="7761"/>
    <cellStyle name="Zarez 2 3 3 2 2 4 2 2" xfId="27113"/>
    <cellStyle name="Zarez 2 3 3 2 2 4 2 3" xfId="17437"/>
    <cellStyle name="Zarez 2 3 3 2 2 4 3" xfId="22275"/>
    <cellStyle name="Zarez 2 3 3 2 2 4 4" xfId="12599"/>
    <cellStyle name="Zarez 2 3 3 2 2 5" xfId="4132"/>
    <cellStyle name="Zarez 2 3 3 2 2 5 2" xfId="8970"/>
    <cellStyle name="Zarez 2 3 3 2 2 5 2 2" xfId="28322"/>
    <cellStyle name="Zarez 2 3 3 2 2 5 2 3" xfId="18646"/>
    <cellStyle name="Zarez 2 3 3 2 2 5 3" xfId="23484"/>
    <cellStyle name="Zarez 2 3 3 2 2 5 4" xfId="13808"/>
    <cellStyle name="Zarez 2 3 3 2 2 6" xfId="5341"/>
    <cellStyle name="Zarez 2 3 3 2 2 6 2" xfId="24693"/>
    <cellStyle name="Zarez 2 3 3 2 2 6 3" xfId="15017"/>
    <cellStyle name="Zarez 2 3 3 2 2 7" xfId="19855"/>
    <cellStyle name="Zarez 2 3 3 2 2 8" xfId="10179"/>
    <cellStyle name="Zarez 2 3 3 2 3" xfId="805"/>
    <cellStyle name="Zarez 2 3 3 2 3 2" xfId="2015"/>
    <cellStyle name="Zarez 2 3 3 2 3 2 2" xfId="6853"/>
    <cellStyle name="Zarez 2 3 3 2 3 2 2 2" xfId="26205"/>
    <cellStyle name="Zarez 2 3 3 2 3 2 2 3" xfId="16529"/>
    <cellStyle name="Zarez 2 3 3 2 3 2 3" xfId="21367"/>
    <cellStyle name="Zarez 2 3 3 2 3 2 4" xfId="11691"/>
    <cellStyle name="Zarez 2 3 3 2 3 3" xfId="3225"/>
    <cellStyle name="Zarez 2 3 3 2 3 3 2" xfId="8063"/>
    <cellStyle name="Zarez 2 3 3 2 3 3 2 2" xfId="27415"/>
    <cellStyle name="Zarez 2 3 3 2 3 3 2 3" xfId="17739"/>
    <cellStyle name="Zarez 2 3 3 2 3 3 3" xfId="22577"/>
    <cellStyle name="Zarez 2 3 3 2 3 3 4" xfId="12901"/>
    <cellStyle name="Zarez 2 3 3 2 3 4" xfId="4434"/>
    <cellStyle name="Zarez 2 3 3 2 3 4 2" xfId="9272"/>
    <cellStyle name="Zarez 2 3 3 2 3 4 2 2" xfId="28624"/>
    <cellStyle name="Zarez 2 3 3 2 3 4 2 3" xfId="18948"/>
    <cellStyle name="Zarez 2 3 3 2 3 4 3" xfId="23786"/>
    <cellStyle name="Zarez 2 3 3 2 3 4 4" xfId="14110"/>
    <cellStyle name="Zarez 2 3 3 2 3 5" xfId="5643"/>
    <cellStyle name="Zarez 2 3 3 2 3 5 2" xfId="24995"/>
    <cellStyle name="Zarez 2 3 3 2 3 5 3" xfId="15319"/>
    <cellStyle name="Zarez 2 3 3 2 3 6" xfId="20157"/>
    <cellStyle name="Zarez 2 3 3 2 3 7" xfId="10481"/>
    <cellStyle name="Zarez 2 3 3 2 4" xfId="1411"/>
    <cellStyle name="Zarez 2 3 3 2 4 2" xfId="6249"/>
    <cellStyle name="Zarez 2 3 3 2 4 2 2" xfId="25601"/>
    <cellStyle name="Zarez 2 3 3 2 4 2 3" xfId="15925"/>
    <cellStyle name="Zarez 2 3 3 2 4 3" xfId="20763"/>
    <cellStyle name="Zarez 2 3 3 2 4 4" xfId="11087"/>
    <cellStyle name="Zarez 2 3 3 2 5" xfId="2621"/>
    <cellStyle name="Zarez 2 3 3 2 5 2" xfId="7459"/>
    <cellStyle name="Zarez 2 3 3 2 5 2 2" xfId="26811"/>
    <cellStyle name="Zarez 2 3 3 2 5 2 3" xfId="17135"/>
    <cellStyle name="Zarez 2 3 3 2 5 3" xfId="21973"/>
    <cellStyle name="Zarez 2 3 3 2 5 4" xfId="12297"/>
    <cellStyle name="Zarez 2 3 3 2 6" xfId="3831"/>
    <cellStyle name="Zarez 2 3 3 2 6 2" xfId="8669"/>
    <cellStyle name="Zarez 2 3 3 2 6 2 2" xfId="28021"/>
    <cellStyle name="Zarez 2 3 3 2 6 2 3" xfId="18345"/>
    <cellStyle name="Zarez 2 3 3 2 6 3" xfId="23183"/>
    <cellStyle name="Zarez 2 3 3 2 6 4" xfId="13507"/>
    <cellStyle name="Zarez 2 3 3 2 7" xfId="5039"/>
    <cellStyle name="Zarez 2 3 3 2 7 2" xfId="24391"/>
    <cellStyle name="Zarez 2 3 3 2 7 3" xfId="14715"/>
    <cellStyle name="Zarez 2 3 3 2 8" xfId="19553"/>
    <cellStyle name="Zarez 2 3 3 2 9" xfId="9877"/>
    <cellStyle name="Zarez 2 3 3 3" xfId="403"/>
    <cellStyle name="Zarez 2 3 3 3 2" xfId="1007"/>
    <cellStyle name="Zarez 2 3 3 3 2 2" xfId="2217"/>
    <cellStyle name="Zarez 2 3 3 3 2 2 2" xfId="7055"/>
    <cellStyle name="Zarez 2 3 3 3 2 2 2 2" xfId="26407"/>
    <cellStyle name="Zarez 2 3 3 3 2 2 2 3" xfId="16731"/>
    <cellStyle name="Zarez 2 3 3 3 2 2 3" xfId="21569"/>
    <cellStyle name="Zarez 2 3 3 3 2 2 4" xfId="11893"/>
    <cellStyle name="Zarez 2 3 3 3 2 3" xfId="3427"/>
    <cellStyle name="Zarez 2 3 3 3 2 3 2" xfId="8265"/>
    <cellStyle name="Zarez 2 3 3 3 2 3 2 2" xfId="27617"/>
    <cellStyle name="Zarez 2 3 3 3 2 3 2 3" xfId="17941"/>
    <cellStyle name="Zarez 2 3 3 3 2 3 3" xfId="22779"/>
    <cellStyle name="Zarez 2 3 3 3 2 3 4" xfId="13103"/>
    <cellStyle name="Zarez 2 3 3 3 2 4" xfId="4636"/>
    <cellStyle name="Zarez 2 3 3 3 2 4 2" xfId="9474"/>
    <cellStyle name="Zarez 2 3 3 3 2 4 2 2" xfId="28826"/>
    <cellStyle name="Zarez 2 3 3 3 2 4 2 3" xfId="19150"/>
    <cellStyle name="Zarez 2 3 3 3 2 4 3" xfId="23988"/>
    <cellStyle name="Zarez 2 3 3 3 2 4 4" xfId="14312"/>
    <cellStyle name="Zarez 2 3 3 3 2 5" xfId="5845"/>
    <cellStyle name="Zarez 2 3 3 3 2 5 2" xfId="25197"/>
    <cellStyle name="Zarez 2 3 3 3 2 5 3" xfId="15521"/>
    <cellStyle name="Zarez 2 3 3 3 2 6" xfId="20359"/>
    <cellStyle name="Zarez 2 3 3 3 2 7" xfId="10683"/>
    <cellStyle name="Zarez 2 3 3 3 3" xfId="1613"/>
    <cellStyle name="Zarez 2 3 3 3 3 2" xfId="6451"/>
    <cellStyle name="Zarez 2 3 3 3 3 2 2" xfId="25803"/>
    <cellStyle name="Zarez 2 3 3 3 3 2 3" xfId="16127"/>
    <cellStyle name="Zarez 2 3 3 3 3 3" xfId="20965"/>
    <cellStyle name="Zarez 2 3 3 3 3 4" xfId="11289"/>
    <cellStyle name="Zarez 2 3 3 3 4" xfId="2823"/>
    <cellStyle name="Zarez 2 3 3 3 4 2" xfId="7661"/>
    <cellStyle name="Zarez 2 3 3 3 4 2 2" xfId="27013"/>
    <cellStyle name="Zarez 2 3 3 3 4 2 3" xfId="17337"/>
    <cellStyle name="Zarez 2 3 3 3 4 3" xfId="22175"/>
    <cellStyle name="Zarez 2 3 3 3 4 4" xfId="12499"/>
    <cellStyle name="Zarez 2 3 3 3 5" xfId="4032"/>
    <cellStyle name="Zarez 2 3 3 3 5 2" xfId="8870"/>
    <cellStyle name="Zarez 2 3 3 3 5 2 2" xfId="28222"/>
    <cellStyle name="Zarez 2 3 3 3 5 2 3" xfId="18546"/>
    <cellStyle name="Zarez 2 3 3 3 5 3" xfId="23384"/>
    <cellStyle name="Zarez 2 3 3 3 5 4" xfId="13708"/>
    <cellStyle name="Zarez 2 3 3 3 6" xfId="5241"/>
    <cellStyle name="Zarez 2 3 3 3 6 2" xfId="24593"/>
    <cellStyle name="Zarez 2 3 3 3 6 3" xfId="14917"/>
    <cellStyle name="Zarez 2 3 3 3 7" xfId="19755"/>
    <cellStyle name="Zarez 2 3 3 3 8" xfId="10079"/>
    <cellStyle name="Zarez 2 3 3 4" xfId="705"/>
    <cellStyle name="Zarez 2 3 3 4 2" xfId="1915"/>
    <cellStyle name="Zarez 2 3 3 4 2 2" xfId="6753"/>
    <cellStyle name="Zarez 2 3 3 4 2 2 2" xfId="26105"/>
    <cellStyle name="Zarez 2 3 3 4 2 2 3" xfId="16429"/>
    <cellStyle name="Zarez 2 3 3 4 2 3" xfId="21267"/>
    <cellStyle name="Zarez 2 3 3 4 2 4" xfId="11591"/>
    <cellStyle name="Zarez 2 3 3 4 3" xfId="3125"/>
    <cellStyle name="Zarez 2 3 3 4 3 2" xfId="7963"/>
    <cellStyle name="Zarez 2 3 3 4 3 2 2" xfId="27315"/>
    <cellStyle name="Zarez 2 3 3 4 3 2 3" xfId="17639"/>
    <cellStyle name="Zarez 2 3 3 4 3 3" xfId="22477"/>
    <cellStyle name="Zarez 2 3 3 4 3 4" xfId="12801"/>
    <cellStyle name="Zarez 2 3 3 4 4" xfId="4334"/>
    <cellStyle name="Zarez 2 3 3 4 4 2" xfId="9172"/>
    <cellStyle name="Zarez 2 3 3 4 4 2 2" xfId="28524"/>
    <cellStyle name="Zarez 2 3 3 4 4 2 3" xfId="18848"/>
    <cellStyle name="Zarez 2 3 3 4 4 3" xfId="23686"/>
    <cellStyle name="Zarez 2 3 3 4 4 4" xfId="14010"/>
    <cellStyle name="Zarez 2 3 3 4 5" xfId="5543"/>
    <cellStyle name="Zarez 2 3 3 4 5 2" xfId="24895"/>
    <cellStyle name="Zarez 2 3 3 4 5 3" xfId="15219"/>
    <cellStyle name="Zarez 2 3 3 4 6" xfId="20057"/>
    <cellStyle name="Zarez 2 3 3 4 7" xfId="10381"/>
    <cellStyle name="Zarez 2 3 3 5" xfId="1311"/>
    <cellStyle name="Zarez 2 3 3 5 2" xfId="6149"/>
    <cellStyle name="Zarez 2 3 3 5 2 2" xfId="25501"/>
    <cellStyle name="Zarez 2 3 3 5 2 3" xfId="15825"/>
    <cellStyle name="Zarez 2 3 3 5 3" xfId="20663"/>
    <cellStyle name="Zarez 2 3 3 5 4" xfId="10987"/>
    <cellStyle name="Zarez 2 3 3 6" xfId="2521"/>
    <cellStyle name="Zarez 2 3 3 6 2" xfId="7359"/>
    <cellStyle name="Zarez 2 3 3 6 2 2" xfId="26711"/>
    <cellStyle name="Zarez 2 3 3 6 2 3" xfId="17035"/>
    <cellStyle name="Zarez 2 3 3 6 3" xfId="21873"/>
    <cellStyle name="Zarez 2 3 3 6 4" xfId="12197"/>
    <cellStyle name="Zarez 2 3 3 7" xfId="3731"/>
    <cellStyle name="Zarez 2 3 3 7 2" xfId="8569"/>
    <cellStyle name="Zarez 2 3 3 7 2 2" xfId="27921"/>
    <cellStyle name="Zarez 2 3 3 7 2 3" xfId="18245"/>
    <cellStyle name="Zarez 2 3 3 7 3" xfId="23083"/>
    <cellStyle name="Zarez 2 3 3 7 4" xfId="13407"/>
    <cellStyle name="Zarez 2 3 3 8" xfId="4939"/>
    <cellStyle name="Zarez 2 3 3 8 2" xfId="24291"/>
    <cellStyle name="Zarez 2 3 3 8 3" xfId="14615"/>
    <cellStyle name="Zarez 2 3 3 9" xfId="19453"/>
    <cellStyle name="Zarez 2 3 4" xfId="132"/>
    <cellStyle name="Zarez 2 3 4 2" xfId="453"/>
    <cellStyle name="Zarez 2 3 4 2 2" xfId="1057"/>
    <cellStyle name="Zarez 2 3 4 2 2 2" xfId="2267"/>
    <cellStyle name="Zarez 2 3 4 2 2 2 2" xfId="7105"/>
    <cellStyle name="Zarez 2 3 4 2 2 2 2 2" xfId="26457"/>
    <cellStyle name="Zarez 2 3 4 2 2 2 2 3" xfId="16781"/>
    <cellStyle name="Zarez 2 3 4 2 2 2 3" xfId="21619"/>
    <cellStyle name="Zarez 2 3 4 2 2 2 4" xfId="11943"/>
    <cellStyle name="Zarez 2 3 4 2 2 3" xfId="3477"/>
    <cellStyle name="Zarez 2 3 4 2 2 3 2" xfId="8315"/>
    <cellStyle name="Zarez 2 3 4 2 2 3 2 2" xfId="27667"/>
    <cellStyle name="Zarez 2 3 4 2 2 3 2 3" xfId="17991"/>
    <cellStyle name="Zarez 2 3 4 2 2 3 3" xfId="22829"/>
    <cellStyle name="Zarez 2 3 4 2 2 3 4" xfId="13153"/>
    <cellStyle name="Zarez 2 3 4 2 2 4" xfId="4686"/>
    <cellStyle name="Zarez 2 3 4 2 2 4 2" xfId="9524"/>
    <cellStyle name="Zarez 2 3 4 2 2 4 2 2" xfId="28876"/>
    <cellStyle name="Zarez 2 3 4 2 2 4 2 3" xfId="19200"/>
    <cellStyle name="Zarez 2 3 4 2 2 4 3" xfId="24038"/>
    <cellStyle name="Zarez 2 3 4 2 2 4 4" xfId="14362"/>
    <cellStyle name="Zarez 2 3 4 2 2 5" xfId="5895"/>
    <cellStyle name="Zarez 2 3 4 2 2 5 2" xfId="25247"/>
    <cellStyle name="Zarez 2 3 4 2 2 5 3" xfId="15571"/>
    <cellStyle name="Zarez 2 3 4 2 2 6" xfId="20409"/>
    <cellStyle name="Zarez 2 3 4 2 2 7" xfId="10733"/>
    <cellStyle name="Zarez 2 3 4 2 3" xfId="1663"/>
    <cellStyle name="Zarez 2 3 4 2 3 2" xfId="6501"/>
    <cellStyle name="Zarez 2 3 4 2 3 2 2" xfId="25853"/>
    <cellStyle name="Zarez 2 3 4 2 3 2 3" xfId="16177"/>
    <cellStyle name="Zarez 2 3 4 2 3 3" xfId="21015"/>
    <cellStyle name="Zarez 2 3 4 2 3 4" xfId="11339"/>
    <cellStyle name="Zarez 2 3 4 2 4" xfId="2873"/>
    <cellStyle name="Zarez 2 3 4 2 4 2" xfId="7711"/>
    <cellStyle name="Zarez 2 3 4 2 4 2 2" xfId="27063"/>
    <cellStyle name="Zarez 2 3 4 2 4 2 3" xfId="17387"/>
    <cellStyle name="Zarez 2 3 4 2 4 3" xfId="22225"/>
    <cellStyle name="Zarez 2 3 4 2 4 4" xfId="12549"/>
    <cellStyle name="Zarez 2 3 4 2 5" xfId="4082"/>
    <cellStyle name="Zarez 2 3 4 2 5 2" xfId="8920"/>
    <cellStyle name="Zarez 2 3 4 2 5 2 2" xfId="28272"/>
    <cellStyle name="Zarez 2 3 4 2 5 2 3" xfId="18596"/>
    <cellStyle name="Zarez 2 3 4 2 5 3" xfId="23434"/>
    <cellStyle name="Zarez 2 3 4 2 5 4" xfId="13758"/>
    <cellStyle name="Zarez 2 3 4 2 6" xfId="5291"/>
    <cellStyle name="Zarez 2 3 4 2 6 2" xfId="24643"/>
    <cellStyle name="Zarez 2 3 4 2 6 3" xfId="14967"/>
    <cellStyle name="Zarez 2 3 4 2 7" xfId="19805"/>
    <cellStyle name="Zarez 2 3 4 2 8" xfId="10129"/>
    <cellStyle name="Zarez 2 3 4 3" xfId="755"/>
    <cellStyle name="Zarez 2 3 4 3 2" xfId="1965"/>
    <cellStyle name="Zarez 2 3 4 3 2 2" xfId="6803"/>
    <cellStyle name="Zarez 2 3 4 3 2 2 2" xfId="26155"/>
    <cellStyle name="Zarez 2 3 4 3 2 2 3" xfId="16479"/>
    <cellStyle name="Zarez 2 3 4 3 2 3" xfId="21317"/>
    <cellStyle name="Zarez 2 3 4 3 2 4" xfId="11641"/>
    <cellStyle name="Zarez 2 3 4 3 3" xfId="3175"/>
    <cellStyle name="Zarez 2 3 4 3 3 2" xfId="8013"/>
    <cellStyle name="Zarez 2 3 4 3 3 2 2" xfId="27365"/>
    <cellStyle name="Zarez 2 3 4 3 3 2 3" xfId="17689"/>
    <cellStyle name="Zarez 2 3 4 3 3 3" xfId="22527"/>
    <cellStyle name="Zarez 2 3 4 3 3 4" xfId="12851"/>
    <cellStyle name="Zarez 2 3 4 3 4" xfId="4384"/>
    <cellStyle name="Zarez 2 3 4 3 4 2" xfId="9222"/>
    <cellStyle name="Zarez 2 3 4 3 4 2 2" xfId="28574"/>
    <cellStyle name="Zarez 2 3 4 3 4 2 3" xfId="18898"/>
    <cellStyle name="Zarez 2 3 4 3 4 3" xfId="23736"/>
    <cellStyle name="Zarez 2 3 4 3 4 4" xfId="14060"/>
    <cellStyle name="Zarez 2 3 4 3 5" xfId="5593"/>
    <cellStyle name="Zarez 2 3 4 3 5 2" xfId="24945"/>
    <cellStyle name="Zarez 2 3 4 3 5 3" xfId="15269"/>
    <cellStyle name="Zarez 2 3 4 3 6" xfId="20107"/>
    <cellStyle name="Zarez 2 3 4 3 7" xfId="10431"/>
    <cellStyle name="Zarez 2 3 4 4" xfId="1361"/>
    <cellStyle name="Zarez 2 3 4 4 2" xfId="6199"/>
    <cellStyle name="Zarez 2 3 4 4 2 2" xfId="25551"/>
    <cellStyle name="Zarez 2 3 4 4 2 3" xfId="15875"/>
    <cellStyle name="Zarez 2 3 4 4 3" xfId="20713"/>
    <cellStyle name="Zarez 2 3 4 4 4" xfId="11037"/>
    <cellStyle name="Zarez 2 3 4 5" xfId="2571"/>
    <cellStyle name="Zarez 2 3 4 5 2" xfId="7409"/>
    <cellStyle name="Zarez 2 3 4 5 2 2" xfId="26761"/>
    <cellStyle name="Zarez 2 3 4 5 2 3" xfId="17085"/>
    <cellStyle name="Zarez 2 3 4 5 3" xfId="21923"/>
    <cellStyle name="Zarez 2 3 4 5 4" xfId="12247"/>
    <cellStyle name="Zarez 2 3 4 6" xfId="3781"/>
    <cellStyle name="Zarez 2 3 4 6 2" xfId="8619"/>
    <cellStyle name="Zarez 2 3 4 6 2 2" xfId="27971"/>
    <cellStyle name="Zarez 2 3 4 6 2 3" xfId="18295"/>
    <cellStyle name="Zarez 2 3 4 6 3" xfId="23133"/>
    <cellStyle name="Zarez 2 3 4 6 4" xfId="13457"/>
    <cellStyle name="Zarez 2 3 4 7" xfId="4989"/>
    <cellStyle name="Zarez 2 3 4 7 2" xfId="24341"/>
    <cellStyle name="Zarez 2 3 4 7 3" xfId="14665"/>
    <cellStyle name="Zarez 2 3 4 8" xfId="19503"/>
    <cellStyle name="Zarez 2 3 4 9" xfId="9827"/>
    <cellStyle name="Zarez 2 3 5" xfId="249"/>
    <cellStyle name="Zarez 2 3 5 2" xfId="553"/>
    <cellStyle name="Zarez 2 3 5 2 2" xfId="1157"/>
    <cellStyle name="Zarez 2 3 5 2 2 2" xfId="2367"/>
    <cellStyle name="Zarez 2 3 5 2 2 2 2" xfId="7205"/>
    <cellStyle name="Zarez 2 3 5 2 2 2 2 2" xfId="26557"/>
    <cellStyle name="Zarez 2 3 5 2 2 2 2 3" xfId="16881"/>
    <cellStyle name="Zarez 2 3 5 2 2 2 3" xfId="21719"/>
    <cellStyle name="Zarez 2 3 5 2 2 2 4" xfId="12043"/>
    <cellStyle name="Zarez 2 3 5 2 2 3" xfId="3577"/>
    <cellStyle name="Zarez 2 3 5 2 2 3 2" xfId="8415"/>
    <cellStyle name="Zarez 2 3 5 2 2 3 2 2" xfId="27767"/>
    <cellStyle name="Zarez 2 3 5 2 2 3 2 3" xfId="18091"/>
    <cellStyle name="Zarez 2 3 5 2 2 3 3" xfId="22929"/>
    <cellStyle name="Zarez 2 3 5 2 2 3 4" xfId="13253"/>
    <cellStyle name="Zarez 2 3 5 2 2 4" xfId="4786"/>
    <cellStyle name="Zarez 2 3 5 2 2 4 2" xfId="9624"/>
    <cellStyle name="Zarez 2 3 5 2 2 4 2 2" xfId="28976"/>
    <cellStyle name="Zarez 2 3 5 2 2 4 2 3" xfId="19300"/>
    <cellStyle name="Zarez 2 3 5 2 2 4 3" xfId="24138"/>
    <cellStyle name="Zarez 2 3 5 2 2 4 4" xfId="14462"/>
    <cellStyle name="Zarez 2 3 5 2 2 5" xfId="5995"/>
    <cellStyle name="Zarez 2 3 5 2 2 5 2" xfId="25347"/>
    <cellStyle name="Zarez 2 3 5 2 2 5 3" xfId="15671"/>
    <cellStyle name="Zarez 2 3 5 2 2 6" xfId="20509"/>
    <cellStyle name="Zarez 2 3 5 2 2 7" xfId="10833"/>
    <cellStyle name="Zarez 2 3 5 2 3" xfId="1763"/>
    <cellStyle name="Zarez 2 3 5 2 3 2" xfId="6601"/>
    <cellStyle name="Zarez 2 3 5 2 3 2 2" xfId="25953"/>
    <cellStyle name="Zarez 2 3 5 2 3 2 3" xfId="16277"/>
    <cellStyle name="Zarez 2 3 5 2 3 3" xfId="21115"/>
    <cellStyle name="Zarez 2 3 5 2 3 4" xfId="11439"/>
    <cellStyle name="Zarez 2 3 5 2 4" xfId="2973"/>
    <cellStyle name="Zarez 2 3 5 2 4 2" xfId="7811"/>
    <cellStyle name="Zarez 2 3 5 2 4 2 2" xfId="27163"/>
    <cellStyle name="Zarez 2 3 5 2 4 2 3" xfId="17487"/>
    <cellStyle name="Zarez 2 3 5 2 4 3" xfId="22325"/>
    <cellStyle name="Zarez 2 3 5 2 4 4" xfId="12649"/>
    <cellStyle name="Zarez 2 3 5 2 5" xfId="4182"/>
    <cellStyle name="Zarez 2 3 5 2 5 2" xfId="9020"/>
    <cellStyle name="Zarez 2 3 5 2 5 2 2" xfId="28372"/>
    <cellStyle name="Zarez 2 3 5 2 5 2 3" xfId="18696"/>
    <cellStyle name="Zarez 2 3 5 2 5 3" xfId="23534"/>
    <cellStyle name="Zarez 2 3 5 2 5 4" xfId="13858"/>
    <cellStyle name="Zarez 2 3 5 2 6" xfId="5391"/>
    <cellStyle name="Zarez 2 3 5 2 6 2" xfId="24743"/>
    <cellStyle name="Zarez 2 3 5 2 6 3" xfId="15067"/>
    <cellStyle name="Zarez 2 3 5 2 7" xfId="19905"/>
    <cellStyle name="Zarez 2 3 5 2 8" xfId="10229"/>
    <cellStyle name="Zarez 2 3 5 3" xfId="855"/>
    <cellStyle name="Zarez 2 3 5 3 2" xfId="2065"/>
    <cellStyle name="Zarez 2 3 5 3 2 2" xfId="6903"/>
    <cellStyle name="Zarez 2 3 5 3 2 2 2" xfId="26255"/>
    <cellStyle name="Zarez 2 3 5 3 2 2 3" xfId="16579"/>
    <cellStyle name="Zarez 2 3 5 3 2 3" xfId="21417"/>
    <cellStyle name="Zarez 2 3 5 3 2 4" xfId="11741"/>
    <cellStyle name="Zarez 2 3 5 3 3" xfId="3275"/>
    <cellStyle name="Zarez 2 3 5 3 3 2" xfId="8113"/>
    <cellStyle name="Zarez 2 3 5 3 3 2 2" xfId="27465"/>
    <cellStyle name="Zarez 2 3 5 3 3 2 3" xfId="17789"/>
    <cellStyle name="Zarez 2 3 5 3 3 3" xfId="22627"/>
    <cellStyle name="Zarez 2 3 5 3 3 4" xfId="12951"/>
    <cellStyle name="Zarez 2 3 5 3 4" xfId="4484"/>
    <cellStyle name="Zarez 2 3 5 3 4 2" xfId="9322"/>
    <cellStyle name="Zarez 2 3 5 3 4 2 2" xfId="28674"/>
    <cellStyle name="Zarez 2 3 5 3 4 2 3" xfId="18998"/>
    <cellStyle name="Zarez 2 3 5 3 4 3" xfId="23836"/>
    <cellStyle name="Zarez 2 3 5 3 4 4" xfId="14160"/>
    <cellStyle name="Zarez 2 3 5 3 5" xfId="5693"/>
    <cellStyle name="Zarez 2 3 5 3 5 2" xfId="25045"/>
    <cellStyle name="Zarez 2 3 5 3 5 3" xfId="15369"/>
    <cellStyle name="Zarez 2 3 5 3 6" xfId="20207"/>
    <cellStyle name="Zarez 2 3 5 3 7" xfId="10531"/>
    <cellStyle name="Zarez 2 3 5 4" xfId="1461"/>
    <cellStyle name="Zarez 2 3 5 4 2" xfId="6299"/>
    <cellStyle name="Zarez 2 3 5 4 2 2" xfId="25651"/>
    <cellStyle name="Zarez 2 3 5 4 2 3" xfId="15975"/>
    <cellStyle name="Zarez 2 3 5 4 3" xfId="20813"/>
    <cellStyle name="Zarez 2 3 5 4 4" xfId="11137"/>
    <cellStyle name="Zarez 2 3 5 5" xfId="2671"/>
    <cellStyle name="Zarez 2 3 5 5 2" xfId="7509"/>
    <cellStyle name="Zarez 2 3 5 5 2 2" xfId="26861"/>
    <cellStyle name="Zarez 2 3 5 5 2 3" xfId="17185"/>
    <cellStyle name="Zarez 2 3 5 5 3" xfId="22023"/>
    <cellStyle name="Zarez 2 3 5 5 4" xfId="12347"/>
    <cellStyle name="Zarez 2 3 5 6" xfId="3881"/>
    <cellStyle name="Zarez 2 3 5 6 2" xfId="8719"/>
    <cellStyle name="Zarez 2 3 5 6 2 2" xfId="28071"/>
    <cellStyle name="Zarez 2 3 5 6 2 3" xfId="18395"/>
    <cellStyle name="Zarez 2 3 5 6 3" xfId="23233"/>
    <cellStyle name="Zarez 2 3 5 6 4" xfId="13557"/>
    <cellStyle name="Zarez 2 3 5 7" xfId="5089"/>
    <cellStyle name="Zarez 2 3 5 7 2" xfId="24441"/>
    <cellStyle name="Zarez 2 3 5 7 3" xfId="14765"/>
    <cellStyle name="Zarez 2 3 5 8" xfId="19603"/>
    <cellStyle name="Zarez 2 3 5 9" xfId="9927"/>
    <cellStyle name="Zarez 2 3 6" xfId="302"/>
    <cellStyle name="Zarez 2 3 6 2" xfId="605"/>
    <cellStyle name="Zarez 2 3 6 2 2" xfId="1209"/>
    <cellStyle name="Zarez 2 3 6 2 2 2" xfId="2419"/>
    <cellStyle name="Zarez 2 3 6 2 2 2 2" xfId="7257"/>
    <cellStyle name="Zarez 2 3 6 2 2 2 2 2" xfId="26609"/>
    <cellStyle name="Zarez 2 3 6 2 2 2 2 3" xfId="16933"/>
    <cellStyle name="Zarez 2 3 6 2 2 2 3" xfId="21771"/>
    <cellStyle name="Zarez 2 3 6 2 2 2 4" xfId="12095"/>
    <cellStyle name="Zarez 2 3 6 2 2 3" xfId="3629"/>
    <cellStyle name="Zarez 2 3 6 2 2 3 2" xfId="8467"/>
    <cellStyle name="Zarez 2 3 6 2 2 3 2 2" xfId="27819"/>
    <cellStyle name="Zarez 2 3 6 2 2 3 2 3" xfId="18143"/>
    <cellStyle name="Zarez 2 3 6 2 2 3 3" xfId="22981"/>
    <cellStyle name="Zarez 2 3 6 2 2 3 4" xfId="13305"/>
    <cellStyle name="Zarez 2 3 6 2 2 4" xfId="4838"/>
    <cellStyle name="Zarez 2 3 6 2 2 4 2" xfId="9676"/>
    <cellStyle name="Zarez 2 3 6 2 2 4 2 2" xfId="29028"/>
    <cellStyle name="Zarez 2 3 6 2 2 4 2 3" xfId="19352"/>
    <cellStyle name="Zarez 2 3 6 2 2 4 3" xfId="24190"/>
    <cellStyle name="Zarez 2 3 6 2 2 4 4" xfId="14514"/>
    <cellStyle name="Zarez 2 3 6 2 2 5" xfId="6047"/>
    <cellStyle name="Zarez 2 3 6 2 2 5 2" xfId="25399"/>
    <cellStyle name="Zarez 2 3 6 2 2 5 3" xfId="15723"/>
    <cellStyle name="Zarez 2 3 6 2 2 6" xfId="20561"/>
    <cellStyle name="Zarez 2 3 6 2 2 7" xfId="10885"/>
    <cellStyle name="Zarez 2 3 6 2 3" xfId="1815"/>
    <cellStyle name="Zarez 2 3 6 2 3 2" xfId="6653"/>
    <cellStyle name="Zarez 2 3 6 2 3 2 2" xfId="26005"/>
    <cellStyle name="Zarez 2 3 6 2 3 2 3" xfId="16329"/>
    <cellStyle name="Zarez 2 3 6 2 3 3" xfId="21167"/>
    <cellStyle name="Zarez 2 3 6 2 3 4" xfId="11491"/>
    <cellStyle name="Zarez 2 3 6 2 4" xfId="3025"/>
    <cellStyle name="Zarez 2 3 6 2 4 2" xfId="7863"/>
    <cellStyle name="Zarez 2 3 6 2 4 2 2" xfId="27215"/>
    <cellStyle name="Zarez 2 3 6 2 4 2 3" xfId="17539"/>
    <cellStyle name="Zarez 2 3 6 2 4 3" xfId="22377"/>
    <cellStyle name="Zarez 2 3 6 2 4 4" xfId="12701"/>
    <cellStyle name="Zarez 2 3 6 2 5" xfId="4234"/>
    <cellStyle name="Zarez 2 3 6 2 5 2" xfId="9072"/>
    <cellStyle name="Zarez 2 3 6 2 5 2 2" xfId="28424"/>
    <cellStyle name="Zarez 2 3 6 2 5 2 3" xfId="18748"/>
    <cellStyle name="Zarez 2 3 6 2 5 3" xfId="23586"/>
    <cellStyle name="Zarez 2 3 6 2 5 4" xfId="13910"/>
    <cellStyle name="Zarez 2 3 6 2 6" xfId="5443"/>
    <cellStyle name="Zarez 2 3 6 2 6 2" xfId="24795"/>
    <cellStyle name="Zarez 2 3 6 2 6 3" xfId="15119"/>
    <cellStyle name="Zarez 2 3 6 2 7" xfId="19957"/>
    <cellStyle name="Zarez 2 3 6 2 8" xfId="10281"/>
    <cellStyle name="Zarez 2 3 6 3" xfId="907"/>
    <cellStyle name="Zarez 2 3 6 3 2" xfId="2117"/>
    <cellStyle name="Zarez 2 3 6 3 2 2" xfId="6955"/>
    <cellStyle name="Zarez 2 3 6 3 2 2 2" xfId="26307"/>
    <cellStyle name="Zarez 2 3 6 3 2 2 3" xfId="16631"/>
    <cellStyle name="Zarez 2 3 6 3 2 3" xfId="21469"/>
    <cellStyle name="Zarez 2 3 6 3 2 4" xfId="11793"/>
    <cellStyle name="Zarez 2 3 6 3 3" xfId="3327"/>
    <cellStyle name="Zarez 2 3 6 3 3 2" xfId="8165"/>
    <cellStyle name="Zarez 2 3 6 3 3 2 2" xfId="27517"/>
    <cellStyle name="Zarez 2 3 6 3 3 2 3" xfId="17841"/>
    <cellStyle name="Zarez 2 3 6 3 3 3" xfId="22679"/>
    <cellStyle name="Zarez 2 3 6 3 3 4" xfId="13003"/>
    <cellStyle name="Zarez 2 3 6 3 4" xfId="4536"/>
    <cellStyle name="Zarez 2 3 6 3 4 2" xfId="9374"/>
    <cellStyle name="Zarez 2 3 6 3 4 2 2" xfId="28726"/>
    <cellStyle name="Zarez 2 3 6 3 4 2 3" xfId="19050"/>
    <cellStyle name="Zarez 2 3 6 3 4 3" xfId="23888"/>
    <cellStyle name="Zarez 2 3 6 3 4 4" xfId="14212"/>
    <cellStyle name="Zarez 2 3 6 3 5" xfId="5745"/>
    <cellStyle name="Zarez 2 3 6 3 5 2" xfId="25097"/>
    <cellStyle name="Zarez 2 3 6 3 5 3" xfId="15421"/>
    <cellStyle name="Zarez 2 3 6 3 6" xfId="20259"/>
    <cellStyle name="Zarez 2 3 6 3 7" xfId="10583"/>
    <cellStyle name="Zarez 2 3 6 4" xfId="1513"/>
    <cellStyle name="Zarez 2 3 6 4 2" xfId="6351"/>
    <cellStyle name="Zarez 2 3 6 4 2 2" xfId="25703"/>
    <cellStyle name="Zarez 2 3 6 4 2 3" xfId="16027"/>
    <cellStyle name="Zarez 2 3 6 4 3" xfId="20865"/>
    <cellStyle name="Zarez 2 3 6 4 4" xfId="11189"/>
    <cellStyle name="Zarez 2 3 6 5" xfId="2723"/>
    <cellStyle name="Zarez 2 3 6 5 2" xfId="7561"/>
    <cellStyle name="Zarez 2 3 6 5 2 2" xfId="26913"/>
    <cellStyle name="Zarez 2 3 6 5 2 3" xfId="17237"/>
    <cellStyle name="Zarez 2 3 6 5 3" xfId="22075"/>
    <cellStyle name="Zarez 2 3 6 5 4" xfId="12399"/>
    <cellStyle name="Zarez 2 3 6 6" xfId="3932"/>
    <cellStyle name="Zarez 2 3 6 6 2" xfId="8770"/>
    <cellStyle name="Zarez 2 3 6 6 2 2" xfId="28122"/>
    <cellStyle name="Zarez 2 3 6 6 2 3" xfId="18446"/>
    <cellStyle name="Zarez 2 3 6 6 3" xfId="23284"/>
    <cellStyle name="Zarez 2 3 6 6 4" xfId="13608"/>
    <cellStyle name="Zarez 2 3 6 7" xfId="5141"/>
    <cellStyle name="Zarez 2 3 6 7 2" xfId="24493"/>
    <cellStyle name="Zarez 2 3 6 7 3" xfId="14817"/>
    <cellStyle name="Zarez 2 3 6 8" xfId="19655"/>
    <cellStyle name="Zarez 2 3 6 9" xfId="9979"/>
    <cellStyle name="Zarez 2 3 7" xfId="353"/>
    <cellStyle name="Zarez 2 3 7 2" xfId="957"/>
    <cellStyle name="Zarez 2 3 7 2 2" xfId="2167"/>
    <cellStyle name="Zarez 2 3 7 2 2 2" xfId="7005"/>
    <cellStyle name="Zarez 2 3 7 2 2 2 2" xfId="26357"/>
    <cellStyle name="Zarez 2 3 7 2 2 2 3" xfId="16681"/>
    <cellStyle name="Zarez 2 3 7 2 2 3" xfId="21519"/>
    <cellStyle name="Zarez 2 3 7 2 2 4" xfId="11843"/>
    <cellStyle name="Zarez 2 3 7 2 3" xfId="3377"/>
    <cellStyle name="Zarez 2 3 7 2 3 2" xfId="8215"/>
    <cellStyle name="Zarez 2 3 7 2 3 2 2" xfId="27567"/>
    <cellStyle name="Zarez 2 3 7 2 3 2 3" xfId="17891"/>
    <cellStyle name="Zarez 2 3 7 2 3 3" xfId="22729"/>
    <cellStyle name="Zarez 2 3 7 2 3 4" xfId="13053"/>
    <cellStyle name="Zarez 2 3 7 2 4" xfId="4586"/>
    <cellStyle name="Zarez 2 3 7 2 4 2" xfId="9424"/>
    <cellStyle name="Zarez 2 3 7 2 4 2 2" xfId="28776"/>
    <cellStyle name="Zarez 2 3 7 2 4 2 3" xfId="19100"/>
    <cellStyle name="Zarez 2 3 7 2 4 3" xfId="23938"/>
    <cellStyle name="Zarez 2 3 7 2 4 4" xfId="14262"/>
    <cellStyle name="Zarez 2 3 7 2 5" xfId="5795"/>
    <cellStyle name="Zarez 2 3 7 2 5 2" xfId="25147"/>
    <cellStyle name="Zarez 2 3 7 2 5 3" xfId="15471"/>
    <cellStyle name="Zarez 2 3 7 2 6" xfId="20309"/>
    <cellStyle name="Zarez 2 3 7 2 7" xfId="10633"/>
    <cellStyle name="Zarez 2 3 7 3" xfId="1563"/>
    <cellStyle name="Zarez 2 3 7 3 2" xfId="6401"/>
    <cellStyle name="Zarez 2 3 7 3 2 2" xfId="25753"/>
    <cellStyle name="Zarez 2 3 7 3 2 3" xfId="16077"/>
    <cellStyle name="Zarez 2 3 7 3 3" xfId="20915"/>
    <cellStyle name="Zarez 2 3 7 3 4" xfId="11239"/>
    <cellStyle name="Zarez 2 3 7 4" xfId="2773"/>
    <cellStyle name="Zarez 2 3 7 4 2" xfId="7611"/>
    <cellStyle name="Zarez 2 3 7 4 2 2" xfId="26963"/>
    <cellStyle name="Zarez 2 3 7 4 2 3" xfId="17287"/>
    <cellStyle name="Zarez 2 3 7 4 3" xfId="22125"/>
    <cellStyle name="Zarez 2 3 7 4 4" xfId="12449"/>
    <cellStyle name="Zarez 2 3 7 5" xfId="3982"/>
    <cellStyle name="Zarez 2 3 7 5 2" xfId="8820"/>
    <cellStyle name="Zarez 2 3 7 5 2 2" xfId="28172"/>
    <cellStyle name="Zarez 2 3 7 5 2 3" xfId="18496"/>
    <cellStyle name="Zarez 2 3 7 5 3" xfId="23334"/>
    <cellStyle name="Zarez 2 3 7 5 4" xfId="13658"/>
    <cellStyle name="Zarez 2 3 7 6" xfId="5191"/>
    <cellStyle name="Zarez 2 3 7 6 2" xfId="24543"/>
    <cellStyle name="Zarez 2 3 7 6 3" xfId="14867"/>
    <cellStyle name="Zarez 2 3 7 7" xfId="19705"/>
    <cellStyle name="Zarez 2 3 7 8" xfId="10029"/>
    <cellStyle name="Zarez 2 3 8" xfId="655"/>
    <cellStyle name="Zarez 2 3 8 2" xfId="1865"/>
    <cellStyle name="Zarez 2 3 8 2 2" xfId="6703"/>
    <cellStyle name="Zarez 2 3 8 2 2 2" xfId="26055"/>
    <cellStyle name="Zarez 2 3 8 2 2 3" xfId="16379"/>
    <cellStyle name="Zarez 2 3 8 2 3" xfId="21217"/>
    <cellStyle name="Zarez 2 3 8 2 4" xfId="11541"/>
    <cellStyle name="Zarez 2 3 8 3" xfId="3075"/>
    <cellStyle name="Zarez 2 3 8 3 2" xfId="7913"/>
    <cellStyle name="Zarez 2 3 8 3 2 2" xfId="27265"/>
    <cellStyle name="Zarez 2 3 8 3 2 3" xfId="17589"/>
    <cellStyle name="Zarez 2 3 8 3 3" xfId="22427"/>
    <cellStyle name="Zarez 2 3 8 3 4" xfId="12751"/>
    <cellStyle name="Zarez 2 3 8 4" xfId="4284"/>
    <cellStyle name="Zarez 2 3 8 4 2" xfId="9122"/>
    <cellStyle name="Zarez 2 3 8 4 2 2" xfId="28474"/>
    <cellStyle name="Zarez 2 3 8 4 2 3" xfId="18798"/>
    <cellStyle name="Zarez 2 3 8 4 3" xfId="23636"/>
    <cellStyle name="Zarez 2 3 8 4 4" xfId="13960"/>
    <cellStyle name="Zarez 2 3 8 5" xfId="5493"/>
    <cellStyle name="Zarez 2 3 8 5 2" xfId="24845"/>
    <cellStyle name="Zarez 2 3 8 5 3" xfId="15169"/>
    <cellStyle name="Zarez 2 3 8 6" xfId="20007"/>
    <cellStyle name="Zarez 2 3 8 7" xfId="10331"/>
    <cellStyle name="Zarez 2 3 9" xfId="1261"/>
    <cellStyle name="Zarez 2 3 9 2" xfId="6099"/>
    <cellStyle name="Zarez 2 3 9 2 2" xfId="25451"/>
    <cellStyle name="Zarez 2 3 9 2 3" xfId="15775"/>
    <cellStyle name="Zarez 2 3 9 3" xfId="20613"/>
    <cellStyle name="Zarez 2 3 9 4" xfId="10937"/>
    <cellStyle name="Zarez 2 4" xfId="28"/>
    <cellStyle name="Zarez 2 4 10" xfId="3693"/>
    <cellStyle name="Zarez 2 4 10 2" xfId="8531"/>
    <cellStyle name="Zarez 2 4 10 2 2" xfId="27883"/>
    <cellStyle name="Zarez 2 4 10 2 3" xfId="18207"/>
    <cellStyle name="Zarez 2 4 10 3" xfId="23045"/>
    <cellStyle name="Zarez 2 4 10 4" xfId="13369"/>
    <cellStyle name="Zarez 2 4 11" xfId="4899"/>
    <cellStyle name="Zarez 2 4 11 2" xfId="24251"/>
    <cellStyle name="Zarez 2 4 11 3" xfId="14575"/>
    <cellStyle name="Zarez 2 4 12" xfId="19413"/>
    <cellStyle name="Zarez 2 4 13" xfId="9737"/>
    <cellStyle name="Zarez 2 4 2" xfId="82"/>
    <cellStyle name="Zarez 2 4 2 10" xfId="9787"/>
    <cellStyle name="Zarez 2 4 2 2" xfId="193"/>
    <cellStyle name="Zarez 2 4 2 2 2" xfId="513"/>
    <cellStyle name="Zarez 2 4 2 2 2 2" xfId="1117"/>
    <cellStyle name="Zarez 2 4 2 2 2 2 2" xfId="2327"/>
    <cellStyle name="Zarez 2 4 2 2 2 2 2 2" xfId="7165"/>
    <cellStyle name="Zarez 2 4 2 2 2 2 2 2 2" xfId="26517"/>
    <cellStyle name="Zarez 2 4 2 2 2 2 2 2 3" xfId="16841"/>
    <cellStyle name="Zarez 2 4 2 2 2 2 2 3" xfId="21679"/>
    <cellStyle name="Zarez 2 4 2 2 2 2 2 4" xfId="12003"/>
    <cellStyle name="Zarez 2 4 2 2 2 2 3" xfId="3537"/>
    <cellStyle name="Zarez 2 4 2 2 2 2 3 2" xfId="8375"/>
    <cellStyle name="Zarez 2 4 2 2 2 2 3 2 2" xfId="27727"/>
    <cellStyle name="Zarez 2 4 2 2 2 2 3 2 3" xfId="18051"/>
    <cellStyle name="Zarez 2 4 2 2 2 2 3 3" xfId="22889"/>
    <cellStyle name="Zarez 2 4 2 2 2 2 3 4" xfId="13213"/>
    <cellStyle name="Zarez 2 4 2 2 2 2 4" xfId="4746"/>
    <cellStyle name="Zarez 2 4 2 2 2 2 4 2" xfId="9584"/>
    <cellStyle name="Zarez 2 4 2 2 2 2 4 2 2" xfId="28936"/>
    <cellStyle name="Zarez 2 4 2 2 2 2 4 2 3" xfId="19260"/>
    <cellStyle name="Zarez 2 4 2 2 2 2 4 3" xfId="24098"/>
    <cellStyle name="Zarez 2 4 2 2 2 2 4 4" xfId="14422"/>
    <cellStyle name="Zarez 2 4 2 2 2 2 5" xfId="5955"/>
    <cellStyle name="Zarez 2 4 2 2 2 2 5 2" xfId="25307"/>
    <cellStyle name="Zarez 2 4 2 2 2 2 5 3" xfId="15631"/>
    <cellStyle name="Zarez 2 4 2 2 2 2 6" xfId="20469"/>
    <cellStyle name="Zarez 2 4 2 2 2 2 7" xfId="10793"/>
    <cellStyle name="Zarez 2 4 2 2 2 3" xfId="1723"/>
    <cellStyle name="Zarez 2 4 2 2 2 3 2" xfId="6561"/>
    <cellStyle name="Zarez 2 4 2 2 2 3 2 2" xfId="25913"/>
    <cellStyle name="Zarez 2 4 2 2 2 3 2 3" xfId="16237"/>
    <cellStyle name="Zarez 2 4 2 2 2 3 3" xfId="21075"/>
    <cellStyle name="Zarez 2 4 2 2 2 3 4" xfId="11399"/>
    <cellStyle name="Zarez 2 4 2 2 2 4" xfId="2933"/>
    <cellStyle name="Zarez 2 4 2 2 2 4 2" xfId="7771"/>
    <cellStyle name="Zarez 2 4 2 2 2 4 2 2" xfId="27123"/>
    <cellStyle name="Zarez 2 4 2 2 2 4 2 3" xfId="17447"/>
    <cellStyle name="Zarez 2 4 2 2 2 4 3" xfId="22285"/>
    <cellStyle name="Zarez 2 4 2 2 2 4 4" xfId="12609"/>
    <cellStyle name="Zarez 2 4 2 2 2 5" xfId="4142"/>
    <cellStyle name="Zarez 2 4 2 2 2 5 2" xfId="8980"/>
    <cellStyle name="Zarez 2 4 2 2 2 5 2 2" xfId="28332"/>
    <cellStyle name="Zarez 2 4 2 2 2 5 2 3" xfId="18656"/>
    <cellStyle name="Zarez 2 4 2 2 2 5 3" xfId="23494"/>
    <cellStyle name="Zarez 2 4 2 2 2 5 4" xfId="13818"/>
    <cellStyle name="Zarez 2 4 2 2 2 6" xfId="5351"/>
    <cellStyle name="Zarez 2 4 2 2 2 6 2" xfId="24703"/>
    <cellStyle name="Zarez 2 4 2 2 2 6 3" xfId="15027"/>
    <cellStyle name="Zarez 2 4 2 2 2 7" xfId="19865"/>
    <cellStyle name="Zarez 2 4 2 2 2 8" xfId="10189"/>
    <cellStyle name="Zarez 2 4 2 2 3" xfId="815"/>
    <cellStyle name="Zarez 2 4 2 2 3 2" xfId="2025"/>
    <cellStyle name="Zarez 2 4 2 2 3 2 2" xfId="6863"/>
    <cellStyle name="Zarez 2 4 2 2 3 2 2 2" xfId="26215"/>
    <cellStyle name="Zarez 2 4 2 2 3 2 2 3" xfId="16539"/>
    <cellStyle name="Zarez 2 4 2 2 3 2 3" xfId="21377"/>
    <cellStyle name="Zarez 2 4 2 2 3 2 4" xfId="11701"/>
    <cellStyle name="Zarez 2 4 2 2 3 3" xfId="3235"/>
    <cellStyle name="Zarez 2 4 2 2 3 3 2" xfId="8073"/>
    <cellStyle name="Zarez 2 4 2 2 3 3 2 2" xfId="27425"/>
    <cellStyle name="Zarez 2 4 2 2 3 3 2 3" xfId="17749"/>
    <cellStyle name="Zarez 2 4 2 2 3 3 3" xfId="22587"/>
    <cellStyle name="Zarez 2 4 2 2 3 3 4" xfId="12911"/>
    <cellStyle name="Zarez 2 4 2 2 3 4" xfId="4444"/>
    <cellStyle name="Zarez 2 4 2 2 3 4 2" xfId="9282"/>
    <cellStyle name="Zarez 2 4 2 2 3 4 2 2" xfId="28634"/>
    <cellStyle name="Zarez 2 4 2 2 3 4 2 3" xfId="18958"/>
    <cellStyle name="Zarez 2 4 2 2 3 4 3" xfId="23796"/>
    <cellStyle name="Zarez 2 4 2 2 3 4 4" xfId="14120"/>
    <cellStyle name="Zarez 2 4 2 2 3 5" xfId="5653"/>
    <cellStyle name="Zarez 2 4 2 2 3 5 2" xfId="25005"/>
    <cellStyle name="Zarez 2 4 2 2 3 5 3" xfId="15329"/>
    <cellStyle name="Zarez 2 4 2 2 3 6" xfId="20167"/>
    <cellStyle name="Zarez 2 4 2 2 3 7" xfId="10491"/>
    <cellStyle name="Zarez 2 4 2 2 4" xfId="1421"/>
    <cellStyle name="Zarez 2 4 2 2 4 2" xfId="6259"/>
    <cellStyle name="Zarez 2 4 2 2 4 2 2" xfId="25611"/>
    <cellStyle name="Zarez 2 4 2 2 4 2 3" xfId="15935"/>
    <cellStyle name="Zarez 2 4 2 2 4 3" xfId="20773"/>
    <cellStyle name="Zarez 2 4 2 2 4 4" xfId="11097"/>
    <cellStyle name="Zarez 2 4 2 2 5" xfId="2631"/>
    <cellStyle name="Zarez 2 4 2 2 5 2" xfId="7469"/>
    <cellStyle name="Zarez 2 4 2 2 5 2 2" xfId="26821"/>
    <cellStyle name="Zarez 2 4 2 2 5 2 3" xfId="17145"/>
    <cellStyle name="Zarez 2 4 2 2 5 3" xfId="21983"/>
    <cellStyle name="Zarez 2 4 2 2 5 4" xfId="12307"/>
    <cellStyle name="Zarez 2 4 2 2 6" xfId="3841"/>
    <cellStyle name="Zarez 2 4 2 2 6 2" xfId="8679"/>
    <cellStyle name="Zarez 2 4 2 2 6 2 2" xfId="28031"/>
    <cellStyle name="Zarez 2 4 2 2 6 2 3" xfId="18355"/>
    <cellStyle name="Zarez 2 4 2 2 6 3" xfId="23193"/>
    <cellStyle name="Zarez 2 4 2 2 6 4" xfId="13517"/>
    <cellStyle name="Zarez 2 4 2 2 7" xfId="5049"/>
    <cellStyle name="Zarez 2 4 2 2 7 2" xfId="24401"/>
    <cellStyle name="Zarez 2 4 2 2 7 3" xfId="14725"/>
    <cellStyle name="Zarez 2 4 2 2 8" xfId="19563"/>
    <cellStyle name="Zarez 2 4 2 2 9" xfId="9887"/>
    <cellStyle name="Zarez 2 4 2 3" xfId="413"/>
    <cellStyle name="Zarez 2 4 2 3 2" xfId="1017"/>
    <cellStyle name="Zarez 2 4 2 3 2 2" xfId="2227"/>
    <cellStyle name="Zarez 2 4 2 3 2 2 2" xfId="7065"/>
    <cellStyle name="Zarez 2 4 2 3 2 2 2 2" xfId="26417"/>
    <cellStyle name="Zarez 2 4 2 3 2 2 2 3" xfId="16741"/>
    <cellStyle name="Zarez 2 4 2 3 2 2 3" xfId="21579"/>
    <cellStyle name="Zarez 2 4 2 3 2 2 4" xfId="11903"/>
    <cellStyle name="Zarez 2 4 2 3 2 3" xfId="3437"/>
    <cellStyle name="Zarez 2 4 2 3 2 3 2" xfId="8275"/>
    <cellStyle name="Zarez 2 4 2 3 2 3 2 2" xfId="27627"/>
    <cellStyle name="Zarez 2 4 2 3 2 3 2 3" xfId="17951"/>
    <cellStyle name="Zarez 2 4 2 3 2 3 3" xfId="22789"/>
    <cellStyle name="Zarez 2 4 2 3 2 3 4" xfId="13113"/>
    <cellStyle name="Zarez 2 4 2 3 2 4" xfId="4646"/>
    <cellStyle name="Zarez 2 4 2 3 2 4 2" xfId="9484"/>
    <cellStyle name="Zarez 2 4 2 3 2 4 2 2" xfId="28836"/>
    <cellStyle name="Zarez 2 4 2 3 2 4 2 3" xfId="19160"/>
    <cellStyle name="Zarez 2 4 2 3 2 4 3" xfId="23998"/>
    <cellStyle name="Zarez 2 4 2 3 2 4 4" xfId="14322"/>
    <cellStyle name="Zarez 2 4 2 3 2 5" xfId="5855"/>
    <cellStyle name="Zarez 2 4 2 3 2 5 2" xfId="25207"/>
    <cellStyle name="Zarez 2 4 2 3 2 5 3" xfId="15531"/>
    <cellStyle name="Zarez 2 4 2 3 2 6" xfId="20369"/>
    <cellStyle name="Zarez 2 4 2 3 2 7" xfId="10693"/>
    <cellStyle name="Zarez 2 4 2 3 3" xfId="1623"/>
    <cellStyle name="Zarez 2 4 2 3 3 2" xfId="6461"/>
    <cellStyle name="Zarez 2 4 2 3 3 2 2" xfId="25813"/>
    <cellStyle name="Zarez 2 4 2 3 3 2 3" xfId="16137"/>
    <cellStyle name="Zarez 2 4 2 3 3 3" xfId="20975"/>
    <cellStyle name="Zarez 2 4 2 3 3 4" xfId="11299"/>
    <cellStyle name="Zarez 2 4 2 3 4" xfId="2833"/>
    <cellStyle name="Zarez 2 4 2 3 4 2" xfId="7671"/>
    <cellStyle name="Zarez 2 4 2 3 4 2 2" xfId="27023"/>
    <cellStyle name="Zarez 2 4 2 3 4 2 3" xfId="17347"/>
    <cellStyle name="Zarez 2 4 2 3 4 3" xfId="22185"/>
    <cellStyle name="Zarez 2 4 2 3 4 4" xfId="12509"/>
    <cellStyle name="Zarez 2 4 2 3 5" xfId="4042"/>
    <cellStyle name="Zarez 2 4 2 3 5 2" xfId="8880"/>
    <cellStyle name="Zarez 2 4 2 3 5 2 2" xfId="28232"/>
    <cellStyle name="Zarez 2 4 2 3 5 2 3" xfId="18556"/>
    <cellStyle name="Zarez 2 4 2 3 5 3" xfId="23394"/>
    <cellStyle name="Zarez 2 4 2 3 5 4" xfId="13718"/>
    <cellStyle name="Zarez 2 4 2 3 6" xfId="5251"/>
    <cellStyle name="Zarez 2 4 2 3 6 2" xfId="24603"/>
    <cellStyle name="Zarez 2 4 2 3 6 3" xfId="14927"/>
    <cellStyle name="Zarez 2 4 2 3 7" xfId="19765"/>
    <cellStyle name="Zarez 2 4 2 3 8" xfId="10089"/>
    <cellStyle name="Zarez 2 4 2 4" xfId="715"/>
    <cellStyle name="Zarez 2 4 2 4 2" xfId="1925"/>
    <cellStyle name="Zarez 2 4 2 4 2 2" xfId="6763"/>
    <cellStyle name="Zarez 2 4 2 4 2 2 2" xfId="26115"/>
    <cellStyle name="Zarez 2 4 2 4 2 2 3" xfId="16439"/>
    <cellStyle name="Zarez 2 4 2 4 2 3" xfId="21277"/>
    <cellStyle name="Zarez 2 4 2 4 2 4" xfId="11601"/>
    <cellStyle name="Zarez 2 4 2 4 3" xfId="3135"/>
    <cellStyle name="Zarez 2 4 2 4 3 2" xfId="7973"/>
    <cellStyle name="Zarez 2 4 2 4 3 2 2" xfId="27325"/>
    <cellStyle name="Zarez 2 4 2 4 3 2 3" xfId="17649"/>
    <cellStyle name="Zarez 2 4 2 4 3 3" xfId="22487"/>
    <cellStyle name="Zarez 2 4 2 4 3 4" xfId="12811"/>
    <cellStyle name="Zarez 2 4 2 4 4" xfId="4344"/>
    <cellStyle name="Zarez 2 4 2 4 4 2" xfId="9182"/>
    <cellStyle name="Zarez 2 4 2 4 4 2 2" xfId="28534"/>
    <cellStyle name="Zarez 2 4 2 4 4 2 3" xfId="18858"/>
    <cellStyle name="Zarez 2 4 2 4 4 3" xfId="23696"/>
    <cellStyle name="Zarez 2 4 2 4 4 4" xfId="14020"/>
    <cellStyle name="Zarez 2 4 2 4 5" xfId="5553"/>
    <cellStyle name="Zarez 2 4 2 4 5 2" xfId="24905"/>
    <cellStyle name="Zarez 2 4 2 4 5 3" xfId="15229"/>
    <cellStyle name="Zarez 2 4 2 4 6" xfId="20067"/>
    <cellStyle name="Zarez 2 4 2 4 7" xfId="10391"/>
    <cellStyle name="Zarez 2 4 2 5" xfId="1321"/>
    <cellStyle name="Zarez 2 4 2 5 2" xfId="6159"/>
    <cellStyle name="Zarez 2 4 2 5 2 2" xfId="25511"/>
    <cellStyle name="Zarez 2 4 2 5 2 3" xfId="15835"/>
    <cellStyle name="Zarez 2 4 2 5 3" xfId="20673"/>
    <cellStyle name="Zarez 2 4 2 5 4" xfId="10997"/>
    <cellStyle name="Zarez 2 4 2 6" xfId="2531"/>
    <cellStyle name="Zarez 2 4 2 6 2" xfId="7369"/>
    <cellStyle name="Zarez 2 4 2 6 2 2" xfId="26721"/>
    <cellStyle name="Zarez 2 4 2 6 2 3" xfId="17045"/>
    <cellStyle name="Zarez 2 4 2 6 3" xfId="21883"/>
    <cellStyle name="Zarez 2 4 2 6 4" xfId="12207"/>
    <cellStyle name="Zarez 2 4 2 7" xfId="3741"/>
    <cellStyle name="Zarez 2 4 2 7 2" xfId="8579"/>
    <cellStyle name="Zarez 2 4 2 7 2 2" xfId="27931"/>
    <cellStyle name="Zarez 2 4 2 7 2 3" xfId="18255"/>
    <cellStyle name="Zarez 2 4 2 7 3" xfId="23093"/>
    <cellStyle name="Zarez 2 4 2 7 4" xfId="13417"/>
    <cellStyle name="Zarez 2 4 2 8" xfId="4949"/>
    <cellStyle name="Zarez 2 4 2 8 2" xfId="24301"/>
    <cellStyle name="Zarez 2 4 2 8 3" xfId="14625"/>
    <cellStyle name="Zarez 2 4 2 9" xfId="19463"/>
    <cellStyle name="Zarez 2 4 3" xfId="143"/>
    <cellStyle name="Zarez 2 4 3 2" xfId="463"/>
    <cellStyle name="Zarez 2 4 3 2 2" xfId="1067"/>
    <cellStyle name="Zarez 2 4 3 2 2 2" xfId="2277"/>
    <cellStyle name="Zarez 2 4 3 2 2 2 2" xfId="7115"/>
    <cellStyle name="Zarez 2 4 3 2 2 2 2 2" xfId="26467"/>
    <cellStyle name="Zarez 2 4 3 2 2 2 2 3" xfId="16791"/>
    <cellStyle name="Zarez 2 4 3 2 2 2 3" xfId="21629"/>
    <cellStyle name="Zarez 2 4 3 2 2 2 4" xfId="11953"/>
    <cellStyle name="Zarez 2 4 3 2 2 3" xfId="3487"/>
    <cellStyle name="Zarez 2 4 3 2 2 3 2" xfId="8325"/>
    <cellStyle name="Zarez 2 4 3 2 2 3 2 2" xfId="27677"/>
    <cellStyle name="Zarez 2 4 3 2 2 3 2 3" xfId="18001"/>
    <cellStyle name="Zarez 2 4 3 2 2 3 3" xfId="22839"/>
    <cellStyle name="Zarez 2 4 3 2 2 3 4" xfId="13163"/>
    <cellStyle name="Zarez 2 4 3 2 2 4" xfId="4696"/>
    <cellStyle name="Zarez 2 4 3 2 2 4 2" xfId="9534"/>
    <cellStyle name="Zarez 2 4 3 2 2 4 2 2" xfId="28886"/>
    <cellStyle name="Zarez 2 4 3 2 2 4 2 3" xfId="19210"/>
    <cellStyle name="Zarez 2 4 3 2 2 4 3" xfId="24048"/>
    <cellStyle name="Zarez 2 4 3 2 2 4 4" xfId="14372"/>
    <cellStyle name="Zarez 2 4 3 2 2 5" xfId="5905"/>
    <cellStyle name="Zarez 2 4 3 2 2 5 2" xfId="25257"/>
    <cellStyle name="Zarez 2 4 3 2 2 5 3" xfId="15581"/>
    <cellStyle name="Zarez 2 4 3 2 2 6" xfId="20419"/>
    <cellStyle name="Zarez 2 4 3 2 2 7" xfId="10743"/>
    <cellStyle name="Zarez 2 4 3 2 3" xfId="1673"/>
    <cellStyle name="Zarez 2 4 3 2 3 2" xfId="6511"/>
    <cellStyle name="Zarez 2 4 3 2 3 2 2" xfId="25863"/>
    <cellStyle name="Zarez 2 4 3 2 3 2 3" xfId="16187"/>
    <cellStyle name="Zarez 2 4 3 2 3 3" xfId="21025"/>
    <cellStyle name="Zarez 2 4 3 2 3 4" xfId="11349"/>
    <cellStyle name="Zarez 2 4 3 2 4" xfId="2883"/>
    <cellStyle name="Zarez 2 4 3 2 4 2" xfId="7721"/>
    <cellStyle name="Zarez 2 4 3 2 4 2 2" xfId="27073"/>
    <cellStyle name="Zarez 2 4 3 2 4 2 3" xfId="17397"/>
    <cellStyle name="Zarez 2 4 3 2 4 3" xfId="22235"/>
    <cellStyle name="Zarez 2 4 3 2 4 4" xfId="12559"/>
    <cellStyle name="Zarez 2 4 3 2 5" xfId="4092"/>
    <cellStyle name="Zarez 2 4 3 2 5 2" xfId="8930"/>
    <cellStyle name="Zarez 2 4 3 2 5 2 2" xfId="28282"/>
    <cellStyle name="Zarez 2 4 3 2 5 2 3" xfId="18606"/>
    <cellStyle name="Zarez 2 4 3 2 5 3" xfId="23444"/>
    <cellStyle name="Zarez 2 4 3 2 5 4" xfId="13768"/>
    <cellStyle name="Zarez 2 4 3 2 6" xfId="5301"/>
    <cellStyle name="Zarez 2 4 3 2 6 2" xfId="24653"/>
    <cellStyle name="Zarez 2 4 3 2 6 3" xfId="14977"/>
    <cellStyle name="Zarez 2 4 3 2 7" xfId="19815"/>
    <cellStyle name="Zarez 2 4 3 2 8" xfId="10139"/>
    <cellStyle name="Zarez 2 4 3 3" xfId="765"/>
    <cellStyle name="Zarez 2 4 3 3 2" xfId="1975"/>
    <cellStyle name="Zarez 2 4 3 3 2 2" xfId="6813"/>
    <cellStyle name="Zarez 2 4 3 3 2 2 2" xfId="26165"/>
    <cellStyle name="Zarez 2 4 3 3 2 2 3" xfId="16489"/>
    <cellStyle name="Zarez 2 4 3 3 2 3" xfId="21327"/>
    <cellStyle name="Zarez 2 4 3 3 2 4" xfId="11651"/>
    <cellStyle name="Zarez 2 4 3 3 3" xfId="3185"/>
    <cellStyle name="Zarez 2 4 3 3 3 2" xfId="8023"/>
    <cellStyle name="Zarez 2 4 3 3 3 2 2" xfId="27375"/>
    <cellStyle name="Zarez 2 4 3 3 3 2 3" xfId="17699"/>
    <cellStyle name="Zarez 2 4 3 3 3 3" xfId="22537"/>
    <cellStyle name="Zarez 2 4 3 3 3 4" xfId="12861"/>
    <cellStyle name="Zarez 2 4 3 3 4" xfId="4394"/>
    <cellStyle name="Zarez 2 4 3 3 4 2" xfId="9232"/>
    <cellStyle name="Zarez 2 4 3 3 4 2 2" xfId="28584"/>
    <cellStyle name="Zarez 2 4 3 3 4 2 3" xfId="18908"/>
    <cellStyle name="Zarez 2 4 3 3 4 3" xfId="23746"/>
    <cellStyle name="Zarez 2 4 3 3 4 4" xfId="14070"/>
    <cellStyle name="Zarez 2 4 3 3 5" xfId="5603"/>
    <cellStyle name="Zarez 2 4 3 3 5 2" xfId="24955"/>
    <cellStyle name="Zarez 2 4 3 3 5 3" xfId="15279"/>
    <cellStyle name="Zarez 2 4 3 3 6" xfId="20117"/>
    <cellStyle name="Zarez 2 4 3 3 7" xfId="10441"/>
    <cellStyle name="Zarez 2 4 3 4" xfId="1371"/>
    <cellStyle name="Zarez 2 4 3 4 2" xfId="6209"/>
    <cellStyle name="Zarez 2 4 3 4 2 2" xfId="25561"/>
    <cellStyle name="Zarez 2 4 3 4 2 3" xfId="15885"/>
    <cellStyle name="Zarez 2 4 3 4 3" xfId="20723"/>
    <cellStyle name="Zarez 2 4 3 4 4" xfId="11047"/>
    <cellStyle name="Zarez 2 4 3 5" xfId="2581"/>
    <cellStyle name="Zarez 2 4 3 5 2" xfId="7419"/>
    <cellStyle name="Zarez 2 4 3 5 2 2" xfId="26771"/>
    <cellStyle name="Zarez 2 4 3 5 2 3" xfId="17095"/>
    <cellStyle name="Zarez 2 4 3 5 3" xfId="21933"/>
    <cellStyle name="Zarez 2 4 3 5 4" xfId="12257"/>
    <cellStyle name="Zarez 2 4 3 6" xfId="3791"/>
    <cellStyle name="Zarez 2 4 3 6 2" xfId="8629"/>
    <cellStyle name="Zarez 2 4 3 6 2 2" xfId="27981"/>
    <cellStyle name="Zarez 2 4 3 6 2 3" xfId="18305"/>
    <cellStyle name="Zarez 2 4 3 6 3" xfId="23143"/>
    <cellStyle name="Zarez 2 4 3 6 4" xfId="13467"/>
    <cellStyle name="Zarez 2 4 3 7" xfId="4999"/>
    <cellStyle name="Zarez 2 4 3 7 2" xfId="24351"/>
    <cellStyle name="Zarez 2 4 3 7 3" xfId="14675"/>
    <cellStyle name="Zarez 2 4 3 8" xfId="19513"/>
    <cellStyle name="Zarez 2 4 3 9" xfId="9837"/>
    <cellStyle name="Zarez 2 4 4" xfId="259"/>
    <cellStyle name="Zarez 2 4 4 2" xfId="563"/>
    <cellStyle name="Zarez 2 4 4 2 2" xfId="1167"/>
    <cellStyle name="Zarez 2 4 4 2 2 2" xfId="2377"/>
    <cellStyle name="Zarez 2 4 4 2 2 2 2" xfId="7215"/>
    <cellStyle name="Zarez 2 4 4 2 2 2 2 2" xfId="26567"/>
    <cellStyle name="Zarez 2 4 4 2 2 2 2 3" xfId="16891"/>
    <cellStyle name="Zarez 2 4 4 2 2 2 3" xfId="21729"/>
    <cellStyle name="Zarez 2 4 4 2 2 2 4" xfId="12053"/>
    <cellStyle name="Zarez 2 4 4 2 2 3" xfId="3587"/>
    <cellStyle name="Zarez 2 4 4 2 2 3 2" xfId="8425"/>
    <cellStyle name="Zarez 2 4 4 2 2 3 2 2" xfId="27777"/>
    <cellStyle name="Zarez 2 4 4 2 2 3 2 3" xfId="18101"/>
    <cellStyle name="Zarez 2 4 4 2 2 3 3" xfId="22939"/>
    <cellStyle name="Zarez 2 4 4 2 2 3 4" xfId="13263"/>
    <cellStyle name="Zarez 2 4 4 2 2 4" xfId="4796"/>
    <cellStyle name="Zarez 2 4 4 2 2 4 2" xfId="9634"/>
    <cellStyle name="Zarez 2 4 4 2 2 4 2 2" xfId="28986"/>
    <cellStyle name="Zarez 2 4 4 2 2 4 2 3" xfId="19310"/>
    <cellStyle name="Zarez 2 4 4 2 2 4 3" xfId="24148"/>
    <cellStyle name="Zarez 2 4 4 2 2 4 4" xfId="14472"/>
    <cellStyle name="Zarez 2 4 4 2 2 5" xfId="6005"/>
    <cellStyle name="Zarez 2 4 4 2 2 5 2" xfId="25357"/>
    <cellStyle name="Zarez 2 4 4 2 2 5 3" xfId="15681"/>
    <cellStyle name="Zarez 2 4 4 2 2 6" xfId="20519"/>
    <cellStyle name="Zarez 2 4 4 2 2 7" xfId="10843"/>
    <cellStyle name="Zarez 2 4 4 2 3" xfId="1773"/>
    <cellStyle name="Zarez 2 4 4 2 3 2" xfId="6611"/>
    <cellStyle name="Zarez 2 4 4 2 3 2 2" xfId="25963"/>
    <cellStyle name="Zarez 2 4 4 2 3 2 3" xfId="16287"/>
    <cellStyle name="Zarez 2 4 4 2 3 3" xfId="21125"/>
    <cellStyle name="Zarez 2 4 4 2 3 4" xfId="11449"/>
    <cellStyle name="Zarez 2 4 4 2 4" xfId="2983"/>
    <cellStyle name="Zarez 2 4 4 2 4 2" xfId="7821"/>
    <cellStyle name="Zarez 2 4 4 2 4 2 2" xfId="27173"/>
    <cellStyle name="Zarez 2 4 4 2 4 2 3" xfId="17497"/>
    <cellStyle name="Zarez 2 4 4 2 4 3" xfId="22335"/>
    <cellStyle name="Zarez 2 4 4 2 4 4" xfId="12659"/>
    <cellStyle name="Zarez 2 4 4 2 5" xfId="4192"/>
    <cellStyle name="Zarez 2 4 4 2 5 2" xfId="9030"/>
    <cellStyle name="Zarez 2 4 4 2 5 2 2" xfId="28382"/>
    <cellStyle name="Zarez 2 4 4 2 5 2 3" xfId="18706"/>
    <cellStyle name="Zarez 2 4 4 2 5 3" xfId="23544"/>
    <cellStyle name="Zarez 2 4 4 2 5 4" xfId="13868"/>
    <cellStyle name="Zarez 2 4 4 2 6" xfId="5401"/>
    <cellStyle name="Zarez 2 4 4 2 6 2" xfId="24753"/>
    <cellStyle name="Zarez 2 4 4 2 6 3" xfId="15077"/>
    <cellStyle name="Zarez 2 4 4 2 7" xfId="19915"/>
    <cellStyle name="Zarez 2 4 4 2 8" xfId="10239"/>
    <cellStyle name="Zarez 2 4 4 3" xfId="865"/>
    <cellStyle name="Zarez 2 4 4 3 2" xfId="2075"/>
    <cellStyle name="Zarez 2 4 4 3 2 2" xfId="6913"/>
    <cellStyle name="Zarez 2 4 4 3 2 2 2" xfId="26265"/>
    <cellStyle name="Zarez 2 4 4 3 2 2 3" xfId="16589"/>
    <cellStyle name="Zarez 2 4 4 3 2 3" xfId="21427"/>
    <cellStyle name="Zarez 2 4 4 3 2 4" xfId="11751"/>
    <cellStyle name="Zarez 2 4 4 3 3" xfId="3285"/>
    <cellStyle name="Zarez 2 4 4 3 3 2" xfId="8123"/>
    <cellStyle name="Zarez 2 4 4 3 3 2 2" xfId="27475"/>
    <cellStyle name="Zarez 2 4 4 3 3 2 3" xfId="17799"/>
    <cellStyle name="Zarez 2 4 4 3 3 3" xfId="22637"/>
    <cellStyle name="Zarez 2 4 4 3 3 4" xfId="12961"/>
    <cellStyle name="Zarez 2 4 4 3 4" xfId="4494"/>
    <cellStyle name="Zarez 2 4 4 3 4 2" xfId="9332"/>
    <cellStyle name="Zarez 2 4 4 3 4 2 2" xfId="28684"/>
    <cellStyle name="Zarez 2 4 4 3 4 2 3" xfId="19008"/>
    <cellStyle name="Zarez 2 4 4 3 4 3" xfId="23846"/>
    <cellStyle name="Zarez 2 4 4 3 4 4" xfId="14170"/>
    <cellStyle name="Zarez 2 4 4 3 5" xfId="5703"/>
    <cellStyle name="Zarez 2 4 4 3 5 2" xfId="25055"/>
    <cellStyle name="Zarez 2 4 4 3 5 3" xfId="15379"/>
    <cellStyle name="Zarez 2 4 4 3 6" xfId="20217"/>
    <cellStyle name="Zarez 2 4 4 3 7" xfId="10541"/>
    <cellStyle name="Zarez 2 4 4 4" xfId="1471"/>
    <cellStyle name="Zarez 2 4 4 4 2" xfId="6309"/>
    <cellStyle name="Zarez 2 4 4 4 2 2" xfId="25661"/>
    <cellStyle name="Zarez 2 4 4 4 2 3" xfId="15985"/>
    <cellStyle name="Zarez 2 4 4 4 3" xfId="20823"/>
    <cellStyle name="Zarez 2 4 4 4 4" xfId="11147"/>
    <cellStyle name="Zarez 2 4 4 5" xfId="2681"/>
    <cellStyle name="Zarez 2 4 4 5 2" xfId="7519"/>
    <cellStyle name="Zarez 2 4 4 5 2 2" xfId="26871"/>
    <cellStyle name="Zarez 2 4 4 5 2 3" xfId="17195"/>
    <cellStyle name="Zarez 2 4 4 5 3" xfId="22033"/>
    <cellStyle name="Zarez 2 4 4 5 4" xfId="12357"/>
    <cellStyle name="Zarez 2 4 4 6" xfId="3891"/>
    <cellStyle name="Zarez 2 4 4 6 2" xfId="8729"/>
    <cellStyle name="Zarez 2 4 4 6 2 2" xfId="28081"/>
    <cellStyle name="Zarez 2 4 4 6 2 3" xfId="18405"/>
    <cellStyle name="Zarez 2 4 4 6 3" xfId="23243"/>
    <cellStyle name="Zarez 2 4 4 6 4" xfId="13567"/>
    <cellStyle name="Zarez 2 4 4 7" xfId="5099"/>
    <cellStyle name="Zarez 2 4 4 7 2" xfId="24451"/>
    <cellStyle name="Zarez 2 4 4 7 3" xfId="14775"/>
    <cellStyle name="Zarez 2 4 4 8" xfId="19613"/>
    <cellStyle name="Zarez 2 4 4 9" xfId="9937"/>
    <cellStyle name="Zarez 2 4 5" xfId="312"/>
    <cellStyle name="Zarez 2 4 5 2" xfId="615"/>
    <cellStyle name="Zarez 2 4 5 2 2" xfId="1219"/>
    <cellStyle name="Zarez 2 4 5 2 2 2" xfId="2429"/>
    <cellStyle name="Zarez 2 4 5 2 2 2 2" xfId="7267"/>
    <cellStyle name="Zarez 2 4 5 2 2 2 2 2" xfId="26619"/>
    <cellStyle name="Zarez 2 4 5 2 2 2 2 3" xfId="16943"/>
    <cellStyle name="Zarez 2 4 5 2 2 2 3" xfId="21781"/>
    <cellStyle name="Zarez 2 4 5 2 2 2 4" xfId="12105"/>
    <cellStyle name="Zarez 2 4 5 2 2 3" xfId="3639"/>
    <cellStyle name="Zarez 2 4 5 2 2 3 2" xfId="8477"/>
    <cellStyle name="Zarez 2 4 5 2 2 3 2 2" xfId="27829"/>
    <cellStyle name="Zarez 2 4 5 2 2 3 2 3" xfId="18153"/>
    <cellStyle name="Zarez 2 4 5 2 2 3 3" xfId="22991"/>
    <cellStyle name="Zarez 2 4 5 2 2 3 4" xfId="13315"/>
    <cellStyle name="Zarez 2 4 5 2 2 4" xfId="4848"/>
    <cellStyle name="Zarez 2 4 5 2 2 4 2" xfId="9686"/>
    <cellStyle name="Zarez 2 4 5 2 2 4 2 2" xfId="29038"/>
    <cellStyle name="Zarez 2 4 5 2 2 4 2 3" xfId="19362"/>
    <cellStyle name="Zarez 2 4 5 2 2 4 3" xfId="24200"/>
    <cellStyle name="Zarez 2 4 5 2 2 4 4" xfId="14524"/>
    <cellStyle name="Zarez 2 4 5 2 2 5" xfId="6057"/>
    <cellStyle name="Zarez 2 4 5 2 2 5 2" xfId="25409"/>
    <cellStyle name="Zarez 2 4 5 2 2 5 3" xfId="15733"/>
    <cellStyle name="Zarez 2 4 5 2 2 6" xfId="20571"/>
    <cellStyle name="Zarez 2 4 5 2 2 7" xfId="10895"/>
    <cellStyle name="Zarez 2 4 5 2 3" xfId="1825"/>
    <cellStyle name="Zarez 2 4 5 2 3 2" xfId="6663"/>
    <cellStyle name="Zarez 2 4 5 2 3 2 2" xfId="26015"/>
    <cellStyle name="Zarez 2 4 5 2 3 2 3" xfId="16339"/>
    <cellStyle name="Zarez 2 4 5 2 3 3" xfId="21177"/>
    <cellStyle name="Zarez 2 4 5 2 3 4" xfId="11501"/>
    <cellStyle name="Zarez 2 4 5 2 4" xfId="3035"/>
    <cellStyle name="Zarez 2 4 5 2 4 2" xfId="7873"/>
    <cellStyle name="Zarez 2 4 5 2 4 2 2" xfId="27225"/>
    <cellStyle name="Zarez 2 4 5 2 4 2 3" xfId="17549"/>
    <cellStyle name="Zarez 2 4 5 2 4 3" xfId="22387"/>
    <cellStyle name="Zarez 2 4 5 2 4 4" xfId="12711"/>
    <cellStyle name="Zarez 2 4 5 2 5" xfId="4244"/>
    <cellStyle name="Zarez 2 4 5 2 5 2" xfId="9082"/>
    <cellStyle name="Zarez 2 4 5 2 5 2 2" xfId="28434"/>
    <cellStyle name="Zarez 2 4 5 2 5 2 3" xfId="18758"/>
    <cellStyle name="Zarez 2 4 5 2 5 3" xfId="23596"/>
    <cellStyle name="Zarez 2 4 5 2 5 4" xfId="13920"/>
    <cellStyle name="Zarez 2 4 5 2 6" xfId="5453"/>
    <cellStyle name="Zarez 2 4 5 2 6 2" xfId="24805"/>
    <cellStyle name="Zarez 2 4 5 2 6 3" xfId="15129"/>
    <cellStyle name="Zarez 2 4 5 2 7" xfId="19967"/>
    <cellStyle name="Zarez 2 4 5 2 8" xfId="10291"/>
    <cellStyle name="Zarez 2 4 5 3" xfId="917"/>
    <cellStyle name="Zarez 2 4 5 3 2" xfId="2127"/>
    <cellStyle name="Zarez 2 4 5 3 2 2" xfId="6965"/>
    <cellStyle name="Zarez 2 4 5 3 2 2 2" xfId="26317"/>
    <cellStyle name="Zarez 2 4 5 3 2 2 3" xfId="16641"/>
    <cellStyle name="Zarez 2 4 5 3 2 3" xfId="21479"/>
    <cellStyle name="Zarez 2 4 5 3 2 4" xfId="11803"/>
    <cellStyle name="Zarez 2 4 5 3 3" xfId="3337"/>
    <cellStyle name="Zarez 2 4 5 3 3 2" xfId="8175"/>
    <cellStyle name="Zarez 2 4 5 3 3 2 2" xfId="27527"/>
    <cellStyle name="Zarez 2 4 5 3 3 2 3" xfId="17851"/>
    <cellStyle name="Zarez 2 4 5 3 3 3" xfId="22689"/>
    <cellStyle name="Zarez 2 4 5 3 3 4" xfId="13013"/>
    <cellStyle name="Zarez 2 4 5 3 4" xfId="4546"/>
    <cellStyle name="Zarez 2 4 5 3 4 2" xfId="9384"/>
    <cellStyle name="Zarez 2 4 5 3 4 2 2" xfId="28736"/>
    <cellStyle name="Zarez 2 4 5 3 4 2 3" xfId="19060"/>
    <cellStyle name="Zarez 2 4 5 3 4 3" xfId="23898"/>
    <cellStyle name="Zarez 2 4 5 3 4 4" xfId="14222"/>
    <cellStyle name="Zarez 2 4 5 3 5" xfId="5755"/>
    <cellStyle name="Zarez 2 4 5 3 5 2" xfId="25107"/>
    <cellStyle name="Zarez 2 4 5 3 5 3" xfId="15431"/>
    <cellStyle name="Zarez 2 4 5 3 6" xfId="20269"/>
    <cellStyle name="Zarez 2 4 5 3 7" xfId="10593"/>
    <cellStyle name="Zarez 2 4 5 4" xfId="1523"/>
    <cellStyle name="Zarez 2 4 5 4 2" xfId="6361"/>
    <cellStyle name="Zarez 2 4 5 4 2 2" xfId="25713"/>
    <cellStyle name="Zarez 2 4 5 4 2 3" xfId="16037"/>
    <cellStyle name="Zarez 2 4 5 4 3" xfId="20875"/>
    <cellStyle name="Zarez 2 4 5 4 4" xfId="11199"/>
    <cellStyle name="Zarez 2 4 5 5" xfId="2733"/>
    <cellStyle name="Zarez 2 4 5 5 2" xfId="7571"/>
    <cellStyle name="Zarez 2 4 5 5 2 2" xfId="26923"/>
    <cellStyle name="Zarez 2 4 5 5 2 3" xfId="17247"/>
    <cellStyle name="Zarez 2 4 5 5 3" xfId="22085"/>
    <cellStyle name="Zarez 2 4 5 5 4" xfId="12409"/>
    <cellStyle name="Zarez 2 4 5 6" xfId="3942"/>
    <cellStyle name="Zarez 2 4 5 6 2" xfId="8780"/>
    <cellStyle name="Zarez 2 4 5 6 2 2" xfId="28132"/>
    <cellStyle name="Zarez 2 4 5 6 2 3" xfId="18456"/>
    <cellStyle name="Zarez 2 4 5 6 3" xfId="23294"/>
    <cellStyle name="Zarez 2 4 5 6 4" xfId="13618"/>
    <cellStyle name="Zarez 2 4 5 7" xfId="5151"/>
    <cellStyle name="Zarez 2 4 5 7 2" xfId="24503"/>
    <cellStyle name="Zarez 2 4 5 7 3" xfId="14827"/>
    <cellStyle name="Zarez 2 4 5 8" xfId="19665"/>
    <cellStyle name="Zarez 2 4 5 9" xfId="9989"/>
    <cellStyle name="Zarez 2 4 6" xfId="363"/>
    <cellStyle name="Zarez 2 4 6 2" xfId="967"/>
    <cellStyle name="Zarez 2 4 6 2 2" xfId="2177"/>
    <cellStyle name="Zarez 2 4 6 2 2 2" xfId="7015"/>
    <cellStyle name="Zarez 2 4 6 2 2 2 2" xfId="26367"/>
    <cellStyle name="Zarez 2 4 6 2 2 2 3" xfId="16691"/>
    <cellStyle name="Zarez 2 4 6 2 2 3" xfId="21529"/>
    <cellStyle name="Zarez 2 4 6 2 2 4" xfId="11853"/>
    <cellStyle name="Zarez 2 4 6 2 3" xfId="3387"/>
    <cellStyle name="Zarez 2 4 6 2 3 2" xfId="8225"/>
    <cellStyle name="Zarez 2 4 6 2 3 2 2" xfId="27577"/>
    <cellStyle name="Zarez 2 4 6 2 3 2 3" xfId="17901"/>
    <cellStyle name="Zarez 2 4 6 2 3 3" xfId="22739"/>
    <cellStyle name="Zarez 2 4 6 2 3 4" xfId="13063"/>
    <cellStyle name="Zarez 2 4 6 2 4" xfId="4596"/>
    <cellStyle name="Zarez 2 4 6 2 4 2" xfId="9434"/>
    <cellStyle name="Zarez 2 4 6 2 4 2 2" xfId="28786"/>
    <cellStyle name="Zarez 2 4 6 2 4 2 3" xfId="19110"/>
    <cellStyle name="Zarez 2 4 6 2 4 3" xfId="23948"/>
    <cellStyle name="Zarez 2 4 6 2 4 4" xfId="14272"/>
    <cellStyle name="Zarez 2 4 6 2 5" xfId="5805"/>
    <cellStyle name="Zarez 2 4 6 2 5 2" xfId="25157"/>
    <cellStyle name="Zarez 2 4 6 2 5 3" xfId="15481"/>
    <cellStyle name="Zarez 2 4 6 2 6" xfId="20319"/>
    <cellStyle name="Zarez 2 4 6 2 7" xfId="10643"/>
    <cellStyle name="Zarez 2 4 6 3" xfId="1573"/>
    <cellStyle name="Zarez 2 4 6 3 2" xfId="6411"/>
    <cellStyle name="Zarez 2 4 6 3 2 2" xfId="25763"/>
    <cellStyle name="Zarez 2 4 6 3 2 3" xfId="16087"/>
    <cellStyle name="Zarez 2 4 6 3 3" xfId="20925"/>
    <cellStyle name="Zarez 2 4 6 3 4" xfId="11249"/>
    <cellStyle name="Zarez 2 4 6 4" xfId="2783"/>
    <cellStyle name="Zarez 2 4 6 4 2" xfId="7621"/>
    <cellStyle name="Zarez 2 4 6 4 2 2" xfId="26973"/>
    <cellStyle name="Zarez 2 4 6 4 2 3" xfId="17297"/>
    <cellStyle name="Zarez 2 4 6 4 3" xfId="22135"/>
    <cellStyle name="Zarez 2 4 6 4 4" xfId="12459"/>
    <cellStyle name="Zarez 2 4 6 5" xfId="3992"/>
    <cellStyle name="Zarez 2 4 6 5 2" xfId="8830"/>
    <cellStyle name="Zarez 2 4 6 5 2 2" xfId="28182"/>
    <cellStyle name="Zarez 2 4 6 5 2 3" xfId="18506"/>
    <cellStyle name="Zarez 2 4 6 5 3" xfId="23344"/>
    <cellStyle name="Zarez 2 4 6 5 4" xfId="13668"/>
    <cellStyle name="Zarez 2 4 6 6" xfId="5201"/>
    <cellStyle name="Zarez 2 4 6 6 2" xfId="24553"/>
    <cellStyle name="Zarez 2 4 6 6 3" xfId="14877"/>
    <cellStyle name="Zarez 2 4 6 7" xfId="19715"/>
    <cellStyle name="Zarez 2 4 6 8" xfId="10039"/>
    <cellStyle name="Zarez 2 4 7" xfId="665"/>
    <cellStyle name="Zarez 2 4 7 2" xfId="1875"/>
    <cellStyle name="Zarez 2 4 7 2 2" xfId="6713"/>
    <cellStyle name="Zarez 2 4 7 2 2 2" xfId="26065"/>
    <cellStyle name="Zarez 2 4 7 2 2 3" xfId="16389"/>
    <cellStyle name="Zarez 2 4 7 2 3" xfId="21227"/>
    <cellStyle name="Zarez 2 4 7 2 4" xfId="11551"/>
    <cellStyle name="Zarez 2 4 7 3" xfId="3085"/>
    <cellStyle name="Zarez 2 4 7 3 2" xfId="7923"/>
    <cellStyle name="Zarez 2 4 7 3 2 2" xfId="27275"/>
    <cellStyle name="Zarez 2 4 7 3 2 3" xfId="17599"/>
    <cellStyle name="Zarez 2 4 7 3 3" xfId="22437"/>
    <cellStyle name="Zarez 2 4 7 3 4" xfId="12761"/>
    <cellStyle name="Zarez 2 4 7 4" xfId="4294"/>
    <cellStyle name="Zarez 2 4 7 4 2" xfId="9132"/>
    <cellStyle name="Zarez 2 4 7 4 2 2" xfId="28484"/>
    <cellStyle name="Zarez 2 4 7 4 2 3" xfId="18808"/>
    <cellStyle name="Zarez 2 4 7 4 3" xfId="23646"/>
    <cellStyle name="Zarez 2 4 7 4 4" xfId="13970"/>
    <cellStyle name="Zarez 2 4 7 5" xfId="5503"/>
    <cellStyle name="Zarez 2 4 7 5 2" xfId="24855"/>
    <cellStyle name="Zarez 2 4 7 5 3" xfId="15179"/>
    <cellStyle name="Zarez 2 4 7 6" xfId="20017"/>
    <cellStyle name="Zarez 2 4 7 7" xfId="10341"/>
    <cellStyle name="Zarez 2 4 8" xfId="1271"/>
    <cellStyle name="Zarez 2 4 8 2" xfId="6109"/>
    <cellStyle name="Zarez 2 4 8 2 2" xfId="25461"/>
    <cellStyle name="Zarez 2 4 8 2 3" xfId="15785"/>
    <cellStyle name="Zarez 2 4 8 3" xfId="20623"/>
    <cellStyle name="Zarez 2 4 8 4" xfId="10947"/>
    <cellStyle name="Zarez 2 4 9" xfId="2481"/>
    <cellStyle name="Zarez 2 4 9 2" xfId="7319"/>
    <cellStyle name="Zarez 2 4 9 2 2" xfId="26671"/>
    <cellStyle name="Zarez 2 4 9 2 3" xfId="16995"/>
    <cellStyle name="Zarez 2 4 9 3" xfId="21833"/>
    <cellStyle name="Zarez 2 4 9 4" xfId="12157"/>
    <cellStyle name="Zarez 2 5" xfId="59"/>
    <cellStyle name="Zarez 2 5 10" xfId="9766"/>
    <cellStyle name="Zarez 2 5 2" xfId="172"/>
    <cellStyle name="Zarez 2 5 2 2" xfId="492"/>
    <cellStyle name="Zarez 2 5 2 2 2" xfId="1096"/>
    <cellStyle name="Zarez 2 5 2 2 2 2" xfId="2306"/>
    <cellStyle name="Zarez 2 5 2 2 2 2 2" xfId="7144"/>
    <cellStyle name="Zarez 2 5 2 2 2 2 2 2" xfId="26496"/>
    <cellStyle name="Zarez 2 5 2 2 2 2 2 3" xfId="16820"/>
    <cellStyle name="Zarez 2 5 2 2 2 2 3" xfId="21658"/>
    <cellStyle name="Zarez 2 5 2 2 2 2 4" xfId="11982"/>
    <cellStyle name="Zarez 2 5 2 2 2 3" xfId="3516"/>
    <cellStyle name="Zarez 2 5 2 2 2 3 2" xfId="8354"/>
    <cellStyle name="Zarez 2 5 2 2 2 3 2 2" xfId="27706"/>
    <cellStyle name="Zarez 2 5 2 2 2 3 2 3" xfId="18030"/>
    <cellStyle name="Zarez 2 5 2 2 2 3 3" xfId="22868"/>
    <cellStyle name="Zarez 2 5 2 2 2 3 4" xfId="13192"/>
    <cellStyle name="Zarez 2 5 2 2 2 4" xfId="4725"/>
    <cellStyle name="Zarez 2 5 2 2 2 4 2" xfId="9563"/>
    <cellStyle name="Zarez 2 5 2 2 2 4 2 2" xfId="28915"/>
    <cellStyle name="Zarez 2 5 2 2 2 4 2 3" xfId="19239"/>
    <cellStyle name="Zarez 2 5 2 2 2 4 3" xfId="24077"/>
    <cellStyle name="Zarez 2 5 2 2 2 4 4" xfId="14401"/>
    <cellStyle name="Zarez 2 5 2 2 2 5" xfId="5934"/>
    <cellStyle name="Zarez 2 5 2 2 2 5 2" xfId="25286"/>
    <cellStyle name="Zarez 2 5 2 2 2 5 3" xfId="15610"/>
    <cellStyle name="Zarez 2 5 2 2 2 6" xfId="20448"/>
    <cellStyle name="Zarez 2 5 2 2 2 7" xfId="10772"/>
    <cellStyle name="Zarez 2 5 2 2 3" xfId="1702"/>
    <cellStyle name="Zarez 2 5 2 2 3 2" xfId="6540"/>
    <cellStyle name="Zarez 2 5 2 2 3 2 2" xfId="25892"/>
    <cellStyle name="Zarez 2 5 2 2 3 2 3" xfId="16216"/>
    <cellStyle name="Zarez 2 5 2 2 3 3" xfId="21054"/>
    <cellStyle name="Zarez 2 5 2 2 3 4" xfId="11378"/>
    <cellStyle name="Zarez 2 5 2 2 4" xfId="2912"/>
    <cellStyle name="Zarez 2 5 2 2 4 2" xfId="7750"/>
    <cellStyle name="Zarez 2 5 2 2 4 2 2" xfId="27102"/>
    <cellStyle name="Zarez 2 5 2 2 4 2 3" xfId="17426"/>
    <cellStyle name="Zarez 2 5 2 2 4 3" xfId="22264"/>
    <cellStyle name="Zarez 2 5 2 2 4 4" xfId="12588"/>
    <cellStyle name="Zarez 2 5 2 2 5" xfId="4121"/>
    <cellStyle name="Zarez 2 5 2 2 5 2" xfId="8959"/>
    <cellStyle name="Zarez 2 5 2 2 5 2 2" xfId="28311"/>
    <cellStyle name="Zarez 2 5 2 2 5 2 3" xfId="18635"/>
    <cellStyle name="Zarez 2 5 2 2 5 3" xfId="23473"/>
    <cellStyle name="Zarez 2 5 2 2 5 4" xfId="13797"/>
    <cellStyle name="Zarez 2 5 2 2 6" xfId="5330"/>
    <cellStyle name="Zarez 2 5 2 2 6 2" xfId="24682"/>
    <cellStyle name="Zarez 2 5 2 2 6 3" xfId="15006"/>
    <cellStyle name="Zarez 2 5 2 2 7" xfId="19844"/>
    <cellStyle name="Zarez 2 5 2 2 8" xfId="10168"/>
    <cellStyle name="Zarez 2 5 2 3" xfId="794"/>
    <cellStyle name="Zarez 2 5 2 3 2" xfId="2004"/>
    <cellStyle name="Zarez 2 5 2 3 2 2" xfId="6842"/>
    <cellStyle name="Zarez 2 5 2 3 2 2 2" xfId="26194"/>
    <cellStyle name="Zarez 2 5 2 3 2 2 3" xfId="16518"/>
    <cellStyle name="Zarez 2 5 2 3 2 3" xfId="21356"/>
    <cellStyle name="Zarez 2 5 2 3 2 4" xfId="11680"/>
    <cellStyle name="Zarez 2 5 2 3 3" xfId="3214"/>
    <cellStyle name="Zarez 2 5 2 3 3 2" xfId="8052"/>
    <cellStyle name="Zarez 2 5 2 3 3 2 2" xfId="27404"/>
    <cellStyle name="Zarez 2 5 2 3 3 2 3" xfId="17728"/>
    <cellStyle name="Zarez 2 5 2 3 3 3" xfId="22566"/>
    <cellStyle name="Zarez 2 5 2 3 3 4" xfId="12890"/>
    <cellStyle name="Zarez 2 5 2 3 4" xfId="4423"/>
    <cellStyle name="Zarez 2 5 2 3 4 2" xfId="9261"/>
    <cellStyle name="Zarez 2 5 2 3 4 2 2" xfId="28613"/>
    <cellStyle name="Zarez 2 5 2 3 4 2 3" xfId="18937"/>
    <cellStyle name="Zarez 2 5 2 3 4 3" xfId="23775"/>
    <cellStyle name="Zarez 2 5 2 3 4 4" xfId="14099"/>
    <cellStyle name="Zarez 2 5 2 3 5" xfId="5632"/>
    <cellStyle name="Zarez 2 5 2 3 5 2" xfId="24984"/>
    <cellStyle name="Zarez 2 5 2 3 5 3" xfId="15308"/>
    <cellStyle name="Zarez 2 5 2 3 6" xfId="20146"/>
    <cellStyle name="Zarez 2 5 2 3 7" xfId="10470"/>
    <cellStyle name="Zarez 2 5 2 4" xfId="1400"/>
    <cellStyle name="Zarez 2 5 2 4 2" xfId="6238"/>
    <cellStyle name="Zarez 2 5 2 4 2 2" xfId="25590"/>
    <cellStyle name="Zarez 2 5 2 4 2 3" xfId="15914"/>
    <cellStyle name="Zarez 2 5 2 4 3" xfId="20752"/>
    <cellStyle name="Zarez 2 5 2 4 4" xfId="11076"/>
    <cellStyle name="Zarez 2 5 2 5" xfId="2610"/>
    <cellStyle name="Zarez 2 5 2 5 2" xfId="7448"/>
    <cellStyle name="Zarez 2 5 2 5 2 2" xfId="26800"/>
    <cellStyle name="Zarez 2 5 2 5 2 3" xfId="17124"/>
    <cellStyle name="Zarez 2 5 2 5 3" xfId="21962"/>
    <cellStyle name="Zarez 2 5 2 5 4" xfId="12286"/>
    <cellStyle name="Zarez 2 5 2 6" xfId="3820"/>
    <cellStyle name="Zarez 2 5 2 6 2" xfId="8658"/>
    <cellStyle name="Zarez 2 5 2 6 2 2" xfId="28010"/>
    <cellStyle name="Zarez 2 5 2 6 2 3" xfId="18334"/>
    <cellStyle name="Zarez 2 5 2 6 3" xfId="23172"/>
    <cellStyle name="Zarez 2 5 2 6 4" xfId="13496"/>
    <cellStyle name="Zarez 2 5 2 7" xfId="5028"/>
    <cellStyle name="Zarez 2 5 2 7 2" xfId="24380"/>
    <cellStyle name="Zarez 2 5 2 7 3" xfId="14704"/>
    <cellStyle name="Zarez 2 5 2 8" xfId="19542"/>
    <cellStyle name="Zarez 2 5 2 9" xfId="9866"/>
    <cellStyle name="Zarez 2 5 3" xfId="392"/>
    <cellStyle name="Zarez 2 5 3 2" xfId="996"/>
    <cellStyle name="Zarez 2 5 3 2 2" xfId="2206"/>
    <cellStyle name="Zarez 2 5 3 2 2 2" xfId="7044"/>
    <cellStyle name="Zarez 2 5 3 2 2 2 2" xfId="26396"/>
    <cellStyle name="Zarez 2 5 3 2 2 2 3" xfId="16720"/>
    <cellStyle name="Zarez 2 5 3 2 2 3" xfId="21558"/>
    <cellStyle name="Zarez 2 5 3 2 2 4" xfId="11882"/>
    <cellStyle name="Zarez 2 5 3 2 3" xfId="3416"/>
    <cellStyle name="Zarez 2 5 3 2 3 2" xfId="8254"/>
    <cellStyle name="Zarez 2 5 3 2 3 2 2" xfId="27606"/>
    <cellStyle name="Zarez 2 5 3 2 3 2 3" xfId="17930"/>
    <cellStyle name="Zarez 2 5 3 2 3 3" xfId="22768"/>
    <cellStyle name="Zarez 2 5 3 2 3 4" xfId="13092"/>
    <cellStyle name="Zarez 2 5 3 2 4" xfId="4625"/>
    <cellStyle name="Zarez 2 5 3 2 4 2" xfId="9463"/>
    <cellStyle name="Zarez 2 5 3 2 4 2 2" xfId="28815"/>
    <cellStyle name="Zarez 2 5 3 2 4 2 3" xfId="19139"/>
    <cellStyle name="Zarez 2 5 3 2 4 3" xfId="23977"/>
    <cellStyle name="Zarez 2 5 3 2 4 4" xfId="14301"/>
    <cellStyle name="Zarez 2 5 3 2 5" xfId="5834"/>
    <cellStyle name="Zarez 2 5 3 2 5 2" xfId="25186"/>
    <cellStyle name="Zarez 2 5 3 2 5 3" xfId="15510"/>
    <cellStyle name="Zarez 2 5 3 2 6" xfId="20348"/>
    <cellStyle name="Zarez 2 5 3 2 7" xfId="10672"/>
    <cellStyle name="Zarez 2 5 3 3" xfId="1602"/>
    <cellStyle name="Zarez 2 5 3 3 2" xfId="6440"/>
    <cellStyle name="Zarez 2 5 3 3 2 2" xfId="25792"/>
    <cellStyle name="Zarez 2 5 3 3 2 3" xfId="16116"/>
    <cellStyle name="Zarez 2 5 3 3 3" xfId="20954"/>
    <cellStyle name="Zarez 2 5 3 3 4" xfId="11278"/>
    <cellStyle name="Zarez 2 5 3 4" xfId="2812"/>
    <cellStyle name="Zarez 2 5 3 4 2" xfId="7650"/>
    <cellStyle name="Zarez 2 5 3 4 2 2" xfId="27002"/>
    <cellStyle name="Zarez 2 5 3 4 2 3" xfId="17326"/>
    <cellStyle name="Zarez 2 5 3 4 3" xfId="22164"/>
    <cellStyle name="Zarez 2 5 3 4 4" xfId="12488"/>
    <cellStyle name="Zarez 2 5 3 5" xfId="4021"/>
    <cellStyle name="Zarez 2 5 3 5 2" xfId="8859"/>
    <cellStyle name="Zarez 2 5 3 5 2 2" xfId="28211"/>
    <cellStyle name="Zarez 2 5 3 5 2 3" xfId="18535"/>
    <cellStyle name="Zarez 2 5 3 5 3" xfId="23373"/>
    <cellStyle name="Zarez 2 5 3 5 4" xfId="13697"/>
    <cellStyle name="Zarez 2 5 3 6" xfId="5230"/>
    <cellStyle name="Zarez 2 5 3 6 2" xfId="24582"/>
    <cellStyle name="Zarez 2 5 3 6 3" xfId="14906"/>
    <cellStyle name="Zarez 2 5 3 7" xfId="19744"/>
    <cellStyle name="Zarez 2 5 3 8" xfId="10068"/>
    <cellStyle name="Zarez 2 5 4" xfId="694"/>
    <cellStyle name="Zarez 2 5 4 2" xfId="1904"/>
    <cellStyle name="Zarez 2 5 4 2 2" xfId="6742"/>
    <cellStyle name="Zarez 2 5 4 2 2 2" xfId="26094"/>
    <cellStyle name="Zarez 2 5 4 2 2 3" xfId="16418"/>
    <cellStyle name="Zarez 2 5 4 2 3" xfId="21256"/>
    <cellStyle name="Zarez 2 5 4 2 4" xfId="11580"/>
    <cellStyle name="Zarez 2 5 4 3" xfId="3114"/>
    <cellStyle name="Zarez 2 5 4 3 2" xfId="7952"/>
    <cellStyle name="Zarez 2 5 4 3 2 2" xfId="27304"/>
    <cellStyle name="Zarez 2 5 4 3 2 3" xfId="17628"/>
    <cellStyle name="Zarez 2 5 4 3 3" xfId="22466"/>
    <cellStyle name="Zarez 2 5 4 3 4" xfId="12790"/>
    <cellStyle name="Zarez 2 5 4 4" xfId="4323"/>
    <cellStyle name="Zarez 2 5 4 4 2" xfId="9161"/>
    <cellStyle name="Zarez 2 5 4 4 2 2" xfId="28513"/>
    <cellStyle name="Zarez 2 5 4 4 2 3" xfId="18837"/>
    <cellStyle name="Zarez 2 5 4 4 3" xfId="23675"/>
    <cellStyle name="Zarez 2 5 4 4 4" xfId="13999"/>
    <cellStyle name="Zarez 2 5 4 5" xfId="5532"/>
    <cellStyle name="Zarez 2 5 4 5 2" xfId="24884"/>
    <cellStyle name="Zarez 2 5 4 5 3" xfId="15208"/>
    <cellStyle name="Zarez 2 5 4 6" xfId="20046"/>
    <cellStyle name="Zarez 2 5 4 7" xfId="10370"/>
    <cellStyle name="Zarez 2 5 5" xfId="1300"/>
    <cellStyle name="Zarez 2 5 5 2" xfId="6138"/>
    <cellStyle name="Zarez 2 5 5 2 2" xfId="25490"/>
    <cellStyle name="Zarez 2 5 5 2 3" xfId="15814"/>
    <cellStyle name="Zarez 2 5 5 3" xfId="20652"/>
    <cellStyle name="Zarez 2 5 5 4" xfId="10976"/>
    <cellStyle name="Zarez 2 5 6" xfId="2510"/>
    <cellStyle name="Zarez 2 5 6 2" xfId="7348"/>
    <cellStyle name="Zarez 2 5 6 2 2" xfId="26700"/>
    <cellStyle name="Zarez 2 5 6 2 3" xfId="17024"/>
    <cellStyle name="Zarez 2 5 6 3" xfId="21862"/>
    <cellStyle name="Zarez 2 5 6 4" xfId="12186"/>
    <cellStyle name="Zarez 2 5 7" xfId="3720"/>
    <cellStyle name="Zarez 2 5 7 2" xfId="8558"/>
    <cellStyle name="Zarez 2 5 7 2 2" xfId="27910"/>
    <cellStyle name="Zarez 2 5 7 2 3" xfId="18234"/>
    <cellStyle name="Zarez 2 5 7 3" xfId="23072"/>
    <cellStyle name="Zarez 2 5 7 4" xfId="13396"/>
    <cellStyle name="Zarez 2 5 8" xfId="4928"/>
    <cellStyle name="Zarez 2 5 8 2" xfId="24280"/>
    <cellStyle name="Zarez 2 5 8 3" xfId="14604"/>
    <cellStyle name="Zarez 2 5 9" xfId="19442"/>
    <cellStyle name="Zarez 2 6" xfId="121"/>
    <cellStyle name="Zarez 2 6 2" xfId="442"/>
    <cellStyle name="Zarez 2 6 2 2" xfId="1046"/>
    <cellStyle name="Zarez 2 6 2 2 2" xfId="2256"/>
    <cellStyle name="Zarez 2 6 2 2 2 2" xfId="7094"/>
    <cellStyle name="Zarez 2 6 2 2 2 2 2" xfId="26446"/>
    <cellStyle name="Zarez 2 6 2 2 2 2 3" xfId="16770"/>
    <cellStyle name="Zarez 2 6 2 2 2 3" xfId="21608"/>
    <cellStyle name="Zarez 2 6 2 2 2 4" xfId="11932"/>
    <cellStyle name="Zarez 2 6 2 2 3" xfId="3466"/>
    <cellStyle name="Zarez 2 6 2 2 3 2" xfId="8304"/>
    <cellStyle name="Zarez 2 6 2 2 3 2 2" xfId="27656"/>
    <cellStyle name="Zarez 2 6 2 2 3 2 3" xfId="17980"/>
    <cellStyle name="Zarez 2 6 2 2 3 3" xfId="22818"/>
    <cellStyle name="Zarez 2 6 2 2 3 4" xfId="13142"/>
    <cellStyle name="Zarez 2 6 2 2 4" xfId="4675"/>
    <cellStyle name="Zarez 2 6 2 2 4 2" xfId="9513"/>
    <cellStyle name="Zarez 2 6 2 2 4 2 2" xfId="28865"/>
    <cellStyle name="Zarez 2 6 2 2 4 2 3" xfId="19189"/>
    <cellStyle name="Zarez 2 6 2 2 4 3" xfId="24027"/>
    <cellStyle name="Zarez 2 6 2 2 4 4" xfId="14351"/>
    <cellStyle name="Zarez 2 6 2 2 5" xfId="5884"/>
    <cellStyle name="Zarez 2 6 2 2 5 2" xfId="25236"/>
    <cellStyle name="Zarez 2 6 2 2 5 3" xfId="15560"/>
    <cellStyle name="Zarez 2 6 2 2 6" xfId="20398"/>
    <cellStyle name="Zarez 2 6 2 2 7" xfId="10722"/>
    <cellStyle name="Zarez 2 6 2 3" xfId="1652"/>
    <cellStyle name="Zarez 2 6 2 3 2" xfId="6490"/>
    <cellStyle name="Zarez 2 6 2 3 2 2" xfId="25842"/>
    <cellStyle name="Zarez 2 6 2 3 2 3" xfId="16166"/>
    <cellStyle name="Zarez 2 6 2 3 3" xfId="21004"/>
    <cellStyle name="Zarez 2 6 2 3 4" xfId="11328"/>
    <cellStyle name="Zarez 2 6 2 4" xfId="2862"/>
    <cellStyle name="Zarez 2 6 2 4 2" xfId="7700"/>
    <cellStyle name="Zarez 2 6 2 4 2 2" xfId="27052"/>
    <cellStyle name="Zarez 2 6 2 4 2 3" xfId="17376"/>
    <cellStyle name="Zarez 2 6 2 4 3" xfId="22214"/>
    <cellStyle name="Zarez 2 6 2 4 4" xfId="12538"/>
    <cellStyle name="Zarez 2 6 2 5" xfId="4071"/>
    <cellStyle name="Zarez 2 6 2 5 2" xfId="8909"/>
    <cellStyle name="Zarez 2 6 2 5 2 2" xfId="28261"/>
    <cellStyle name="Zarez 2 6 2 5 2 3" xfId="18585"/>
    <cellStyle name="Zarez 2 6 2 5 3" xfId="23423"/>
    <cellStyle name="Zarez 2 6 2 5 4" xfId="13747"/>
    <cellStyle name="Zarez 2 6 2 6" xfId="5280"/>
    <cellStyle name="Zarez 2 6 2 6 2" xfId="24632"/>
    <cellStyle name="Zarez 2 6 2 6 3" xfId="14956"/>
    <cellStyle name="Zarez 2 6 2 7" xfId="19794"/>
    <cellStyle name="Zarez 2 6 2 8" xfId="10118"/>
    <cellStyle name="Zarez 2 6 3" xfId="744"/>
    <cellStyle name="Zarez 2 6 3 2" xfId="1954"/>
    <cellStyle name="Zarez 2 6 3 2 2" xfId="6792"/>
    <cellStyle name="Zarez 2 6 3 2 2 2" xfId="26144"/>
    <cellStyle name="Zarez 2 6 3 2 2 3" xfId="16468"/>
    <cellStyle name="Zarez 2 6 3 2 3" xfId="21306"/>
    <cellStyle name="Zarez 2 6 3 2 4" xfId="11630"/>
    <cellStyle name="Zarez 2 6 3 3" xfId="3164"/>
    <cellStyle name="Zarez 2 6 3 3 2" xfId="8002"/>
    <cellStyle name="Zarez 2 6 3 3 2 2" xfId="27354"/>
    <cellStyle name="Zarez 2 6 3 3 2 3" xfId="17678"/>
    <cellStyle name="Zarez 2 6 3 3 3" xfId="22516"/>
    <cellStyle name="Zarez 2 6 3 3 4" xfId="12840"/>
    <cellStyle name="Zarez 2 6 3 4" xfId="4373"/>
    <cellStyle name="Zarez 2 6 3 4 2" xfId="9211"/>
    <cellStyle name="Zarez 2 6 3 4 2 2" xfId="28563"/>
    <cellStyle name="Zarez 2 6 3 4 2 3" xfId="18887"/>
    <cellStyle name="Zarez 2 6 3 4 3" xfId="23725"/>
    <cellStyle name="Zarez 2 6 3 4 4" xfId="14049"/>
    <cellStyle name="Zarez 2 6 3 5" xfId="5582"/>
    <cellStyle name="Zarez 2 6 3 5 2" xfId="24934"/>
    <cellStyle name="Zarez 2 6 3 5 3" xfId="15258"/>
    <cellStyle name="Zarez 2 6 3 6" xfId="20096"/>
    <cellStyle name="Zarez 2 6 3 7" xfId="10420"/>
    <cellStyle name="Zarez 2 6 4" xfId="1350"/>
    <cellStyle name="Zarez 2 6 4 2" xfId="6188"/>
    <cellStyle name="Zarez 2 6 4 2 2" xfId="25540"/>
    <cellStyle name="Zarez 2 6 4 2 3" xfId="15864"/>
    <cellStyle name="Zarez 2 6 4 3" xfId="20702"/>
    <cellStyle name="Zarez 2 6 4 4" xfId="11026"/>
    <cellStyle name="Zarez 2 6 5" xfId="2560"/>
    <cellStyle name="Zarez 2 6 5 2" xfId="7398"/>
    <cellStyle name="Zarez 2 6 5 2 2" xfId="26750"/>
    <cellStyle name="Zarez 2 6 5 2 3" xfId="17074"/>
    <cellStyle name="Zarez 2 6 5 3" xfId="21912"/>
    <cellStyle name="Zarez 2 6 5 4" xfId="12236"/>
    <cellStyle name="Zarez 2 6 6" xfId="3770"/>
    <cellStyle name="Zarez 2 6 6 2" xfId="8608"/>
    <cellStyle name="Zarez 2 6 6 2 2" xfId="27960"/>
    <cellStyle name="Zarez 2 6 6 2 3" xfId="18284"/>
    <cellStyle name="Zarez 2 6 6 3" xfId="23122"/>
    <cellStyle name="Zarez 2 6 6 4" xfId="13446"/>
    <cellStyle name="Zarez 2 6 7" xfId="4978"/>
    <cellStyle name="Zarez 2 6 7 2" xfId="24330"/>
    <cellStyle name="Zarez 2 6 7 3" xfId="14654"/>
    <cellStyle name="Zarez 2 6 8" xfId="19492"/>
    <cellStyle name="Zarez 2 6 9" xfId="9816"/>
    <cellStyle name="Zarez 2 7" xfId="238"/>
    <cellStyle name="Zarez 2 7 2" xfId="542"/>
    <cellStyle name="Zarez 2 7 2 2" xfId="1146"/>
    <cellStyle name="Zarez 2 7 2 2 2" xfId="2356"/>
    <cellStyle name="Zarez 2 7 2 2 2 2" xfId="7194"/>
    <cellStyle name="Zarez 2 7 2 2 2 2 2" xfId="26546"/>
    <cellStyle name="Zarez 2 7 2 2 2 2 3" xfId="16870"/>
    <cellStyle name="Zarez 2 7 2 2 2 3" xfId="21708"/>
    <cellStyle name="Zarez 2 7 2 2 2 4" xfId="12032"/>
    <cellStyle name="Zarez 2 7 2 2 3" xfId="3566"/>
    <cellStyle name="Zarez 2 7 2 2 3 2" xfId="8404"/>
    <cellStyle name="Zarez 2 7 2 2 3 2 2" xfId="27756"/>
    <cellStyle name="Zarez 2 7 2 2 3 2 3" xfId="18080"/>
    <cellStyle name="Zarez 2 7 2 2 3 3" xfId="22918"/>
    <cellStyle name="Zarez 2 7 2 2 3 4" xfId="13242"/>
    <cellStyle name="Zarez 2 7 2 2 4" xfId="4775"/>
    <cellStyle name="Zarez 2 7 2 2 4 2" xfId="9613"/>
    <cellStyle name="Zarez 2 7 2 2 4 2 2" xfId="28965"/>
    <cellStyle name="Zarez 2 7 2 2 4 2 3" xfId="19289"/>
    <cellStyle name="Zarez 2 7 2 2 4 3" xfId="24127"/>
    <cellStyle name="Zarez 2 7 2 2 4 4" xfId="14451"/>
    <cellStyle name="Zarez 2 7 2 2 5" xfId="5984"/>
    <cellStyle name="Zarez 2 7 2 2 5 2" xfId="25336"/>
    <cellStyle name="Zarez 2 7 2 2 5 3" xfId="15660"/>
    <cellStyle name="Zarez 2 7 2 2 6" xfId="20498"/>
    <cellStyle name="Zarez 2 7 2 2 7" xfId="10822"/>
    <cellStyle name="Zarez 2 7 2 3" xfId="1752"/>
    <cellStyle name="Zarez 2 7 2 3 2" xfId="6590"/>
    <cellStyle name="Zarez 2 7 2 3 2 2" xfId="25942"/>
    <cellStyle name="Zarez 2 7 2 3 2 3" xfId="16266"/>
    <cellStyle name="Zarez 2 7 2 3 3" xfId="21104"/>
    <cellStyle name="Zarez 2 7 2 3 4" xfId="11428"/>
    <cellStyle name="Zarez 2 7 2 4" xfId="2962"/>
    <cellStyle name="Zarez 2 7 2 4 2" xfId="7800"/>
    <cellStyle name="Zarez 2 7 2 4 2 2" xfId="27152"/>
    <cellStyle name="Zarez 2 7 2 4 2 3" xfId="17476"/>
    <cellStyle name="Zarez 2 7 2 4 3" xfId="22314"/>
    <cellStyle name="Zarez 2 7 2 4 4" xfId="12638"/>
    <cellStyle name="Zarez 2 7 2 5" xfId="4171"/>
    <cellStyle name="Zarez 2 7 2 5 2" xfId="9009"/>
    <cellStyle name="Zarez 2 7 2 5 2 2" xfId="28361"/>
    <cellStyle name="Zarez 2 7 2 5 2 3" xfId="18685"/>
    <cellStyle name="Zarez 2 7 2 5 3" xfId="23523"/>
    <cellStyle name="Zarez 2 7 2 5 4" xfId="13847"/>
    <cellStyle name="Zarez 2 7 2 6" xfId="5380"/>
    <cellStyle name="Zarez 2 7 2 6 2" xfId="24732"/>
    <cellStyle name="Zarez 2 7 2 6 3" xfId="15056"/>
    <cellStyle name="Zarez 2 7 2 7" xfId="19894"/>
    <cellStyle name="Zarez 2 7 2 8" xfId="10218"/>
    <cellStyle name="Zarez 2 7 3" xfId="844"/>
    <cellStyle name="Zarez 2 7 3 2" xfId="2054"/>
    <cellStyle name="Zarez 2 7 3 2 2" xfId="6892"/>
    <cellStyle name="Zarez 2 7 3 2 2 2" xfId="26244"/>
    <cellStyle name="Zarez 2 7 3 2 2 3" xfId="16568"/>
    <cellStyle name="Zarez 2 7 3 2 3" xfId="21406"/>
    <cellStyle name="Zarez 2 7 3 2 4" xfId="11730"/>
    <cellStyle name="Zarez 2 7 3 3" xfId="3264"/>
    <cellStyle name="Zarez 2 7 3 3 2" xfId="8102"/>
    <cellStyle name="Zarez 2 7 3 3 2 2" xfId="27454"/>
    <cellStyle name="Zarez 2 7 3 3 2 3" xfId="17778"/>
    <cellStyle name="Zarez 2 7 3 3 3" xfId="22616"/>
    <cellStyle name="Zarez 2 7 3 3 4" xfId="12940"/>
    <cellStyle name="Zarez 2 7 3 4" xfId="4473"/>
    <cellStyle name="Zarez 2 7 3 4 2" xfId="9311"/>
    <cellStyle name="Zarez 2 7 3 4 2 2" xfId="28663"/>
    <cellStyle name="Zarez 2 7 3 4 2 3" xfId="18987"/>
    <cellStyle name="Zarez 2 7 3 4 3" xfId="23825"/>
    <cellStyle name="Zarez 2 7 3 4 4" xfId="14149"/>
    <cellStyle name="Zarez 2 7 3 5" xfId="5682"/>
    <cellStyle name="Zarez 2 7 3 5 2" xfId="25034"/>
    <cellStyle name="Zarez 2 7 3 5 3" xfId="15358"/>
    <cellStyle name="Zarez 2 7 3 6" xfId="20196"/>
    <cellStyle name="Zarez 2 7 3 7" xfId="10520"/>
    <cellStyle name="Zarez 2 7 4" xfId="1450"/>
    <cellStyle name="Zarez 2 7 4 2" xfId="6288"/>
    <cellStyle name="Zarez 2 7 4 2 2" xfId="25640"/>
    <cellStyle name="Zarez 2 7 4 2 3" xfId="15964"/>
    <cellStyle name="Zarez 2 7 4 3" xfId="20802"/>
    <cellStyle name="Zarez 2 7 4 4" xfId="11126"/>
    <cellStyle name="Zarez 2 7 5" xfId="2660"/>
    <cellStyle name="Zarez 2 7 5 2" xfId="7498"/>
    <cellStyle name="Zarez 2 7 5 2 2" xfId="26850"/>
    <cellStyle name="Zarez 2 7 5 2 3" xfId="17174"/>
    <cellStyle name="Zarez 2 7 5 3" xfId="22012"/>
    <cellStyle name="Zarez 2 7 5 4" xfId="12336"/>
    <cellStyle name="Zarez 2 7 6" xfId="3870"/>
    <cellStyle name="Zarez 2 7 6 2" xfId="8708"/>
    <cellStyle name="Zarez 2 7 6 2 2" xfId="28060"/>
    <cellStyle name="Zarez 2 7 6 2 3" xfId="18384"/>
    <cellStyle name="Zarez 2 7 6 3" xfId="23222"/>
    <cellStyle name="Zarez 2 7 6 4" xfId="13546"/>
    <cellStyle name="Zarez 2 7 7" xfId="5078"/>
    <cellStyle name="Zarez 2 7 7 2" xfId="24430"/>
    <cellStyle name="Zarez 2 7 7 3" xfId="14754"/>
    <cellStyle name="Zarez 2 7 8" xfId="19592"/>
    <cellStyle name="Zarez 2 7 9" xfId="9916"/>
    <cellStyle name="Zarez 2 8" xfId="291"/>
    <cellStyle name="Zarez 2 8 2" xfId="594"/>
    <cellStyle name="Zarez 2 8 2 2" xfId="1198"/>
    <cellStyle name="Zarez 2 8 2 2 2" xfId="2408"/>
    <cellStyle name="Zarez 2 8 2 2 2 2" xfId="7246"/>
    <cellStyle name="Zarez 2 8 2 2 2 2 2" xfId="26598"/>
    <cellStyle name="Zarez 2 8 2 2 2 2 3" xfId="16922"/>
    <cellStyle name="Zarez 2 8 2 2 2 3" xfId="21760"/>
    <cellStyle name="Zarez 2 8 2 2 2 4" xfId="12084"/>
    <cellStyle name="Zarez 2 8 2 2 3" xfId="3618"/>
    <cellStyle name="Zarez 2 8 2 2 3 2" xfId="8456"/>
    <cellStyle name="Zarez 2 8 2 2 3 2 2" xfId="27808"/>
    <cellStyle name="Zarez 2 8 2 2 3 2 3" xfId="18132"/>
    <cellStyle name="Zarez 2 8 2 2 3 3" xfId="22970"/>
    <cellStyle name="Zarez 2 8 2 2 3 4" xfId="13294"/>
    <cellStyle name="Zarez 2 8 2 2 4" xfId="4827"/>
    <cellStyle name="Zarez 2 8 2 2 4 2" xfId="9665"/>
    <cellStyle name="Zarez 2 8 2 2 4 2 2" xfId="29017"/>
    <cellStyle name="Zarez 2 8 2 2 4 2 3" xfId="19341"/>
    <cellStyle name="Zarez 2 8 2 2 4 3" xfId="24179"/>
    <cellStyle name="Zarez 2 8 2 2 4 4" xfId="14503"/>
    <cellStyle name="Zarez 2 8 2 2 5" xfId="6036"/>
    <cellStyle name="Zarez 2 8 2 2 5 2" xfId="25388"/>
    <cellStyle name="Zarez 2 8 2 2 5 3" xfId="15712"/>
    <cellStyle name="Zarez 2 8 2 2 6" xfId="20550"/>
    <cellStyle name="Zarez 2 8 2 2 7" xfId="10874"/>
    <cellStyle name="Zarez 2 8 2 3" xfId="1804"/>
    <cellStyle name="Zarez 2 8 2 3 2" xfId="6642"/>
    <cellStyle name="Zarez 2 8 2 3 2 2" xfId="25994"/>
    <cellStyle name="Zarez 2 8 2 3 2 3" xfId="16318"/>
    <cellStyle name="Zarez 2 8 2 3 3" xfId="21156"/>
    <cellStyle name="Zarez 2 8 2 3 4" xfId="11480"/>
    <cellStyle name="Zarez 2 8 2 4" xfId="3014"/>
    <cellStyle name="Zarez 2 8 2 4 2" xfId="7852"/>
    <cellStyle name="Zarez 2 8 2 4 2 2" xfId="27204"/>
    <cellStyle name="Zarez 2 8 2 4 2 3" xfId="17528"/>
    <cellStyle name="Zarez 2 8 2 4 3" xfId="22366"/>
    <cellStyle name="Zarez 2 8 2 4 4" xfId="12690"/>
    <cellStyle name="Zarez 2 8 2 5" xfId="4223"/>
    <cellStyle name="Zarez 2 8 2 5 2" xfId="9061"/>
    <cellStyle name="Zarez 2 8 2 5 2 2" xfId="28413"/>
    <cellStyle name="Zarez 2 8 2 5 2 3" xfId="18737"/>
    <cellStyle name="Zarez 2 8 2 5 3" xfId="23575"/>
    <cellStyle name="Zarez 2 8 2 5 4" xfId="13899"/>
    <cellStyle name="Zarez 2 8 2 6" xfId="5432"/>
    <cellStyle name="Zarez 2 8 2 6 2" xfId="24784"/>
    <cellStyle name="Zarez 2 8 2 6 3" xfId="15108"/>
    <cellStyle name="Zarez 2 8 2 7" xfId="19946"/>
    <cellStyle name="Zarez 2 8 2 8" xfId="10270"/>
    <cellStyle name="Zarez 2 8 3" xfId="896"/>
    <cellStyle name="Zarez 2 8 3 2" xfId="2106"/>
    <cellStyle name="Zarez 2 8 3 2 2" xfId="6944"/>
    <cellStyle name="Zarez 2 8 3 2 2 2" xfId="26296"/>
    <cellStyle name="Zarez 2 8 3 2 2 3" xfId="16620"/>
    <cellStyle name="Zarez 2 8 3 2 3" xfId="21458"/>
    <cellStyle name="Zarez 2 8 3 2 4" xfId="11782"/>
    <cellStyle name="Zarez 2 8 3 3" xfId="3316"/>
    <cellStyle name="Zarez 2 8 3 3 2" xfId="8154"/>
    <cellStyle name="Zarez 2 8 3 3 2 2" xfId="27506"/>
    <cellStyle name="Zarez 2 8 3 3 2 3" xfId="17830"/>
    <cellStyle name="Zarez 2 8 3 3 3" xfId="22668"/>
    <cellStyle name="Zarez 2 8 3 3 4" xfId="12992"/>
    <cellStyle name="Zarez 2 8 3 4" xfId="4525"/>
    <cellStyle name="Zarez 2 8 3 4 2" xfId="9363"/>
    <cellStyle name="Zarez 2 8 3 4 2 2" xfId="28715"/>
    <cellStyle name="Zarez 2 8 3 4 2 3" xfId="19039"/>
    <cellStyle name="Zarez 2 8 3 4 3" xfId="23877"/>
    <cellStyle name="Zarez 2 8 3 4 4" xfId="14201"/>
    <cellStyle name="Zarez 2 8 3 5" xfId="5734"/>
    <cellStyle name="Zarez 2 8 3 5 2" xfId="25086"/>
    <cellStyle name="Zarez 2 8 3 5 3" xfId="15410"/>
    <cellStyle name="Zarez 2 8 3 6" xfId="20248"/>
    <cellStyle name="Zarez 2 8 3 7" xfId="10572"/>
    <cellStyle name="Zarez 2 8 4" xfId="1502"/>
    <cellStyle name="Zarez 2 8 4 2" xfId="6340"/>
    <cellStyle name="Zarez 2 8 4 2 2" xfId="25692"/>
    <cellStyle name="Zarez 2 8 4 2 3" xfId="16016"/>
    <cellStyle name="Zarez 2 8 4 3" xfId="20854"/>
    <cellStyle name="Zarez 2 8 4 4" xfId="11178"/>
    <cellStyle name="Zarez 2 8 5" xfId="2712"/>
    <cellStyle name="Zarez 2 8 5 2" xfId="7550"/>
    <cellStyle name="Zarez 2 8 5 2 2" xfId="26902"/>
    <cellStyle name="Zarez 2 8 5 2 3" xfId="17226"/>
    <cellStyle name="Zarez 2 8 5 3" xfId="22064"/>
    <cellStyle name="Zarez 2 8 5 4" xfId="12388"/>
    <cellStyle name="Zarez 2 8 6" xfId="3921"/>
    <cellStyle name="Zarez 2 8 6 2" xfId="8759"/>
    <cellStyle name="Zarez 2 8 6 2 2" xfId="28111"/>
    <cellStyle name="Zarez 2 8 6 2 3" xfId="18435"/>
    <cellStyle name="Zarez 2 8 6 3" xfId="23273"/>
    <cellStyle name="Zarez 2 8 6 4" xfId="13597"/>
    <cellStyle name="Zarez 2 8 7" xfId="5130"/>
    <cellStyle name="Zarez 2 8 7 2" xfId="24482"/>
    <cellStyle name="Zarez 2 8 7 3" xfId="14806"/>
    <cellStyle name="Zarez 2 8 8" xfId="19644"/>
    <cellStyle name="Zarez 2 8 9" xfId="9968"/>
    <cellStyle name="Zarez 2 9" xfId="342"/>
    <cellStyle name="Zarez 2 9 2" xfId="946"/>
    <cellStyle name="Zarez 2 9 2 2" xfId="2156"/>
    <cellStyle name="Zarez 2 9 2 2 2" xfId="6994"/>
    <cellStyle name="Zarez 2 9 2 2 2 2" xfId="26346"/>
    <cellStyle name="Zarez 2 9 2 2 2 3" xfId="16670"/>
    <cellStyle name="Zarez 2 9 2 2 3" xfId="21508"/>
    <cellStyle name="Zarez 2 9 2 2 4" xfId="11832"/>
    <cellStyle name="Zarez 2 9 2 3" xfId="3366"/>
    <cellStyle name="Zarez 2 9 2 3 2" xfId="8204"/>
    <cellStyle name="Zarez 2 9 2 3 2 2" xfId="27556"/>
    <cellStyle name="Zarez 2 9 2 3 2 3" xfId="17880"/>
    <cellStyle name="Zarez 2 9 2 3 3" xfId="22718"/>
    <cellStyle name="Zarez 2 9 2 3 4" xfId="13042"/>
    <cellStyle name="Zarez 2 9 2 4" xfId="4575"/>
    <cellStyle name="Zarez 2 9 2 4 2" xfId="9413"/>
    <cellStyle name="Zarez 2 9 2 4 2 2" xfId="28765"/>
    <cellStyle name="Zarez 2 9 2 4 2 3" xfId="19089"/>
    <cellStyle name="Zarez 2 9 2 4 3" xfId="23927"/>
    <cellStyle name="Zarez 2 9 2 4 4" xfId="14251"/>
    <cellStyle name="Zarez 2 9 2 5" xfId="5784"/>
    <cellStyle name="Zarez 2 9 2 5 2" xfId="25136"/>
    <cellStyle name="Zarez 2 9 2 5 3" xfId="15460"/>
    <cellStyle name="Zarez 2 9 2 6" xfId="20298"/>
    <cellStyle name="Zarez 2 9 2 7" xfId="10622"/>
    <cellStyle name="Zarez 2 9 3" xfId="1552"/>
    <cellStyle name="Zarez 2 9 3 2" xfId="6390"/>
    <cellStyle name="Zarez 2 9 3 2 2" xfId="25742"/>
    <cellStyle name="Zarez 2 9 3 2 3" xfId="16066"/>
    <cellStyle name="Zarez 2 9 3 3" xfId="20904"/>
    <cellStyle name="Zarez 2 9 3 4" xfId="11228"/>
    <cellStyle name="Zarez 2 9 4" xfId="2762"/>
    <cellStyle name="Zarez 2 9 4 2" xfId="7600"/>
    <cellStyle name="Zarez 2 9 4 2 2" xfId="26952"/>
    <cellStyle name="Zarez 2 9 4 2 3" xfId="17276"/>
    <cellStyle name="Zarez 2 9 4 3" xfId="22114"/>
    <cellStyle name="Zarez 2 9 4 4" xfId="12438"/>
    <cellStyle name="Zarez 2 9 5" xfId="3971"/>
    <cellStyle name="Zarez 2 9 5 2" xfId="8809"/>
    <cellStyle name="Zarez 2 9 5 2 2" xfId="28161"/>
    <cellStyle name="Zarez 2 9 5 2 3" xfId="18485"/>
    <cellStyle name="Zarez 2 9 5 3" xfId="23323"/>
    <cellStyle name="Zarez 2 9 5 4" xfId="13647"/>
    <cellStyle name="Zarez 2 9 6" xfId="5180"/>
    <cellStyle name="Zarez 2 9 6 2" xfId="24532"/>
    <cellStyle name="Zarez 2 9 6 3" xfId="14856"/>
    <cellStyle name="Zarez 2 9 7" xfId="19694"/>
    <cellStyle name="Zarez 2 9 8" xfId="10018"/>
    <cellStyle name="Zarez 20" xfId="29067"/>
    <cellStyle name="Zarez 3" xfId="7"/>
    <cellStyle name="Zarez 3 10" xfId="1253"/>
    <cellStyle name="Zarez 3 10 2" xfId="6091"/>
    <cellStyle name="Zarez 3 10 2 2" xfId="25443"/>
    <cellStyle name="Zarez 3 10 2 3" xfId="15767"/>
    <cellStyle name="Zarez 3 10 3" xfId="20605"/>
    <cellStyle name="Zarez 3 10 4" xfId="10929"/>
    <cellStyle name="Zarez 3 11" xfId="2463"/>
    <cellStyle name="Zarez 3 11 2" xfId="7301"/>
    <cellStyle name="Zarez 3 11 2 2" xfId="26653"/>
    <cellStyle name="Zarez 3 11 2 3" xfId="16977"/>
    <cellStyle name="Zarez 3 11 3" xfId="21815"/>
    <cellStyle name="Zarez 3 11 4" xfId="12139"/>
    <cellStyle name="Zarez 3 12" xfId="3675"/>
    <cellStyle name="Zarez 3 12 2" xfId="8513"/>
    <cellStyle name="Zarez 3 12 2 2" xfId="27865"/>
    <cellStyle name="Zarez 3 12 2 3" xfId="18189"/>
    <cellStyle name="Zarez 3 12 3" xfId="23027"/>
    <cellStyle name="Zarez 3 12 4" xfId="13351"/>
    <cellStyle name="Zarez 3 13" xfId="4881"/>
    <cellStyle name="Zarez 3 13 2" xfId="24233"/>
    <cellStyle name="Zarez 3 13 3" xfId="14557"/>
    <cellStyle name="Zarez 3 14" xfId="19395"/>
    <cellStyle name="Zarez 3 15" xfId="9719"/>
    <cellStyle name="Zarez 3 2" xfId="18"/>
    <cellStyle name="Zarez 3 2 10" xfId="2474"/>
    <cellStyle name="Zarez 3 2 10 2" xfId="7312"/>
    <cellStyle name="Zarez 3 2 10 2 2" xfId="26664"/>
    <cellStyle name="Zarez 3 2 10 2 3" xfId="16988"/>
    <cellStyle name="Zarez 3 2 10 3" xfId="21826"/>
    <cellStyle name="Zarez 3 2 10 4" xfId="12150"/>
    <cellStyle name="Zarez 3 2 11" xfId="3686"/>
    <cellStyle name="Zarez 3 2 11 2" xfId="8524"/>
    <cellStyle name="Zarez 3 2 11 2 2" xfId="27876"/>
    <cellStyle name="Zarez 3 2 11 2 3" xfId="18200"/>
    <cellStyle name="Zarez 3 2 11 3" xfId="23038"/>
    <cellStyle name="Zarez 3 2 11 4" xfId="13362"/>
    <cellStyle name="Zarez 3 2 12" xfId="4892"/>
    <cellStyle name="Zarez 3 2 12 2" xfId="24244"/>
    <cellStyle name="Zarez 3 2 12 3" xfId="14568"/>
    <cellStyle name="Zarez 3 2 13" xfId="19406"/>
    <cellStyle name="Zarez 3 2 14" xfId="9730"/>
    <cellStyle name="Zarez 3 2 2" xfId="42"/>
    <cellStyle name="Zarez 3 2 2 10" xfId="3707"/>
    <cellStyle name="Zarez 3 2 2 10 2" xfId="8545"/>
    <cellStyle name="Zarez 3 2 2 10 2 2" xfId="27897"/>
    <cellStyle name="Zarez 3 2 2 10 2 3" xfId="18221"/>
    <cellStyle name="Zarez 3 2 2 10 3" xfId="23059"/>
    <cellStyle name="Zarez 3 2 2 10 4" xfId="13383"/>
    <cellStyle name="Zarez 3 2 2 11" xfId="4913"/>
    <cellStyle name="Zarez 3 2 2 11 2" xfId="24265"/>
    <cellStyle name="Zarez 3 2 2 11 3" xfId="14589"/>
    <cellStyle name="Zarez 3 2 2 12" xfId="19427"/>
    <cellStyle name="Zarez 3 2 2 13" xfId="9751"/>
    <cellStyle name="Zarez 3 2 2 2" xfId="96"/>
    <cellStyle name="Zarez 3 2 2 2 10" xfId="9801"/>
    <cellStyle name="Zarez 3 2 2 2 2" xfId="207"/>
    <cellStyle name="Zarez 3 2 2 2 2 2" xfId="527"/>
    <cellStyle name="Zarez 3 2 2 2 2 2 2" xfId="1131"/>
    <cellStyle name="Zarez 3 2 2 2 2 2 2 2" xfId="2341"/>
    <cellStyle name="Zarez 3 2 2 2 2 2 2 2 2" xfId="7179"/>
    <cellStyle name="Zarez 3 2 2 2 2 2 2 2 2 2" xfId="26531"/>
    <cellStyle name="Zarez 3 2 2 2 2 2 2 2 2 3" xfId="16855"/>
    <cellStyle name="Zarez 3 2 2 2 2 2 2 2 3" xfId="21693"/>
    <cellStyle name="Zarez 3 2 2 2 2 2 2 2 4" xfId="12017"/>
    <cellStyle name="Zarez 3 2 2 2 2 2 2 3" xfId="3551"/>
    <cellStyle name="Zarez 3 2 2 2 2 2 2 3 2" xfId="8389"/>
    <cellStyle name="Zarez 3 2 2 2 2 2 2 3 2 2" xfId="27741"/>
    <cellStyle name="Zarez 3 2 2 2 2 2 2 3 2 3" xfId="18065"/>
    <cellStyle name="Zarez 3 2 2 2 2 2 2 3 3" xfId="22903"/>
    <cellStyle name="Zarez 3 2 2 2 2 2 2 3 4" xfId="13227"/>
    <cellStyle name="Zarez 3 2 2 2 2 2 2 4" xfId="4760"/>
    <cellStyle name="Zarez 3 2 2 2 2 2 2 4 2" xfId="9598"/>
    <cellStyle name="Zarez 3 2 2 2 2 2 2 4 2 2" xfId="28950"/>
    <cellStyle name="Zarez 3 2 2 2 2 2 2 4 2 3" xfId="19274"/>
    <cellStyle name="Zarez 3 2 2 2 2 2 2 4 3" xfId="24112"/>
    <cellStyle name="Zarez 3 2 2 2 2 2 2 4 4" xfId="14436"/>
    <cellStyle name="Zarez 3 2 2 2 2 2 2 5" xfId="5969"/>
    <cellStyle name="Zarez 3 2 2 2 2 2 2 5 2" xfId="25321"/>
    <cellStyle name="Zarez 3 2 2 2 2 2 2 5 3" xfId="15645"/>
    <cellStyle name="Zarez 3 2 2 2 2 2 2 6" xfId="20483"/>
    <cellStyle name="Zarez 3 2 2 2 2 2 2 7" xfId="10807"/>
    <cellStyle name="Zarez 3 2 2 2 2 2 3" xfId="1737"/>
    <cellStyle name="Zarez 3 2 2 2 2 2 3 2" xfId="6575"/>
    <cellStyle name="Zarez 3 2 2 2 2 2 3 2 2" xfId="25927"/>
    <cellStyle name="Zarez 3 2 2 2 2 2 3 2 3" xfId="16251"/>
    <cellStyle name="Zarez 3 2 2 2 2 2 3 3" xfId="21089"/>
    <cellStyle name="Zarez 3 2 2 2 2 2 3 4" xfId="11413"/>
    <cellStyle name="Zarez 3 2 2 2 2 2 4" xfId="2947"/>
    <cellStyle name="Zarez 3 2 2 2 2 2 4 2" xfId="7785"/>
    <cellStyle name="Zarez 3 2 2 2 2 2 4 2 2" xfId="27137"/>
    <cellStyle name="Zarez 3 2 2 2 2 2 4 2 3" xfId="17461"/>
    <cellStyle name="Zarez 3 2 2 2 2 2 4 3" xfId="22299"/>
    <cellStyle name="Zarez 3 2 2 2 2 2 4 4" xfId="12623"/>
    <cellStyle name="Zarez 3 2 2 2 2 2 5" xfId="4156"/>
    <cellStyle name="Zarez 3 2 2 2 2 2 5 2" xfId="8994"/>
    <cellStyle name="Zarez 3 2 2 2 2 2 5 2 2" xfId="28346"/>
    <cellStyle name="Zarez 3 2 2 2 2 2 5 2 3" xfId="18670"/>
    <cellStyle name="Zarez 3 2 2 2 2 2 5 3" xfId="23508"/>
    <cellStyle name="Zarez 3 2 2 2 2 2 5 4" xfId="13832"/>
    <cellStyle name="Zarez 3 2 2 2 2 2 6" xfId="5365"/>
    <cellStyle name="Zarez 3 2 2 2 2 2 6 2" xfId="24717"/>
    <cellStyle name="Zarez 3 2 2 2 2 2 6 3" xfId="15041"/>
    <cellStyle name="Zarez 3 2 2 2 2 2 7" xfId="19879"/>
    <cellStyle name="Zarez 3 2 2 2 2 2 8" xfId="10203"/>
    <cellStyle name="Zarez 3 2 2 2 2 3" xfId="829"/>
    <cellStyle name="Zarez 3 2 2 2 2 3 2" xfId="2039"/>
    <cellStyle name="Zarez 3 2 2 2 2 3 2 2" xfId="6877"/>
    <cellStyle name="Zarez 3 2 2 2 2 3 2 2 2" xfId="26229"/>
    <cellStyle name="Zarez 3 2 2 2 2 3 2 2 3" xfId="16553"/>
    <cellStyle name="Zarez 3 2 2 2 2 3 2 3" xfId="21391"/>
    <cellStyle name="Zarez 3 2 2 2 2 3 2 4" xfId="11715"/>
    <cellStyle name="Zarez 3 2 2 2 2 3 3" xfId="3249"/>
    <cellStyle name="Zarez 3 2 2 2 2 3 3 2" xfId="8087"/>
    <cellStyle name="Zarez 3 2 2 2 2 3 3 2 2" xfId="27439"/>
    <cellStyle name="Zarez 3 2 2 2 2 3 3 2 3" xfId="17763"/>
    <cellStyle name="Zarez 3 2 2 2 2 3 3 3" xfId="22601"/>
    <cellStyle name="Zarez 3 2 2 2 2 3 3 4" xfId="12925"/>
    <cellStyle name="Zarez 3 2 2 2 2 3 4" xfId="4458"/>
    <cellStyle name="Zarez 3 2 2 2 2 3 4 2" xfId="9296"/>
    <cellStyle name="Zarez 3 2 2 2 2 3 4 2 2" xfId="28648"/>
    <cellStyle name="Zarez 3 2 2 2 2 3 4 2 3" xfId="18972"/>
    <cellStyle name="Zarez 3 2 2 2 2 3 4 3" xfId="23810"/>
    <cellStyle name="Zarez 3 2 2 2 2 3 4 4" xfId="14134"/>
    <cellStyle name="Zarez 3 2 2 2 2 3 5" xfId="5667"/>
    <cellStyle name="Zarez 3 2 2 2 2 3 5 2" xfId="25019"/>
    <cellStyle name="Zarez 3 2 2 2 2 3 5 3" xfId="15343"/>
    <cellStyle name="Zarez 3 2 2 2 2 3 6" xfId="20181"/>
    <cellStyle name="Zarez 3 2 2 2 2 3 7" xfId="10505"/>
    <cellStyle name="Zarez 3 2 2 2 2 4" xfId="1435"/>
    <cellStyle name="Zarez 3 2 2 2 2 4 2" xfId="6273"/>
    <cellStyle name="Zarez 3 2 2 2 2 4 2 2" xfId="25625"/>
    <cellStyle name="Zarez 3 2 2 2 2 4 2 3" xfId="15949"/>
    <cellStyle name="Zarez 3 2 2 2 2 4 3" xfId="20787"/>
    <cellStyle name="Zarez 3 2 2 2 2 4 4" xfId="11111"/>
    <cellStyle name="Zarez 3 2 2 2 2 5" xfId="2645"/>
    <cellStyle name="Zarez 3 2 2 2 2 5 2" xfId="7483"/>
    <cellStyle name="Zarez 3 2 2 2 2 5 2 2" xfId="26835"/>
    <cellStyle name="Zarez 3 2 2 2 2 5 2 3" xfId="17159"/>
    <cellStyle name="Zarez 3 2 2 2 2 5 3" xfId="21997"/>
    <cellStyle name="Zarez 3 2 2 2 2 5 4" xfId="12321"/>
    <cellStyle name="Zarez 3 2 2 2 2 6" xfId="3855"/>
    <cellStyle name="Zarez 3 2 2 2 2 6 2" xfId="8693"/>
    <cellStyle name="Zarez 3 2 2 2 2 6 2 2" xfId="28045"/>
    <cellStyle name="Zarez 3 2 2 2 2 6 2 3" xfId="18369"/>
    <cellStyle name="Zarez 3 2 2 2 2 6 3" xfId="23207"/>
    <cellStyle name="Zarez 3 2 2 2 2 6 4" xfId="13531"/>
    <cellStyle name="Zarez 3 2 2 2 2 7" xfId="5063"/>
    <cellStyle name="Zarez 3 2 2 2 2 7 2" xfId="24415"/>
    <cellStyle name="Zarez 3 2 2 2 2 7 3" xfId="14739"/>
    <cellStyle name="Zarez 3 2 2 2 2 8" xfId="19577"/>
    <cellStyle name="Zarez 3 2 2 2 2 9" xfId="9901"/>
    <cellStyle name="Zarez 3 2 2 2 3" xfId="427"/>
    <cellStyle name="Zarez 3 2 2 2 3 2" xfId="1031"/>
    <cellStyle name="Zarez 3 2 2 2 3 2 2" xfId="2241"/>
    <cellStyle name="Zarez 3 2 2 2 3 2 2 2" xfId="7079"/>
    <cellStyle name="Zarez 3 2 2 2 3 2 2 2 2" xfId="26431"/>
    <cellStyle name="Zarez 3 2 2 2 3 2 2 2 3" xfId="16755"/>
    <cellStyle name="Zarez 3 2 2 2 3 2 2 3" xfId="21593"/>
    <cellStyle name="Zarez 3 2 2 2 3 2 2 4" xfId="11917"/>
    <cellStyle name="Zarez 3 2 2 2 3 2 3" xfId="3451"/>
    <cellStyle name="Zarez 3 2 2 2 3 2 3 2" xfId="8289"/>
    <cellStyle name="Zarez 3 2 2 2 3 2 3 2 2" xfId="27641"/>
    <cellStyle name="Zarez 3 2 2 2 3 2 3 2 3" xfId="17965"/>
    <cellStyle name="Zarez 3 2 2 2 3 2 3 3" xfId="22803"/>
    <cellStyle name="Zarez 3 2 2 2 3 2 3 4" xfId="13127"/>
    <cellStyle name="Zarez 3 2 2 2 3 2 4" xfId="4660"/>
    <cellStyle name="Zarez 3 2 2 2 3 2 4 2" xfId="9498"/>
    <cellStyle name="Zarez 3 2 2 2 3 2 4 2 2" xfId="28850"/>
    <cellStyle name="Zarez 3 2 2 2 3 2 4 2 3" xfId="19174"/>
    <cellStyle name="Zarez 3 2 2 2 3 2 4 3" xfId="24012"/>
    <cellStyle name="Zarez 3 2 2 2 3 2 4 4" xfId="14336"/>
    <cellStyle name="Zarez 3 2 2 2 3 2 5" xfId="5869"/>
    <cellStyle name="Zarez 3 2 2 2 3 2 5 2" xfId="25221"/>
    <cellStyle name="Zarez 3 2 2 2 3 2 5 3" xfId="15545"/>
    <cellStyle name="Zarez 3 2 2 2 3 2 6" xfId="20383"/>
    <cellStyle name="Zarez 3 2 2 2 3 2 7" xfId="10707"/>
    <cellStyle name="Zarez 3 2 2 2 3 3" xfId="1637"/>
    <cellStyle name="Zarez 3 2 2 2 3 3 2" xfId="6475"/>
    <cellStyle name="Zarez 3 2 2 2 3 3 2 2" xfId="25827"/>
    <cellStyle name="Zarez 3 2 2 2 3 3 2 3" xfId="16151"/>
    <cellStyle name="Zarez 3 2 2 2 3 3 3" xfId="20989"/>
    <cellStyle name="Zarez 3 2 2 2 3 3 4" xfId="11313"/>
    <cellStyle name="Zarez 3 2 2 2 3 4" xfId="2847"/>
    <cellStyle name="Zarez 3 2 2 2 3 4 2" xfId="7685"/>
    <cellStyle name="Zarez 3 2 2 2 3 4 2 2" xfId="27037"/>
    <cellStyle name="Zarez 3 2 2 2 3 4 2 3" xfId="17361"/>
    <cellStyle name="Zarez 3 2 2 2 3 4 3" xfId="22199"/>
    <cellStyle name="Zarez 3 2 2 2 3 4 4" xfId="12523"/>
    <cellStyle name="Zarez 3 2 2 2 3 5" xfId="4056"/>
    <cellStyle name="Zarez 3 2 2 2 3 5 2" xfId="8894"/>
    <cellStyle name="Zarez 3 2 2 2 3 5 2 2" xfId="28246"/>
    <cellStyle name="Zarez 3 2 2 2 3 5 2 3" xfId="18570"/>
    <cellStyle name="Zarez 3 2 2 2 3 5 3" xfId="23408"/>
    <cellStyle name="Zarez 3 2 2 2 3 5 4" xfId="13732"/>
    <cellStyle name="Zarez 3 2 2 2 3 6" xfId="5265"/>
    <cellStyle name="Zarez 3 2 2 2 3 6 2" xfId="24617"/>
    <cellStyle name="Zarez 3 2 2 2 3 6 3" xfId="14941"/>
    <cellStyle name="Zarez 3 2 2 2 3 7" xfId="19779"/>
    <cellStyle name="Zarez 3 2 2 2 3 8" xfId="10103"/>
    <cellStyle name="Zarez 3 2 2 2 4" xfId="729"/>
    <cellStyle name="Zarez 3 2 2 2 4 2" xfId="1939"/>
    <cellStyle name="Zarez 3 2 2 2 4 2 2" xfId="6777"/>
    <cellStyle name="Zarez 3 2 2 2 4 2 2 2" xfId="26129"/>
    <cellStyle name="Zarez 3 2 2 2 4 2 2 3" xfId="16453"/>
    <cellStyle name="Zarez 3 2 2 2 4 2 3" xfId="21291"/>
    <cellStyle name="Zarez 3 2 2 2 4 2 4" xfId="11615"/>
    <cellStyle name="Zarez 3 2 2 2 4 3" xfId="3149"/>
    <cellStyle name="Zarez 3 2 2 2 4 3 2" xfId="7987"/>
    <cellStyle name="Zarez 3 2 2 2 4 3 2 2" xfId="27339"/>
    <cellStyle name="Zarez 3 2 2 2 4 3 2 3" xfId="17663"/>
    <cellStyle name="Zarez 3 2 2 2 4 3 3" xfId="22501"/>
    <cellStyle name="Zarez 3 2 2 2 4 3 4" xfId="12825"/>
    <cellStyle name="Zarez 3 2 2 2 4 4" xfId="4358"/>
    <cellStyle name="Zarez 3 2 2 2 4 4 2" xfId="9196"/>
    <cellStyle name="Zarez 3 2 2 2 4 4 2 2" xfId="28548"/>
    <cellStyle name="Zarez 3 2 2 2 4 4 2 3" xfId="18872"/>
    <cellStyle name="Zarez 3 2 2 2 4 4 3" xfId="23710"/>
    <cellStyle name="Zarez 3 2 2 2 4 4 4" xfId="14034"/>
    <cellStyle name="Zarez 3 2 2 2 4 5" xfId="5567"/>
    <cellStyle name="Zarez 3 2 2 2 4 5 2" xfId="24919"/>
    <cellStyle name="Zarez 3 2 2 2 4 5 3" xfId="15243"/>
    <cellStyle name="Zarez 3 2 2 2 4 6" xfId="20081"/>
    <cellStyle name="Zarez 3 2 2 2 4 7" xfId="10405"/>
    <cellStyle name="Zarez 3 2 2 2 5" xfId="1335"/>
    <cellStyle name="Zarez 3 2 2 2 5 2" xfId="6173"/>
    <cellStyle name="Zarez 3 2 2 2 5 2 2" xfId="25525"/>
    <cellStyle name="Zarez 3 2 2 2 5 2 3" xfId="15849"/>
    <cellStyle name="Zarez 3 2 2 2 5 3" xfId="20687"/>
    <cellStyle name="Zarez 3 2 2 2 5 4" xfId="11011"/>
    <cellStyle name="Zarez 3 2 2 2 6" xfId="2545"/>
    <cellStyle name="Zarez 3 2 2 2 6 2" xfId="7383"/>
    <cellStyle name="Zarez 3 2 2 2 6 2 2" xfId="26735"/>
    <cellStyle name="Zarez 3 2 2 2 6 2 3" xfId="17059"/>
    <cellStyle name="Zarez 3 2 2 2 6 3" xfId="21897"/>
    <cellStyle name="Zarez 3 2 2 2 6 4" xfId="12221"/>
    <cellStyle name="Zarez 3 2 2 2 7" xfId="3755"/>
    <cellStyle name="Zarez 3 2 2 2 7 2" xfId="8593"/>
    <cellStyle name="Zarez 3 2 2 2 7 2 2" xfId="27945"/>
    <cellStyle name="Zarez 3 2 2 2 7 2 3" xfId="18269"/>
    <cellStyle name="Zarez 3 2 2 2 7 3" xfId="23107"/>
    <cellStyle name="Zarez 3 2 2 2 7 4" xfId="13431"/>
    <cellStyle name="Zarez 3 2 2 2 8" xfId="4963"/>
    <cellStyle name="Zarez 3 2 2 2 8 2" xfId="24315"/>
    <cellStyle name="Zarez 3 2 2 2 8 3" xfId="14639"/>
    <cellStyle name="Zarez 3 2 2 2 9" xfId="19477"/>
    <cellStyle name="Zarez 3 2 2 3" xfId="157"/>
    <cellStyle name="Zarez 3 2 2 3 2" xfId="477"/>
    <cellStyle name="Zarez 3 2 2 3 2 2" xfId="1081"/>
    <cellStyle name="Zarez 3 2 2 3 2 2 2" xfId="2291"/>
    <cellStyle name="Zarez 3 2 2 3 2 2 2 2" xfId="7129"/>
    <cellStyle name="Zarez 3 2 2 3 2 2 2 2 2" xfId="26481"/>
    <cellStyle name="Zarez 3 2 2 3 2 2 2 2 3" xfId="16805"/>
    <cellStyle name="Zarez 3 2 2 3 2 2 2 3" xfId="21643"/>
    <cellStyle name="Zarez 3 2 2 3 2 2 2 4" xfId="11967"/>
    <cellStyle name="Zarez 3 2 2 3 2 2 3" xfId="3501"/>
    <cellStyle name="Zarez 3 2 2 3 2 2 3 2" xfId="8339"/>
    <cellStyle name="Zarez 3 2 2 3 2 2 3 2 2" xfId="27691"/>
    <cellStyle name="Zarez 3 2 2 3 2 2 3 2 3" xfId="18015"/>
    <cellStyle name="Zarez 3 2 2 3 2 2 3 3" xfId="22853"/>
    <cellStyle name="Zarez 3 2 2 3 2 2 3 4" xfId="13177"/>
    <cellStyle name="Zarez 3 2 2 3 2 2 4" xfId="4710"/>
    <cellStyle name="Zarez 3 2 2 3 2 2 4 2" xfId="9548"/>
    <cellStyle name="Zarez 3 2 2 3 2 2 4 2 2" xfId="28900"/>
    <cellStyle name="Zarez 3 2 2 3 2 2 4 2 3" xfId="19224"/>
    <cellStyle name="Zarez 3 2 2 3 2 2 4 3" xfId="24062"/>
    <cellStyle name="Zarez 3 2 2 3 2 2 4 4" xfId="14386"/>
    <cellStyle name="Zarez 3 2 2 3 2 2 5" xfId="5919"/>
    <cellStyle name="Zarez 3 2 2 3 2 2 5 2" xfId="25271"/>
    <cellStyle name="Zarez 3 2 2 3 2 2 5 3" xfId="15595"/>
    <cellStyle name="Zarez 3 2 2 3 2 2 6" xfId="20433"/>
    <cellStyle name="Zarez 3 2 2 3 2 2 7" xfId="10757"/>
    <cellStyle name="Zarez 3 2 2 3 2 3" xfId="1687"/>
    <cellStyle name="Zarez 3 2 2 3 2 3 2" xfId="6525"/>
    <cellStyle name="Zarez 3 2 2 3 2 3 2 2" xfId="25877"/>
    <cellStyle name="Zarez 3 2 2 3 2 3 2 3" xfId="16201"/>
    <cellStyle name="Zarez 3 2 2 3 2 3 3" xfId="21039"/>
    <cellStyle name="Zarez 3 2 2 3 2 3 4" xfId="11363"/>
    <cellStyle name="Zarez 3 2 2 3 2 4" xfId="2897"/>
    <cellStyle name="Zarez 3 2 2 3 2 4 2" xfId="7735"/>
    <cellStyle name="Zarez 3 2 2 3 2 4 2 2" xfId="27087"/>
    <cellStyle name="Zarez 3 2 2 3 2 4 2 3" xfId="17411"/>
    <cellStyle name="Zarez 3 2 2 3 2 4 3" xfId="22249"/>
    <cellStyle name="Zarez 3 2 2 3 2 4 4" xfId="12573"/>
    <cellStyle name="Zarez 3 2 2 3 2 5" xfId="4106"/>
    <cellStyle name="Zarez 3 2 2 3 2 5 2" xfId="8944"/>
    <cellStyle name="Zarez 3 2 2 3 2 5 2 2" xfId="28296"/>
    <cellStyle name="Zarez 3 2 2 3 2 5 2 3" xfId="18620"/>
    <cellStyle name="Zarez 3 2 2 3 2 5 3" xfId="23458"/>
    <cellStyle name="Zarez 3 2 2 3 2 5 4" xfId="13782"/>
    <cellStyle name="Zarez 3 2 2 3 2 6" xfId="5315"/>
    <cellStyle name="Zarez 3 2 2 3 2 6 2" xfId="24667"/>
    <cellStyle name="Zarez 3 2 2 3 2 6 3" xfId="14991"/>
    <cellStyle name="Zarez 3 2 2 3 2 7" xfId="19829"/>
    <cellStyle name="Zarez 3 2 2 3 2 8" xfId="10153"/>
    <cellStyle name="Zarez 3 2 2 3 3" xfId="779"/>
    <cellStyle name="Zarez 3 2 2 3 3 2" xfId="1989"/>
    <cellStyle name="Zarez 3 2 2 3 3 2 2" xfId="6827"/>
    <cellStyle name="Zarez 3 2 2 3 3 2 2 2" xfId="26179"/>
    <cellStyle name="Zarez 3 2 2 3 3 2 2 3" xfId="16503"/>
    <cellStyle name="Zarez 3 2 2 3 3 2 3" xfId="21341"/>
    <cellStyle name="Zarez 3 2 2 3 3 2 4" xfId="11665"/>
    <cellStyle name="Zarez 3 2 2 3 3 3" xfId="3199"/>
    <cellStyle name="Zarez 3 2 2 3 3 3 2" xfId="8037"/>
    <cellStyle name="Zarez 3 2 2 3 3 3 2 2" xfId="27389"/>
    <cellStyle name="Zarez 3 2 2 3 3 3 2 3" xfId="17713"/>
    <cellStyle name="Zarez 3 2 2 3 3 3 3" xfId="22551"/>
    <cellStyle name="Zarez 3 2 2 3 3 3 4" xfId="12875"/>
    <cellStyle name="Zarez 3 2 2 3 3 4" xfId="4408"/>
    <cellStyle name="Zarez 3 2 2 3 3 4 2" xfId="9246"/>
    <cellStyle name="Zarez 3 2 2 3 3 4 2 2" xfId="28598"/>
    <cellStyle name="Zarez 3 2 2 3 3 4 2 3" xfId="18922"/>
    <cellStyle name="Zarez 3 2 2 3 3 4 3" xfId="23760"/>
    <cellStyle name="Zarez 3 2 2 3 3 4 4" xfId="14084"/>
    <cellStyle name="Zarez 3 2 2 3 3 5" xfId="5617"/>
    <cellStyle name="Zarez 3 2 2 3 3 5 2" xfId="24969"/>
    <cellStyle name="Zarez 3 2 2 3 3 5 3" xfId="15293"/>
    <cellStyle name="Zarez 3 2 2 3 3 6" xfId="20131"/>
    <cellStyle name="Zarez 3 2 2 3 3 7" xfId="10455"/>
    <cellStyle name="Zarez 3 2 2 3 4" xfId="1385"/>
    <cellStyle name="Zarez 3 2 2 3 4 2" xfId="6223"/>
    <cellStyle name="Zarez 3 2 2 3 4 2 2" xfId="25575"/>
    <cellStyle name="Zarez 3 2 2 3 4 2 3" xfId="15899"/>
    <cellStyle name="Zarez 3 2 2 3 4 3" xfId="20737"/>
    <cellStyle name="Zarez 3 2 2 3 4 4" xfId="11061"/>
    <cellStyle name="Zarez 3 2 2 3 5" xfId="2595"/>
    <cellStyle name="Zarez 3 2 2 3 5 2" xfId="7433"/>
    <cellStyle name="Zarez 3 2 2 3 5 2 2" xfId="26785"/>
    <cellStyle name="Zarez 3 2 2 3 5 2 3" xfId="17109"/>
    <cellStyle name="Zarez 3 2 2 3 5 3" xfId="21947"/>
    <cellStyle name="Zarez 3 2 2 3 5 4" xfId="12271"/>
    <cellStyle name="Zarez 3 2 2 3 6" xfId="3805"/>
    <cellStyle name="Zarez 3 2 2 3 6 2" xfId="8643"/>
    <cellStyle name="Zarez 3 2 2 3 6 2 2" xfId="27995"/>
    <cellStyle name="Zarez 3 2 2 3 6 2 3" xfId="18319"/>
    <cellStyle name="Zarez 3 2 2 3 6 3" xfId="23157"/>
    <cellStyle name="Zarez 3 2 2 3 6 4" xfId="13481"/>
    <cellStyle name="Zarez 3 2 2 3 7" xfId="5013"/>
    <cellStyle name="Zarez 3 2 2 3 7 2" xfId="24365"/>
    <cellStyle name="Zarez 3 2 2 3 7 3" xfId="14689"/>
    <cellStyle name="Zarez 3 2 2 3 8" xfId="19527"/>
    <cellStyle name="Zarez 3 2 2 3 9" xfId="9851"/>
    <cellStyle name="Zarez 3 2 2 4" xfId="273"/>
    <cellStyle name="Zarez 3 2 2 4 2" xfId="577"/>
    <cellStyle name="Zarez 3 2 2 4 2 2" xfId="1181"/>
    <cellStyle name="Zarez 3 2 2 4 2 2 2" xfId="2391"/>
    <cellStyle name="Zarez 3 2 2 4 2 2 2 2" xfId="7229"/>
    <cellStyle name="Zarez 3 2 2 4 2 2 2 2 2" xfId="26581"/>
    <cellStyle name="Zarez 3 2 2 4 2 2 2 2 3" xfId="16905"/>
    <cellStyle name="Zarez 3 2 2 4 2 2 2 3" xfId="21743"/>
    <cellStyle name="Zarez 3 2 2 4 2 2 2 4" xfId="12067"/>
    <cellStyle name="Zarez 3 2 2 4 2 2 3" xfId="3601"/>
    <cellStyle name="Zarez 3 2 2 4 2 2 3 2" xfId="8439"/>
    <cellStyle name="Zarez 3 2 2 4 2 2 3 2 2" xfId="27791"/>
    <cellStyle name="Zarez 3 2 2 4 2 2 3 2 3" xfId="18115"/>
    <cellStyle name="Zarez 3 2 2 4 2 2 3 3" xfId="22953"/>
    <cellStyle name="Zarez 3 2 2 4 2 2 3 4" xfId="13277"/>
    <cellStyle name="Zarez 3 2 2 4 2 2 4" xfId="4810"/>
    <cellStyle name="Zarez 3 2 2 4 2 2 4 2" xfId="9648"/>
    <cellStyle name="Zarez 3 2 2 4 2 2 4 2 2" xfId="29000"/>
    <cellStyle name="Zarez 3 2 2 4 2 2 4 2 3" xfId="19324"/>
    <cellStyle name="Zarez 3 2 2 4 2 2 4 3" xfId="24162"/>
    <cellStyle name="Zarez 3 2 2 4 2 2 4 4" xfId="14486"/>
    <cellStyle name="Zarez 3 2 2 4 2 2 5" xfId="6019"/>
    <cellStyle name="Zarez 3 2 2 4 2 2 5 2" xfId="25371"/>
    <cellStyle name="Zarez 3 2 2 4 2 2 5 3" xfId="15695"/>
    <cellStyle name="Zarez 3 2 2 4 2 2 6" xfId="20533"/>
    <cellStyle name="Zarez 3 2 2 4 2 2 7" xfId="10857"/>
    <cellStyle name="Zarez 3 2 2 4 2 3" xfId="1787"/>
    <cellStyle name="Zarez 3 2 2 4 2 3 2" xfId="6625"/>
    <cellStyle name="Zarez 3 2 2 4 2 3 2 2" xfId="25977"/>
    <cellStyle name="Zarez 3 2 2 4 2 3 2 3" xfId="16301"/>
    <cellStyle name="Zarez 3 2 2 4 2 3 3" xfId="21139"/>
    <cellStyle name="Zarez 3 2 2 4 2 3 4" xfId="11463"/>
    <cellStyle name="Zarez 3 2 2 4 2 4" xfId="2997"/>
    <cellStyle name="Zarez 3 2 2 4 2 4 2" xfId="7835"/>
    <cellStyle name="Zarez 3 2 2 4 2 4 2 2" xfId="27187"/>
    <cellStyle name="Zarez 3 2 2 4 2 4 2 3" xfId="17511"/>
    <cellStyle name="Zarez 3 2 2 4 2 4 3" xfId="22349"/>
    <cellStyle name="Zarez 3 2 2 4 2 4 4" xfId="12673"/>
    <cellStyle name="Zarez 3 2 2 4 2 5" xfId="4206"/>
    <cellStyle name="Zarez 3 2 2 4 2 5 2" xfId="9044"/>
    <cellStyle name="Zarez 3 2 2 4 2 5 2 2" xfId="28396"/>
    <cellStyle name="Zarez 3 2 2 4 2 5 2 3" xfId="18720"/>
    <cellStyle name="Zarez 3 2 2 4 2 5 3" xfId="23558"/>
    <cellStyle name="Zarez 3 2 2 4 2 5 4" xfId="13882"/>
    <cellStyle name="Zarez 3 2 2 4 2 6" xfId="5415"/>
    <cellStyle name="Zarez 3 2 2 4 2 6 2" xfId="24767"/>
    <cellStyle name="Zarez 3 2 2 4 2 6 3" xfId="15091"/>
    <cellStyle name="Zarez 3 2 2 4 2 7" xfId="19929"/>
    <cellStyle name="Zarez 3 2 2 4 2 8" xfId="10253"/>
    <cellStyle name="Zarez 3 2 2 4 3" xfId="879"/>
    <cellStyle name="Zarez 3 2 2 4 3 2" xfId="2089"/>
    <cellStyle name="Zarez 3 2 2 4 3 2 2" xfId="6927"/>
    <cellStyle name="Zarez 3 2 2 4 3 2 2 2" xfId="26279"/>
    <cellStyle name="Zarez 3 2 2 4 3 2 2 3" xfId="16603"/>
    <cellStyle name="Zarez 3 2 2 4 3 2 3" xfId="21441"/>
    <cellStyle name="Zarez 3 2 2 4 3 2 4" xfId="11765"/>
    <cellStyle name="Zarez 3 2 2 4 3 3" xfId="3299"/>
    <cellStyle name="Zarez 3 2 2 4 3 3 2" xfId="8137"/>
    <cellStyle name="Zarez 3 2 2 4 3 3 2 2" xfId="27489"/>
    <cellStyle name="Zarez 3 2 2 4 3 3 2 3" xfId="17813"/>
    <cellStyle name="Zarez 3 2 2 4 3 3 3" xfId="22651"/>
    <cellStyle name="Zarez 3 2 2 4 3 3 4" xfId="12975"/>
    <cellStyle name="Zarez 3 2 2 4 3 4" xfId="4508"/>
    <cellStyle name="Zarez 3 2 2 4 3 4 2" xfId="9346"/>
    <cellStyle name="Zarez 3 2 2 4 3 4 2 2" xfId="28698"/>
    <cellStyle name="Zarez 3 2 2 4 3 4 2 3" xfId="19022"/>
    <cellStyle name="Zarez 3 2 2 4 3 4 3" xfId="23860"/>
    <cellStyle name="Zarez 3 2 2 4 3 4 4" xfId="14184"/>
    <cellStyle name="Zarez 3 2 2 4 3 5" xfId="5717"/>
    <cellStyle name="Zarez 3 2 2 4 3 5 2" xfId="25069"/>
    <cellStyle name="Zarez 3 2 2 4 3 5 3" xfId="15393"/>
    <cellStyle name="Zarez 3 2 2 4 3 6" xfId="20231"/>
    <cellStyle name="Zarez 3 2 2 4 3 7" xfId="10555"/>
    <cellStyle name="Zarez 3 2 2 4 4" xfId="1485"/>
    <cellStyle name="Zarez 3 2 2 4 4 2" xfId="6323"/>
    <cellStyle name="Zarez 3 2 2 4 4 2 2" xfId="25675"/>
    <cellStyle name="Zarez 3 2 2 4 4 2 3" xfId="15999"/>
    <cellStyle name="Zarez 3 2 2 4 4 3" xfId="20837"/>
    <cellStyle name="Zarez 3 2 2 4 4 4" xfId="11161"/>
    <cellStyle name="Zarez 3 2 2 4 5" xfId="2695"/>
    <cellStyle name="Zarez 3 2 2 4 5 2" xfId="7533"/>
    <cellStyle name="Zarez 3 2 2 4 5 2 2" xfId="26885"/>
    <cellStyle name="Zarez 3 2 2 4 5 2 3" xfId="17209"/>
    <cellStyle name="Zarez 3 2 2 4 5 3" xfId="22047"/>
    <cellStyle name="Zarez 3 2 2 4 5 4" xfId="12371"/>
    <cellStyle name="Zarez 3 2 2 4 6" xfId="3905"/>
    <cellStyle name="Zarez 3 2 2 4 6 2" xfId="8743"/>
    <cellStyle name="Zarez 3 2 2 4 6 2 2" xfId="28095"/>
    <cellStyle name="Zarez 3 2 2 4 6 2 3" xfId="18419"/>
    <cellStyle name="Zarez 3 2 2 4 6 3" xfId="23257"/>
    <cellStyle name="Zarez 3 2 2 4 6 4" xfId="13581"/>
    <cellStyle name="Zarez 3 2 2 4 7" xfId="5113"/>
    <cellStyle name="Zarez 3 2 2 4 7 2" xfId="24465"/>
    <cellStyle name="Zarez 3 2 2 4 7 3" xfId="14789"/>
    <cellStyle name="Zarez 3 2 2 4 8" xfId="19627"/>
    <cellStyle name="Zarez 3 2 2 4 9" xfId="9951"/>
    <cellStyle name="Zarez 3 2 2 5" xfId="326"/>
    <cellStyle name="Zarez 3 2 2 5 2" xfId="629"/>
    <cellStyle name="Zarez 3 2 2 5 2 2" xfId="1233"/>
    <cellStyle name="Zarez 3 2 2 5 2 2 2" xfId="2443"/>
    <cellStyle name="Zarez 3 2 2 5 2 2 2 2" xfId="7281"/>
    <cellStyle name="Zarez 3 2 2 5 2 2 2 2 2" xfId="26633"/>
    <cellStyle name="Zarez 3 2 2 5 2 2 2 2 3" xfId="16957"/>
    <cellStyle name="Zarez 3 2 2 5 2 2 2 3" xfId="21795"/>
    <cellStyle name="Zarez 3 2 2 5 2 2 2 4" xfId="12119"/>
    <cellStyle name="Zarez 3 2 2 5 2 2 3" xfId="3653"/>
    <cellStyle name="Zarez 3 2 2 5 2 2 3 2" xfId="8491"/>
    <cellStyle name="Zarez 3 2 2 5 2 2 3 2 2" xfId="27843"/>
    <cellStyle name="Zarez 3 2 2 5 2 2 3 2 3" xfId="18167"/>
    <cellStyle name="Zarez 3 2 2 5 2 2 3 3" xfId="23005"/>
    <cellStyle name="Zarez 3 2 2 5 2 2 3 4" xfId="13329"/>
    <cellStyle name="Zarez 3 2 2 5 2 2 4" xfId="4862"/>
    <cellStyle name="Zarez 3 2 2 5 2 2 4 2" xfId="9700"/>
    <cellStyle name="Zarez 3 2 2 5 2 2 4 2 2" xfId="29052"/>
    <cellStyle name="Zarez 3 2 2 5 2 2 4 2 3" xfId="19376"/>
    <cellStyle name="Zarez 3 2 2 5 2 2 4 3" xfId="24214"/>
    <cellStyle name="Zarez 3 2 2 5 2 2 4 4" xfId="14538"/>
    <cellStyle name="Zarez 3 2 2 5 2 2 5" xfId="6071"/>
    <cellStyle name="Zarez 3 2 2 5 2 2 5 2" xfId="25423"/>
    <cellStyle name="Zarez 3 2 2 5 2 2 5 3" xfId="15747"/>
    <cellStyle name="Zarez 3 2 2 5 2 2 6" xfId="20585"/>
    <cellStyle name="Zarez 3 2 2 5 2 2 7" xfId="10909"/>
    <cellStyle name="Zarez 3 2 2 5 2 3" xfId="1839"/>
    <cellStyle name="Zarez 3 2 2 5 2 3 2" xfId="6677"/>
    <cellStyle name="Zarez 3 2 2 5 2 3 2 2" xfId="26029"/>
    <cellStyle name="Zarez 3 2 2 5 2 3 2 3" xfId="16353"/>
    <cellStyle name="Zarez 3 2 2 5 2 3 3" xfId="21191"/>
    <cellStyle name="Zarez 3 2 2 5 2 3 4" xfId="11515"/>
    <cellStyle name="Zarez 3 2 2 5 2 4" xfId="3049"/>
    <cellStyle name="Zarez 3 2 2 5 2 4 2" xfId="7887"/>
    <cellStyle name="Zarez 3 2 2 5 2 4 2 2" xfId="27239"/>
    <cellStyle name="Zarez 3 2 2 5 2 4 2 3" xfId="17563"/>
    <cellStyle name="Zarez 3 2 2 5 2 4 3" xfId="22401"/>
    <cellStyle name="Zarez 3 2 2 5 2 4 4" xfId="12725"/>
    <cellStyle name="Zarez 3 2 2 5 2 5" xfId="4258"/>
    <cellStyle name="Zarez 3 2 2 5 2 5 2" xfId="9096"/>
    <cellStyle name="Zarez 3 2 2 5 2 5 2 2" xfId="28448"/>
    <cellStyle name="Zarez 3 2 2 5 2 5 2 3" xfId="18772"/>
    <cellStyle name="Zarez 3 2 2 5 2 5 3" xfId="23610"/>
    <cellStyle name="Zarez 3 2 2 5 2 5 4" xfId="13934"/>
    <cellStyle name="Zarez 3 2 2 5 2 6" xfId="5467"/>
    <cellStyle name="Zarez 3 2 2 5 2 6 2" xfId="24819"/>
    <cellStyle name="Zarez 3 2 2 5 2 6 3" xfId="15143"/>
    <cellStyle name="Zarez 3 2 2 5 2 7" xfId="19981"/>
    <cellStyle name="Zarez 3 2 2 5 2 8" xfId="10305"/>
    <cellStyle name="Zarez 3 2 2 5 3" xfId="931"/>
    <cellStyle name="Zarez 3 2 2 5 3 2" xfId="2141"/>
    <cellStyle name="Zarez 3 2 2 5 3 2 2" xfId="6979"/>
    <cellStyle name="Zarez 3 2 2 5 3 2 2 2" xfId="26331"/>
    <cellStyle name="Zarez 3 2 2 5 3 2 2 3" xfId="16655"/>
    <cellStyle name="Zarez 3 2 2 5 3 2 3" xfId="21493"/>
    <cellStyle name="Zarez 3 2 2 5 3 2 4" xfId="11817"/>
    <cellStyle name="Zarez 3 2 2 5 3 3" xfId="3351"/>
    <cellStyle name="Zarez 3 2 2 5 3 3 2" xfId="8189"/>
    <cellStyle name="Zarez 3 2 2 5 3 3 2 2" xfId="27541"/>
    <cellStyle name="Zarez 3 2 2 5 3 3 2 3" xfId="17865"/>
    <cellStyle name="Zarez 3 2 2 5 3 3 3" xfId="22703"/>
    <cellStyle name="Zarez 3 2 2 5 3 3 4" xfId="13027"/>
    <cellStyle name="Zarez 3 2 2 5 3 4" xfId="4560"/>
    <cellStyle name="Zarez 3 2 2 5 3 4 2" xfId="9398"/>
    <cellStyle name="Zarez 3 2 2 5 3 4 2 2" xfId="28750"/>
    <cellStyle name="Zarez 3 2 2 5 3 4 2 3" xfId="19074"/>
    <cellStyle name="Zarez 3 2 2 5 3 4 3" xfId="23912"/>
    <cellStyle name="Zarez 3 2 2 5 3 4 4" xfId="14236"/>
    <cellStyle name="Zarez 3 2 2 5 3 5" xfId="5769"/>
    <cellStyle name="Zarez 3 2 2 5 3 5 2" xfId="25121"/>
    <cellStyle name="Zarez 3 2 2 5 3 5 3" xfId="15445"/>
    <cellStyle name="Zarez 3 2 2 5 3 6" xfId="20283"/>
    <cellStyle name="Zarez 3 2 2 5 3 7" xfId="10607"/>
    <cellStyle name="Zarez 3 2 2 5 4" xfId="1537"/>
    <cellStyle name="Zarez 3 2 2 5 4 2" xfId="6375"/>
    <cellStyle name="Zarez 3 2 2 5 4 2 2" xfId="25727"/>
    <cellStyle name="Zarez 3 2 2 5 4 2 3" xfId="16051"/>
    <cellStyle name="Zarez 3 2 2 5 4 3" xfId="20889"/>
    <cellStyle name="Zarez 3 2 2 5 4 4" xfId="11213"/>
    <cellStyle name="Zarez 3 2 2 5 5" xfId="2747"/>
    <cellStyle name="Zarez 3 2 2 5 5 2" xfId="7585"/>
    <cellStyle name="Zarez 3 2 2 5 5 2 2" xfId="26937"/>
    <cellStyle name="Zarez 3 2 2 5 5 2 3" xfId="17261"/>
    <cellStyle name="Zarez 3 2 2 5 5 3" xfId="22099"/>
    <cellStyle name="Zarez 3 2 2 5 5 4" xfId="12423"/>
    <cellStyle name="Zarez 3 2 2 5 6" xfId="3956"/>
    <cellStyle name="Zarez 3 2 2 5 6 2" xfId="8794"/>
    <cellStyle name="Zarez 3 2 2 5 6 2 2" xfId="28146"/>
    <cellStyle name="Zarez 3 2 2 5 6 2 3" xfId="18470"/>
    <cellStyle name="Zarez 3 2 2 5 6 3" xfId="23308"/>
    <cellStyle name="Zarez 3 2 2 5 6 4" xfId="13632"/>
    <cellStyle name="Zarez 3 2 2 5 7" xfId="5165"/>
    <cellStyle name="Zarez 3 2 2 5 7 2" xfId="24517"/>
    <cellStyle name="Zarez 3 2 2 5 7 3" xfId="14841"/>
    <cellStyle name="Zarez 3 2 2 5 8" xfId="19679"/>
    <cellStyle name="Zarez 3 2 2 5 9" xfId="10003"/>
    <cellStyle name="Zarez 3 2 2 6" xfId="377"/>
    <cellStyle name="Zarez 3 2 2 6 2" xfId="981"/>
    <cellStyle name="Zarez 3 2 2 6 2 2" xfId="2191"/>
    <cellStyle name="Zarez 3 2 2 6 2 2 2" xfId="7029"/>
    <cellStyle name="Zarez 3 2 2 6 2 2 2 2" xfId="26381"/>
    <cellStyle name="Zarez 3 2 2 6 2 2 2 3" xfId="16705"/>
    <cellStyle name="Zarez 3 2 2 6 2 2 3" xfId="21543"/>
    <cellStyle name="Zarez 3 2 2 6 2 2 4" xfId="11867"/>
    <cellStyle name="Zarez 3 2 2 6 2 3" xfId="3401"/>
    <cellStyle name="Zarez 3 2 2 6 2 3 2" xfId="8239"/>
    <cellStyle name="Zarez 3 2 2 6 2 3 2 2" xfId="27591"/>
    <cellStyle name="Zarez 3 2 2 6 2 3 2 3" xfId="17915"/>
    <cellStyle name="Zarez 3 2 2 6 2 3 3" xfId="22753"/>
    <cellStyle name="Zarez 3 2 2 6 2 3 4" xfId="13077"/>
    <cellStyle name="Zarez 3 2 2 6 2 4" xfId="4610"/>
    <cellStyle name="Zarez 3 2 2 6 2 4 2" xfId="9448"/>
    <cellStyle name="Zarez 3 2 2 6 2 4 2 2" xfId="28800"/>
    <cellStyle name="Zarez 3 2 2 6 2 4 2 3" xfId="19124"/>
    <cellStyle name="Zarez 3 2 2 6 2 4 3" xfId="23962"/>
    <cellStyle name="Zarez 3 2 2 6 2 4 4" xfId="14286"/>
    <cellStyle name="Zarez 3 2 2 6 2 5" xfId="5819"/>
    <cellStyle name="Zarez 3 2 2 6 2 5 2" xfId="25171"/>
    <cellStyle name="Zarez 3 2 2 6 2 5 3" xfId="15495"/>
    <cellStyle name="Zarez 3 2 2 6 2 6" xfId="20333"/>
    <cellStyle name="Zarez 3 2 2 6 2 7" xfId="10657"/>
    <cellStyle name="Zarez 3 2 2 6 3" xfId="1587"/>
    <cellStyle name="Zarez 3 2 2 6 3 2" xfId="6425"/>
    <cellStyle name="Zarez 3 2 2 6 3 2 2" xfId="25777"/>
    <cellStyle name="Zarez 3 2 2 6 3 2 3" xfId="16101"/>
    <cellStyle name="Zarez 3 2 2 6 3 3" xfId="20939"/>
    <cellStyle name="Zarez 3 2 2 6 3 4" xfId="11263"/>
    <cellStyle name="Zarez 3 2 2 6 4" xfId="2797"/>
    <cellStyle name="Zarez 3 2 2 6 4 2" xfId="7635"/>
    <cellStyle name="Zarez 3 2 2 6 4 2 2" xfId="26987"/>
    <cellStyle name="Zarez 3 2 2 6 4 2 3" xfId="17311"/>
    <cellStyle name="Zarez 3 2 2 6 4 3" xfId="22149"/>
    <cellStyle name="Zarez 3 2 2 6 4 4" xfId="12473"/>
    <cellStyle name="Zarez 3 2 2 6 5" xfId="4006"/>
    <cellStyle name="Zarez 3 2 2 6 5 2" xfId="8844"/>
    <cellStyle name="Zarez 3 2 2 6 5 2 2" xfId="28196"/>
    <cellStyle name="Zarez 3 2 2 6 5 2 3" xfId="18520"/>
    <cellStyle name="Zarez 3 2 2 6 5 3" xfId="23358"/>
    <cellStyle name="Zarez 3 2 2 6 5 4" xfId="13682"/>
    <cellStyle name="Zarez 3 2 2 6 6" xfId="5215"/>
    <cellStyle name="Zarez 3 2 2 6 6 2" xfId="24567"/>
    <cellStyle name="Zarez 3 2 2 6 6 3" xfId="14891"/>
    <cellStyle name="Zarez 3 2 2 6 7" xfId="19729"/>
    <cellStyle name="Zarez 3 2 2 6 8" xfId="10053"/>
    <cellStyle name="Zarez 3 2 2 7" xfId="679"/>
    <cellStyle name="Zarez 3 2 2 7 2" xfId="1889"/>
    <cellStyle name="Zarez 3 2 2 7 2 2" xfId="6727"/>
    <cellStyle name="Zarez 3 2 2 7 2 2 2" xfId="26079"/>
    <cellStyle name="Zarez 3 2 2 7 2 2 3" xfId="16403"/>
    <cellStyle name="Zarez 3 2 2 7 2 3" xfId="21241"/>
    <cellStyle name="Zarez 3 2 2 7 2 4" xfId="11565"/>
    <cellStyle name="Zarez 3 2 2 7 3" xfId="3099"/>
    <cellStyle name="Zarez 3 2 2 7 3 2" xfId="7937"/>
    <cellStyle name="Zarez 3 2 2 7 3 2 2" xfId="27289"/>
    <cellStyle name="Zarez 3 2 2 7 3 2 3" xfId="17613"/>
    <cellStyle name="Zarez 3 2 2 7 3 3" xfId="22451"/>
    <cellStyle name="Zarez 3 2 2 7 3 4" xfId="12775"/>
    <cellStyle name="Zarez 3 2 2 7 4" xfId="4308"/>
    <cellStyle name="Zarez 3 2 2 7 4 2" xfId="9146"/>
    <cellStyle name="Zarez 3 2 2 7 4 2 2" xfId="28498"/>
    <cellStyle name="Zarez 3 2 2 7 4 2 3" xfId="18822"/>
    <cellStyle name="Zarez 3 2 2 7 4 3" xfId="23660"/>
    <cellStyle name="Zarez 3 2 2 7 4 4" xfId="13984"/>
    <cellStyle name="Zarez 3 2 2 7 5" xfId="5517"/>
    <cellStyle name="Zarez 3 2 2 7 5 2" xfId="24869"/>
    <cellStyle name="Zarez 3 2 2 7 5 3" xfId="15193"/>
    <cellStyle name="Zarez 3 2 2 7 6" xfId="20031"/>
    <cellStyle name="Zarez 3 2 2 7 7" xfId="10355"/>
    <cellStyle name="Zarez 3 2 2 8" xfId="1285"/>
    <cellStyle name="Zarez 3 2 2 8 2" xfId="6123"/>
    <cellStyle name="Zarez 3 2 2 8 2 2" xfId="25475"/>
    <cellStyle name="Zarez 3 2 2 8 2 3" xfId="15799"/>
    <cellStyle name="Zarez 3 2 2 8 3" xfId="20637"/>
    <cellStyle name="Zarez 3 2 2 8 4" xfId="10961"/>
    <cellStyle name="Zarez 3 2 2 9" xfId="2495"/>
    <cellStyle name="Zarez 3 2 2 9 2" xfId="7333"/>
    <cellStyle name="Zarez 3 2 2 9 2 2" xfId="26685"/>
    <cellStyle name="Zarez 3 2 2 9 2 3" xfId="17009"/>
    <cellStyle name="Zarez 3 2 2 9 3" xfId="21847"/>
    <cellStyle name="Zarez 3 2 2 9 4" xfId="12171"/>
    <cellStyle name="Zarez 3 2 3" xfId="73"/>
    <cellStyle name="Zarez 3 2 3 10" xfId="9780"/>
    <cellStyle name="Zarez 3 2 3 2" xfId="186"/>
    <cellStyle name="Zarez 3 2 3 2 2" xfId="506"/>
    <cellStyle name="Zarez 3 2 3 2 2 2" xfId="1110"/>
    <cellStyle name="Zarez 3 2 3 2 2 2 2" xfId="2320"/>
    <cellStyle name="Zarez 3 2 3 2 2 2 2 2" xfId="7158"/>
    <cellStyle name="Zarez 3 2 3 2 2 2 2 2 2" xfId="26510"/>
    <cellStyle name="Zarez 3 2 3 2 2 2 2 2 3" xfId="16834"/>
    <cellStyle name="Zarez 3 2 3 2 2 2 2 3" xfId="21672"/>
    <cellStyle name="Zarez 3 2 3 2 2 2 2 4" xfId="11996"/>
    <cellStyle name="Zarez 3 2 3 2 2 2 3" xfId="3530"/>
    <cellStyle name="Zarez 3 2 3 2 2 2 3 2" xfId="8368"/>
    <cellStyle name="Zarez 3 2 3 2 2 2 3 2 2" xfId="27720"/>
    <cellStyle name="Zarez 3 2 3 2 2 2 3 2 3" xfId="18044"/>
    <cellStyle name="Zarez 3 2 3 2 2 2 3 3" xfId="22882"/>
    <cellStyle name="Zarez 3 2 3 2 2 2 3 4" xfId="13206"/>
    <cellStyle name="Zarez 3 2 3 2 2 2 4" xfId="4739"/>
    <cellStyle name="Zarez 3 2 3 2 2 2 4 2" xfId="9577"/>
    <cellStyle name="Zarez 3 2 3 2 2 2 4 2 2" xfId="28929"/>
    <cellStyle name="Zarez 3 2 3 2 2 2 4 2 3" xfId="19253"/>
    <cellStyle name="Zarez 3 2 3 2 2 2 4 3" xfId="24091"/>
    <cellStyle name="Zarez 3 2 3 2 2 2 4 4" xfId="14415"/>
    <cellStyle name="Zarez 3 2 3 2 2 2 5" xfId="5948"/>
    <cellStyle name="Zarez 3 2 3 2 2 2 5 2" xfId="25300"/>
    <cellStyle name="Zarez 3 2 3 2 2 2 5 3" xfId="15624"/>
    <cellStyle name="Zarez 3 2 3 2 2 2 6" xfId="20462"/>
    <cellStyle name="Zarez 3 2 3 2 2 2 7" xfId="10786"/>
    <cellStyle name="Zarez 3 2 3 2 2 3" xfId="1716"/>
    <cellStyle name="Zarez 3 2 3 2 2 3 2" xfId="6554"/>
    <cellStyle name="Zarez 3 2 3 2 2 3 2 2" xfId="25906"/>
    <cellStyle name="Zarez 3 2 3 2 2 3 2 3" xfId="16230"/>
    <cellStyle name="Zarez 3 2 3 2 2 3 3" xfId="21068"/>
    <cellStyle name="Zarez 3 2 3 2 2 3 4" xfId="11392"/>
    <cellStyle name="Zarez 3 2 3 2 2 4" xfId="2926"/>
    <cellStyle name="Zarez 3 2 3 2 2 4 2" xfId="7764"/>
    <cellStyle name="Zarez 3 2 3 2 2 4 2 2" xfId="27116"/>
    <cellStyle name="Zarez 3 2 3 2 2 4 2 3" xfId="17440"/>
    <cellStyle name="Zarez 3 2 3 2 2 4 3" xfId="22278"/>
    <cellStyle name="Zarez 3 2 3 2 2 4 4" xfId="12602"/>
    <cellStyle name="Zarez 3 2 3 2 2 5" xfId="4135"/>
    <cellStyle name="Zarez 3 2 3 2 2 5 2" xfId="8973"/>
    <cellStyle name="Zarez 3 2 3 2 2 5 2 2" xfId="28325"/>
    <cellStyle name="Zarez 3 2 3 2 2 5 2 3" xfId="18649"/>
    <cellStyle name="Zarez 3 2 3 2 2 5 3" xfId="23487"/>
    <cellStyle name="Zarez 3 2 3 2 2 5 4" xfId="13811"/>
    <cellStyle name="Zarez 3 2 3 2 2 6" xfId="5344"/>
    <cellStyle name="Zarez 3 2 3 2 2 6 2" xfId="24696"/>
    <cellStyle name="Zarez 3 2 3 2 2 6 3" xfId="15020"/>
    <cellStyle name="Zarez 3 2 3 2 2 7" xfId="19858"/>
    <cellStyle name="Zarez 3 2 3 2 2 8" xfId="10182"/>
    <cellStyle name="Zarez 3 2 3 2 3" xfId="808"/>
    <cellStyle name="Zarez 3 2 3 2 3 2" xfId="2018"/>
    <cellStyle name="Zarez 3 2 3 2 3 2 2" xfId="6856"/>
    <cellStyle name="Zarez 3 2 3 2 3 2 2 2" xfId="26208"/>
    <cellStyle name="Zarez 3 2 3 2 3 2 2 3" xfId="16532"/>
    <cellStyle name="Zarez 3 2 3 2 3 2 3" xfId="21370"/>
    <cellStyle name="Zarez 3 2 3 2 3 2 4" xfId="11694"/>
    <cellStyle name="Zarez 3 2 3 2 3 3" xfId="3228"/>
    <cellStyle name="Zarez 3 2 3 2 3 3 2" xfId="8066"/>
    <cellStyle name="Zarez 3 2 3 2 3 3 2 2" xfId="27418"/>
    <cellStyle name="Zarez 3 2 3 2 3 3 2 3" xfId="17742"/>
    <cellStyle name="Zarez 3 2 3 2 3 3 3" xfId="22580"/>
    <cellStyle name="Zarez 3 2 3 2 3 3 4" xfId="12904"/>
    <cellStyle name="Zarez 3 2 3 2 3 4" xfId="4437"/>
    <cellStyle name="Zarez 3 2 3 2 3 4 2" xfId="9275"/>
    <cellStyle name="Zarez 3 2 3 2 3 4 2 2" xfId="28627"/>
    <cellStyle name="Zarez 3 2 3 2 3 4 2 3" xfId="18951"/>
    <cellStyle name="Zarez 3 2 3 2 3 4 3" xfId="23789"/>
    <cellStyle name="Zarez 3 2 3 2 3 4 4" xfId="14113"/>
    <cellStyle name="Zarez 3 2 3 2 3 5" xfId="5646"/>
    <cellStyle name="Zarez 3 2 3 2 3 5 2" xfId="24998"/>
    <cellStyle name="Zarez 3 2 3 2 3 5 3" xfId="15322"/>
    <cellStyle name="Zarez 3 2 3 2 3 6" xfId="20160"/>
    <cellStyle name="Zarez 3 2 3 2 3 7" xfId="10484"/>
    <cellStyle name="Zarez 3 2 3 2 4" xfId="1414"/>
    <cellStyle name="Zarez 3 2 3 2 4 2" xfId="6252"/>
    <cellStyle name="Zarez 3 2 3 2 4 2 2" xfId="25604"/>
    <cellStyle name="Zarez 3 2 3 2 4 2 3" xfId="15928"/>
    <cellStyle name="Zarez 3 2 3 2 4 3" xfId="20766"/>
    <cellStyle name="Zarez 3 2 3 2 4 4" xfId="11090"/>
    <cellStyle name="Zarez 3 2 3 2 5" xfId="2624"/>
    <cellStyle name="Zarez 3 2 3 2 5 2" xfId="7462"/>
    <cellStyle name="Zarez 3 2 3 2 5 2 2" xfId="26814"/>
    <cellStyle name="Zarez 3 2 3 2 5 2 3" xfId="17138"/>
    <cellStyle name="Zarez 3 2 3 2 5 3" xfId="21976"/>
    <cellStyle name="Zarez 3 2 3 2 5 4" xfId="12300"/>
    <cellStyle name="Zarez 3 2 3 2 6" xfId="3834"/>
    <cellStyle name="Zarez 3 2 3 2 6 2" xfId="8672"/>
    <cellStyle name="Zarez 3 2 3 2 6 2 2" xfId="28024"/>
    <cellStyle name="Zarez 3 2 3 2 6 2 3" xfId="18348"/>
    <cellStyle name="Zarez 3 2 3 2 6 3" xfId="23186"/>
    <cellStyle name="Zarez 3 2 3 2 6 4" xfId="13510"/>
    <cellStyle name="Zarez 3 2 3 2 7" xfId="5042"/>
    <cellStyle name="Zarez 3 2 3 2 7 2" xfId="24394"/>
    <cellStyle name="Zarez 3 2 3 2 7 3" xfId="14718"/>
    <cellStyle name="Zarez 3 2 3 2 8" xfId="19556"/>
    <cellStyle name="Zarez 3 2 3 2 9" xfId="9880"/>
    <cellStyle name="Zarez 3 2 3 3" xfId="406"/>
    <cellStyle name="Zarez 3 2 3 3 2" xfId="1010"/>
    <cellStyle name="Zarez 3 2 3 3 2 2" xfId="2220"/>
    <cellStyle name="Zarez 3 2 3 3 2 2 2" xfId="7058"/>
    <cellStyle name="Zarez 3 2 3 3 2 2 2 2" xfId="26410"/>
    <cellStyle name="Zarez 3 2 3 3 2 2 2 3" xfId="16734"/>
    <cellStyle name="Zarez 3 2 3 3 2 2 3" xfId="21572"/>
    <cellStyle name="Zarez 3 2 3 3 2 2 4" xfId="11896"/>
    <cellStyle name="Zarez 3 2 3 3 2 3" xfId="3430"/>
    <cellStyle name="Zarez 3 2 3 3 2 3 2" xfId="8268"/>
    <cellStyle name="Zarez 3 2 3 3 2 3 2 2" xfId="27620"/>
    <cellStyle name="Zarez 3 2 3 3 2 3 2 3" xfId="17944"/>
    <cellStyle name="Zarez 3 2 3 3 2 3 3" xfId="22782"/>
    <cellStyle name="Zarez 3 2 3 3 2 3 4" xfId="13106"/>
    <cellStyle name="Zarez 3 2 3 3 2 4" xfId="4639"/>
    <cellStyle name="Zarez 3 2 3 3 2 4 2" xfId="9477"/>
    <cellStyle name="Zarez 3 2 3 3 2 4 2 2" xfId="28829"/>
    <cellStyle name="Zarez 3 2 3 3 2 4 2 3" xfId="19153"/>
    <cellStyle name="Zarez 3 2 3 3 2 4 3" xfId="23991"/>
    <cellStyle name="Zarez 3 2 3 3 2 4 4" xfId="14315"/>
    <cellStyle name="Zarez 3 2 3 3 2 5" xfId="5848"/>
    <cellStyle name="Zarez 3 2 3 3 2 5 2" xfId="25200"/>
    <cellStyle name="Zarez 3 2 3 3 2 5 3" xfId="15524"/>
    <cellStyle name="Zarez 3 2 3 3 2 6" xfId="20362"/>
    <cellStyle name="Zarez 3 2 3 3 2 7" xfId="10686"/>
    <cellStyle name="Zarez 3 2 3 3 3" xfId="1616"/>
    <cellStyle name="Zarez 3 2 3 3 3 2" xfId="6454"/>
    <cellStyle name="Zarez 3 2 3 3 3 2 2" xfId="25806"/>
    <cellStyle name="Zarez 3 2 3 3 3 2 3" xfId="16130"/>
    <cellStyle name="Zarez 3 2 3 3 3 3" xfId="20968"/>
    <cellStyle name="Zarez 3 2 3 3 3 4" xfId="11292"/>
    <cellStyle name="Zarez 3 2 3 3 4" xfId="2826"/>
    <cellStyle name="Zarez 3 2 3 3 4 2" xfId="7664"/>
    <cellStyle name="Zarez 3 2 3 3 4 2 2" xfId="27016"/>
    <cellStyle name="Zarez 3 2 3 3 4 2 3" xfId="17340"/>
    <cellStyle name="Zarez 3 2 3 3 4 3" xfId="22178"/>
    <cellStyle name="Zarez 3 2 3 3 4 4" xfId="12502"/>
    <cellStyle name="Zarez 3 2 3 3 5" xfId="4035"/>
    <cellStyle name="Zarez 3 2 3 3 5 2" xfId="8873"/>
    <cellStyle name="Zarez 3 2 3 3 5 2 2" xfId="28225"/>
    <cellStyle name="Zarez 3 2 3 3 5 2 3" xfId="18549"/>
    <cellStyle name="Zarez 3 2 3 3 5 3" xfId="23387"/>
    <cellStyle name="Zarez 3 2 3 3 5 4" xfId="13711"/>
    <cellStyle name="Zarez 3 2 3 3 6" xfId="5244"/>
    <cellStyle name="Zarez 3 2 3 3 6 2" xfId="24596"/>
    <cellStyle name="Zarez 3 2 3 3 6 3" xfId="14920"/>
    <cellStyle name="Zarez 3 2 3 3 7" xfId="19758"/>
    <cellStyle name="Zarez 3 2 3 3 8" xfId="10082"/>
    <cellStyle name="Zarez 3 2 3 4" xfId="708"/>
    <cellStyle name="Zarez 3 2 3 4 2" xfId="1918"/>
    <cellStyle name="Zarez 3 2 3 4 2 2" xfId="6756"/>
    <cellStyle name="Zarez 3 2 3 4 2 2 2" xfId="26108"/>
    <cellStyle name="Zarez 3 2 3 4 2 2 3" xfId="16432"/>
    <cellStyle name="Zarez 3 2 3 4 2 3" xfId="21270"/>
    <cellStyle name="Zarez 3 2 3 4 2 4" xfId="11594"/>
    <cellStyle name="Zarez 3 2 3 4 3" xfId="3128"/>
    <cellStyle name="Zarez 3 2 3 4 3 2" xfId="7966"/>
    <cellStyle name="Zarez 3 2 3 4 3 2 2" xfId="27318"/>
    <cellStyle name="Zarez 3 2 3 4 3 2 3" xfId="17642"/>
    <cellStyle name="Zarez 3 2 3 4 3 3" xfId="22480"/>
    <cellStyle name="Zarez 3 2 3 4 3 4" xfId="12804"/>
    <cellStyle name="Zarez 3 2 3 4 4" xfId="4337"/>
    <cellStyle name="Zarez 3 2 3 4 4 2" xfId="9175"/>
    <cellStyle name="Zarez 3 2 3 4 4 2 2" xfId="28527"/>
    <cellStyle name="Zarez 3 2 3 4 4 2 3" xfId="18851"/>
    <cellStyle name="Zarez 3 2 3 4 4 3" xfId="23689"/>
    <cellStyle name="Zarez 3 2 3 4 4 4" xfId="14013"/>
    <cellStyle name="Zarez 3 2 3 4 5" xfId="5546"/>
    <cellStyle name="Zarez 3 2 3 4 5 2" xfId="24898"/>
    <cellStyle name="Zarez 3 2 3 4 5 3" xfId="15222"/>
    <cellStyle name="Zarez 3 2 3 4 6" xfId="20060"/>
    <cellStyle name="Zarez 3 2 3 4 7" xfId="10384"/>
    <cellStyle name="Zarez 3 2 3 5" xfId="1314"/>
    <cellStyle name="Zarez 3 2 3 5 2" xfId="6152"/>
    <cellStyle name="Zarez 3 2 3 5 2 2" xfId="25504"/>
    <cellStyle name="Zarez 3 2 3 5 2 3" xfId="15828"/>
    <cellStyle name="Zarez 3 2 3 5 3" xfId="20666"/>
    <cellStyle name="Zarez 3 2 3 5 4" xfId="10990"/>
    <cellStyle name="Zarez 3 2 3 6" xfId="2524"/>
    <cellStyle name="Zarez 3 2 3 6 2" xfId="7362"/>
    <cellStyle name="Zarez 3 2 3 6 2 2" xfId="26714"/>
    <cellStyle name="Zarez 3 2 3 6 2 3" xfId="17038"/>
    <cellStyle name="Zarez 3 2 3 6 3" xfId="21876"/>
    <cellStyle name="Zarez 3 2 3 6 4" xfId="12200"/>
    <cellStyle name="Zarez 3 2 3 7" xfId="3734"/>
    <cellStyle name="Zarez 3 2 3 7 2" xfId="8572"/>
    <cellStyle name="Zarez 3 2 3 7 2 2" xfId="27924"/>
    <cellStyle name="Zarez 3 2 3 7 2 3" xfId="18248"/>
    <cellStyle name="Zarez 3 2 3 7 3" xfId="23086"/>
    <cellStyle name="Zarez 3 2 3 7 4" xfId="13410"/>
    <cellStyle name="Zarez 3 2 3 8" xfId="4942"/>
    <cellStyle name="Zarez 3 2 3 8 2" xfId="24294"/>
    <cellStyle name="Zarez 3 2 3 8 3" xfId="14618"/>
    <cellStyle name="Zarez 3 2 3 9" xfId="19456"/>
    <cellStyle name="Zarez 3 2 4" xfId="135"/>
    <cellStyle name="Zarez 3 2 4 2" xfId="456"/>
    <cellStyle name="Zarez 3 2 4 2 2" xfId="1060"/>
    <cellStyle name="Zarez 3 2 4 2 2 2" xfId="2270"/>
    <cellStyle name="Zarez 3 2 4 2 2 2 2" xfId="7108"/>
    <cellStyle name="Zarez 3 2 4 2 2 2 2 2" xfId="26460"/>
    <cellStyle name="Zarez 3 2 4 2 2 2 2 3" xfId="16784"/>
    <cellStyle name="Zarez 3 2 4 2 2 2 3" xfId="21622"/>
    <cellStyle name="Zarez 3 2 4 2 2 2 4" xfId="11946"/>
    <cellStyle name="Zarez 3 2 4 2 2 3" xfId="3480"/>
    <cellStyle name="Zarez 3 2 4 2 2 3 2" xfId="8318"/>
    <cellStyle name="Zarez 3 2 4 2 2 3 2 2" xfId="27670"/>
    <cellStyle name="Zarez 3 2 4 2 2 3 2 3" xfId="17994"/>
    <cellStyle name="Zarez 3 2 4 2 2 3 3" xfId="22832"/>
    <cellStyle name="Zarez 3 2 4 2 2 3 4" xfId="13156"/>
    <cellStyle name="Zarez 3 2 4 2 2 4" xfId="4689"/>
    <cellStyle name="Zarez 3 2 4 2 2 4 2" xfId="9527"/>
    <cellStyle name="Zarez 3 2 4 2 2 4 2 2" xfId="28879"/>
    <cellStyle name="Zarez 3 2 4 2 2 4 2 3" xfId="19203"/>
    <cellStyle name="Zarez 3 2 4 2 2 4 3" xfId="24041"/>
    <cellStyle name="Zarez 3 2 4 2 2 4 4" xfId="14365"/>
    <cellStyle name="Zarez 3 2 4 2 2 5" xfId="5898"/>
    <cellStyle name="Zarez 3 2 4 2 2 5 2" xfId="25250"/>
    <cellStyle name="Zarez 3 2 4 2 2 5 3" xfId="15574"/>
    <cellStyle name="Zarez 3 2 4 2 2 6" xfId="20412"/>
    <cellStyle name="Zarez 3 2 4 2 2 7" xfId="10736"/>
    <cellStyle name="Zarez 3 2 4 2 3" xfId="1666"/>
    <cellStyle name="Zarez 3 2 4 2 3 2" xfId="6504"/>
    <cellStyle name="Zarez 3 2 4 2 3 2 2" xfId="25856"/>
    <cellStyle name="Zarez 3 2 4 2 3 2 3" xfId="16180"/>
    <cellStyle name="Zarez 3 2 4 2 3 3" xfId="21018"/>
    <cellStyle name="Zarez 3 2 4 2 3 4" xfId="11342"/>
    <cellStyle name="Zarez 3 2 4 2 4" xfId="2876"/>
    <cellStyle name="Zarez 3 2 4 2 4 2" xfId="7714"/>
    <cellStyle name="Zarez 3 2 4 2 4 2 2" xfId="27066"/>
    <cellStyle name="Zarez 3 2 4 2 4 2 3" xfId="17390"/>
    <cellStyle name="Zarez 3 2 4 2 4 3" xfId="22228"/>
    <cellStyle name="Zarez 3 2 4 2 4 4" xfId="12552"/>
    <cellStyle name="Zarez 3 2 4 2 5" xfId="4085"/>
    <cellStyle name="Zarez 3 2 4 2 5 2" xfId="8923"/>
    <cellStyle name="Zarez 3 2 4 2 5 2 2" xfId="28275"/>
    <cellStyle name="Zarez 3 2 4 2 5 2 3" xfId="18599"/>
    <cellStyle name="Zarez 3 2 4 2 5 3" xfId="23437"/>
    <cellStyle name="Zarez 3 2 4 2 5 4" xfId="13761"/>
    <cellStyle name="Zarez 3 2 4 2 6" xfId="5294"/>
    <cellStyle name="Zarez 3 2 4 2 6 2" xfId="24646"/>
    <cellStyle name="Zarez 3 2 4 2 6 3" xfId="14970"/>
    <cellStyle name="Zarez 3 2 4 2 7" xfId="19808"/>
    <cellStyle name="Zarez 3 2 4 2 8" xfId="10132"/>
    <cellStyle name="Zarez 3 2 4 3" xfId="758"/>
    <cellStyle name="Zarez 3 2 4 3 2" xfId="1968"/>
    <cellStyle name="Zarez 3 2 4 3 2 2" xfId="6806"/>
    <cellStyle name="Zarez 3 2 4 3 2 2 2" xfId="26158"/>
    <cellStyle name="Zarez 3 2 4 3 2 2 3" xfId="16482"/>
    <cellStyle name="Zarez 3 2 4 3 2 3" xfId="21320"/>
    <cellStyle name="Zarez 3 2 4 3 2 4" xfId="11644"/>
    <cellStyle name="Zarez 3 2 4 3 3" xfId="3178"/>
    <cellStyle name="Zarez 3 2 4 3 3 2" xfId="8016"/>
    <cellStyle name="Zarez 3 2 4 3 3 2 2" xfId="27368"/>
    <cellStyle name="Zarez 3 2 4 3 3 2 3" xfId="17692"/>
    <cellStyle name="Zarez 3 2 4 3 3 3" xfId="22530"/>
    <cellStyle name="Zarez 3 2 4 3 3 4" xfId="12854"/>
    <cellStyle name="Zarez 3 2 4 3 4" xfId="4387"/>
    <cellStyle name="Zarez 3 2 4 3 4 2" xfId="9225"/>
    <cellStyle name="Zarez 3 2 4 3 4 2 2" xfId="28577"/>
    <cellStyle name="Zarez 3 2 4 3 4 2 3" xfId="18901"/>
    <cellStyle name="Zarez 3 2 4 3 4 3" xfId="23739"/>
    <cellStyle name="Zarez 3 2 4 3 4 4" xfId="14063"/>
    <cellStyle name="Zarez 3 2 4 3 5" xfId="5596"/>
    <cellStyle name="Zarez 3 2 4 3 5 2" xfId="24948"/>
    <cellStyle name="Zarez 3 2 4 3 5 3" xfId="15272"/>
    <cellStyle name="Zarez 3 2 4 3 6" xfId="20110"/>
    <cellStyle name="Zarez 3 2 4 3 7" xfId="10434"/>
    <cellStyle name="Zarez 3 2 4 4" xfId="1364"/>
    <cellStyle name="Zarez 3 2 4 4 2" xfId="6202"/>
    <cellStyle name="Zarez 3 2 4 4 2 2" xfId="25554"/>
    <cellStyle name="Zarez 3 2 4 4 2 3" xfId="15878"/>
    <cellStyle name="Zarez 3 2 4 4 3" xfId="20716"/>
    <cellStyle name="Zarez 3 2 4 4 4" xfId="11040"/>
    <cellStyle name="Zarez 3 2 4 5" xfId="2574"/>
    <cellStyle name="Zarez 3 2 4 5 2" xfId="7412"/>
    <cellStyle name="Zarez 3 2 4 5 2 2" xfId="26764"/>
    <cellStyle name="Zarez 3 2 4 5 2 3" xfId="17088"/>
    <cellStyle name="Zarez 3 2 4 5 3" xfId="21926"/>
    <cellStyle name="Zarez 3 2 4 5 4" xfId="12250"/>
    <cellStyle name="Zarez 3 2 4 6" xfId="3784"/>
    <cellStyle name="Zarez 3 2 4 6 2" xfId="8622"/>
    <cellStyle name="Zarez 3 2 4 6 2 2" xfId="27974"/>
    <cellStyle name="Zarez 3 2 4 6 2 3" xfId="18298"/>
    <cellStyle name="Zarez 3 2 4 6 3" xfId="23136"/>
    <cellStyle name="Zarez 3 2 4 6 4" xfId="13460"/>
    <cellStyle name="Zarez 3 2 4 7" xfId="4992"/>
    <cellStyle name="Zarez 3 2 4 7 2" xfId="24344"/>
    <cellStyle name="Zarez 3 2 4 7 3" xfId="14668"/>
    <cellStyle name="Zarez 3 2 4 8" xfId="19506"/>
    <cellStyle name="Zarez 3 2 4 9" xfId="9830"/>
    <cellStyle name="Zarez 3 2 5" xfId="252"/>
    <cellStyle name="Zarez 3 2 5 2" xfId="556"/>
    <cellStyle name="Zarez 3 2 5 2 2" xfId="1160"/>
    <cellStyle name="Zarez 3 2 5 2 2 2" xfId="2370"/>
    <cellStyle name="Zarez 3 2 5 2 2 2 2" xfId="7208"/>
    <cellStyle name="Zarez 3 2 5 2 2 2 2 2" xfId="26560"/>
    <cellStyle name="Zarez 3 2 5 2 2 2 2 3" xfId="16884"/>
    <cellStyle name="Zarez 3 2 5 2 2 2 3" xfId="21722"/>
    <cellStyle name="Zarez 3 2 5 2 2 2 4" xfId="12046"/>
    <cellStyle name="Zarez 3 2 5 2 2 3" xfId="3580"/>
    <cellStyle name="Zarez 3 2 5 2 2 3 2" xfId="8418"/>
    <cellStyle name="Zarez 3 2 5 2 2 3 2 2" xfId="27770"/>
    <cellStyle name="Zarez 3 2 5 2 2 3 2 3" xfId="18094"/>
    <cellStyle name="Zarez 3 2 5 2 2 3 3" xfId="22932"/>
    <cellStyle name="Zarez 3 2 5 2 2 3 4" xfId="13256"/>
    <cellStyle name="Zarez 3 2 5 2 2 4" xfId="4789"/>
    <cellStyle name="Zarez 3 2 5 2 2 4 2" xfId="9627"/>
    <cellStyle name="Zarez 3 2 5 2 2 4 2 2" xfId="28979"/>
    <cellStyle name="Zarez 3 2 5 2 2 4 2 3" xfId="19303"/>
    <cellStyle name="Zarez 3 2 5 2 2 4 3" xfId="24141"/>
    <cellStyle name="Zarez 3 2 5 2 2 4 4" xfId="14465"/>
    <cellStyle name="Zarez 3 2 5 2 2 5" xfId="5998"/>
    <cellStyle name="Zarez 3 2 5 2 2 5 2" xfId="25350"/>
    <cellStyle name="Zarez 3 2 5 2 2 5 3" xfId="15674"/>
    <cellStyle name="Zarez 3 2 5 2 2 6" xfId="20512"/>
    <cellStyle name="Zarez 3 2 5 2 2 7" xfId="10836"/>
    <cellStyle name="Zarez 3 2 5 2 3" xfId="1766"/>
    <cellStyle name="Zarez 3 2 5 2 3 2" xfId="6604"/>
    <cellStyle name="Zarez 3 2 5 2 3 2 2" xfId="25956"/>
    <cellStyle name="Zarez 3 2 5 2 3 2 3" xfId="16280"/>
    <cellStyle name="Zarez 3 2 5 2 3 3" xfId="21118"/>
    <cellStyle name="Zarez 3 2 5 2 3 4" xfId="11442"/>
    <cellStyle name="Zarez 3 2 5 2 4" xfId="2976"/>
    <cellStyle name="Zarez 3 2 5 2 4 2" xfId="7814"/>
    <cellStyle name="Zarez 3 2 5 2 4 2 2" xfId="27166"/>
    <cellStyle name="Zarez 3 2 5 2 4 2 3" xfId="17490"/>
    <cellStyle name="Zarez 3 2 5 2 4 3" xfId="22328"/>
    <cellStyle name="Zarez 3 2 5 2 4 4" xfId="12652"/>
    <cellStyle name="Zarez 3 2 5 2 5" xfId="4185"/>
    <cellStyle name="Zarez 3 2 5 2 5 2" xfId="9023"/>
    <cellStyle name="Zarez 3 2 5 2 5 2 2" xfId="28375"/>
    <cellStyle name="Zarez 3 2 5 2 5 2 3" xfId="18699"/>
    <cellStyle name="Zarez 3 2 5 2 5 3" xfId="23537"/>
    <cellStyle name="Zarez 3 2 5 2 5 4" xfId="13861"/>
    <cellStyle name="Zarez 3 2 5 2 6" xfId="5394"/>
    <cellStyle name="Zarez 3 2 5 2 6 2" xfId="24746"/>
    <cellStyle name="Zarez 3 2 5 2 6 3" xfId="15070"/>
    <cellStyle name="Zarez 3 2 5 2 7" xfId="19908"/>
    <cellStyle name="Zarez 3 2 5 2 8" xfId="10232"/>
    <cellStyle name="Zarez 3 2 5 3" xfId="858"/>
    <cellStyle name="Zarez 3 2 5 3 2" xfId="2068"/>
    <cellStyle name="Zarez 3 2 5 3 2 2" xfId="6906"/>
    <cellStyle name="Zarez 3 2 5 3 2 2 2" xfId="26258"/>
    <cellStyle name="Zarez 3 2 5 3 2 2 3" xfId="16582"/>
    <cellStyle name="Zarez 3 2 5 3 2 3" xfId="21420"/>
    <cellStyle name="Zarez 3 2 5 3 2 4" xfId="11744"/>
    <cellStyle name="Zarez 3 2 5 3 3" xfId="3278"/>
    <cellStyle name="Zarez 3 2 5 3 3 2" xfId="8116"/>
    <cellStyle name="Zarez 3 2 5 3 3 2 2" xfId="27468"/>
    <cellStyle name="Zarez 3 2 5 3 3 2 3" xfId="17792"/>
    <cellStyle name="Zarez 3 2 5 3 3 3" xfId="22630"/>
    <cellStyle name="Zarez 3 2 5 3 3 4" xfId="12954"/>
    <cellStyle name="Zarez 3 2 5 3 4" xfId="4487"/>
    <cellStyle name="Zarez 3 2 5 3 4 2" xfId="9325"/>
    <cellStyle name="Zarez 3 2 5 3 4 2 2" xfId="28677"/>
    <cellStyle name="Zarez 3 2 5 3 4 2 3" xfId="19001"/>
    <cellStyle name="Zarez 3 2 5 3 4 3" xfId="23839"/>
    <cellStyle name="Zarez 3 2 5 3 4 4" xfId="14163"/>
    <cellStyle name="Zarez 3 2 5 3 5" xfId="5696"/>
    <cellStyle name="Zarez 3 2 5 3 5 2" xfId="25048"/>
    <cellStyle name="Zarez 3 2 5 3 5 3" xfId="15372"/>
    <cellStyle name="Zarez 3 2 5 3 6" xfId="20210"/>
    <cellStyle name="Zarez 3 2 5 3 7" xfId="10534"/>
    <cellStyle name="Zarez 3 2 5 4" xfId="1464"/>
    <cellStyle name="Zarez 3 2 5 4 2" xfId="6302"/>
    <cellStyle name="Zarez 3 2 5 4 2 2" xfId="25654"/>
    <cellStyle name="Zarez 3 2 5 4 2 3" xfId="15978"/>
    <cellStyle name="Zarez 3 2 5 4 3" xfId="20816"/>
    <cellStyle name="Zarez 3 2 5 4 4" xfId="11140"/>
    <cellStyle name="Zarez 3 2 5 5" xfId="2674"/>
    <cellStyle name="Zarez 3 2 5 5 2" xfId="7512"/>
    <cellStyle name="Zarez 3 2 5 5 2 2" xfId="26864"/>
    <cellStyle name="Zarez 3 2 5 5 2 3" xfId="17188"/>
    <cellStyle name="Zarez 3 2 5 5 3" xfId="22026"/>
    <cellStyle name="Zarez 3 2 5 5 4" xfId="12350"/>
    <cellStyle name="Zarez 3 2 5 6" xfId="3884"/>
    <cellStyle name="Zarez 3 2 5 6 2" xfId="8722"/>
    <cellStyle name="Zarez 3 2 5 6 2 2" xfId="28074"/>
    <cellStyle name="Zarez 3 2 5 6 2 3" xfId="18398"/>
    <cellStyle name="Zarez 3 2 5 6 3" xfId="23236"/>
    <cellStyle name="Zarez 3 2 5 6 4" xfId="13560"/>
    <cellStyle name="Zarez 3 2 5 7" xfId="5092"/>
    <cellStyle name="Zarez 3 2 5 7 2" xfId="24444"/>
    <cellStyle name="Zarez 3 2 5 7 3" xfId="14768"/>
    <cellStyle name="Zarez 3 2 5 8" xfId="19606"/>
    <cellStyle name="Zarez 3 2 5 9" xfId="9930"/>
    <cellStyle name="Zarez 3 2 6" xfId="305"/>
    <cellStyle name="Zarez 3 2 6 2" xfId="608"/>
    <cellStyle name="Zarez 3 2 6 2 2" xfId="1212"/>
    <cellStyle name="Zarez 3 2 6 2 2 2" xfId="2422"/>
    <cellStyle name="Zarez 3 2 6 2 2 2 2" xfId="7260"/>
    <cellStyle name="Zarez 3 2 6 2 2 2 2 2" xfId="26612"/>
    <cellStyle name="Zarez 3 2 6 2 2 2 2 3" xfId="16936"/>
    <cellStyle name="Zarez 3 2 6 2 2 2 3" xfId="21774"/>
    <cellStyle name="Zarez 3 2 6 2 2 2 4" xfId="12098"/>
    <cellStyle name="Zarez 3 2 6 2 2 3" xfId="3632"/>
    <cellStyle name="Zarez 3 2 6 2 2 3 2" xfId="8470"/>
    <cellStyle name="Zarez 3 2 6 2 2 3 2 2" xfId="27822"/>
    <cellStyle name="Zarez 3 2 6 2 2 3 2 3" xfId="18146"/>
    <cellStyle name="Zarez 3 2 6 2 2 3 3" xfId="22984"/>
    <cellStyle name="Zarez 3 2 6 2 2 3 4" xfId="13308"/>
    <cellStyle name="Zarez 3 2 6 2 2 4" xfId="4841"/>
    <cellStyle name="Zarez 3 2 6 2 2 4 2" xfId="9679"/>
    <cellStyle name="Zarez 3 2 6 2 2 4 2 2" xfId="29031"/>
    <cellStyle name="Zarez 3 2 6 2 2 4 2 3" xfId="19355"/>
    <cellStyle name="Zarez 3 2 6 2 2 4 3" xfId="24193"/>
    <cellStyle name="Zarez 3 2 6 2 2 4 4" xfId="14517"/>
    <cellStyle name="Zarez 3 2 6 2 2 5" xfId="6050"/>
    <cellStyle name="Zarez 3 2 6 2 2 5 2" xfId="25402"/>
    <cellStyle name="Zarez 3 2 6 2 2 5 3" xfId="15726"/>
    <cellStyle name="Zarez 3 2 6 2 2 6" xfId="20564"/>
    <cellStyle name="Zarez 3 2 6 2 2 7" xfId="10888"/>
    <cellStyle name="Zarez 3 2 6 2 3" xfId="1818"/>
    <cellStyle name="Zarez 3 2 6 2 3 2" xfId="6656"/>
    <cellStyle name="Zarez 3 2 6 2 3 2 2" xfId="26008"/>
    <cellStyle name="Zarez 3 2 6 2 3 2 3" xfId="16332"/>
    <cellStyle name="Zarez 3 2 6 2 3 3" xfId="21170"/>
    <cellStyle name="Zarez 3 2 6 2 3 4" xfId="11494"/>
    <cellStyle name="Zarez 3 2 6 2 4" xfId="3028"/>
    <cellStyle name="Zarez 3 2 6 2 4 2" xfId="7866"/>
    <cellStyle name="Zarez 3 2 6 2 4 2 2" xfId="27218"/>
    <cellStyle name="Zarez 3 2 6 2 4 2 3" xfId="17542"/>
    <cellStyle name="Zarez 3 2 6 2 4 3" xfId="22380"/>
    <cellStyle name="Zarez 3 2 6 2 4 4" xfId="12704"/>
    <cellStyle name="Zarez 3 2 6 2 5" xfId="4237"/>
    <cellStyle name="Zarez 3 2 6 2 5 2" xfId="9075"/>
    <cellStyle name="Zarez 3 2 6 2 5 2 2" xfId="28427"/>
    <cellStyle name="Zarez 3 2 6 2 5 2 3" xfId="18751"/>
    <cellStyle name="Zarez 3 2 6 2 5 3" xfId="23589"/>
    <cellStyle name="Zarez 3 2 6 2 5 4" xfId="13913"/>
    <cellStyle name="Zarez 3 2 6 2 6" xfId="5446"/>
    <cellStyle name="Zarez 3 2 6 2 6 2" xfId="24798"/>
    <cellStyle name="Zarez 3 2 6 2 6 3" xfId="15122"/>
    <cellStyle name="Zarez 3 2 6 2 7" xfId="19960"/>
    <cellStyle name="Zarez 3 2 6 2 8" xfId="10284"/>
    <cellStyle name="Zarez 3 2 6 3" xfId="910"/>
    <cellStyle name="Zarez 3 2 6 3 2" xfId="2120"/>
    <cellStyle name="Zarez 3 2 6 3 2 2" xfId="6958"/>
    <cellStyle name="Zarez 3 2 6 3 2 2 2" xfId="26310"/>
    <cellStyle name="Zarez 3 2 6 3 2 2 3" xfId="16634"/>
    <cellStyle name="Zarez 3 2 6 3 2 3" xfId="21472"/>
    <cellStyle name="Zarez 3 2 6 3 2 4" xfId="11796"/>
    <cellStyle name="Zarez 3 2 6 3 3" xfId="3330"/>
    <cellStyle name="Zarez 3 2 6 3 3 2" xfId="8168"/>
    <cellStyle name="Zarez 3 2 6 3 3 2 2" xfId="27520"/>
    <cellStyle name="Zarez 3 2 6 3 3 2 3" xfId="17844"/>
    <cellStyle name="Zarez 3 2 6 3 3 3" xfId="22682"/>
    <cellStyle name="Zarez 3 2 6 3 3 4" xfId="13006"/>
    <cellStyle name="Zarez 3 2 6 3 4" xfId="4539"/>
    <cellStyle name="Zarez 3 2 6 3 4 2" xfId="9377"/>
    <cellStyle name="Zarez 3 2 6 3 4 2 2" xfId="28729"/>
    <cellStyle name="Zarez 3 2 6 3 4 2 3" xfId="19053"/>
    <cellStyle name="Zarez 3 2 6 3 4 3" xfId="23891"/>
    <cellStyle name="Zarez 3 2 6 3 4 4" xfId="14215"/>
    <cellStyle name="Zarez 3 2 6 3 5" xfId="5748"/>
    <cellStyle name="Zarez 3 2 6 3 5 2" xfId="25100"/>
    <cellStyle name="Zarez 3 2 6 3 5 3" xfId="15424"/>
    <cellStyle name="Zarez 3 2 6 3 6" xfId="20262"/>
    <cellStyle name="Zarez 3 2 6 3 7" xfId="10586"/>
    <cellStyle name="Zarez 3 2 6 4" xfId="1516"/>
    <cellStyle name="Zarez 3 2 6 4 2" xfId="6354"/>
    <cellStyle name="Zarez 3 2 6 4 2 2" xfId="25706"/>
    <cellStyle name="Zarez 3 2 6 4 2 3" xfId="16030"/>
    <cellStyle name="Zarez 3 2 6 4 3" xfId="20868"/>
    <cellStyle name="Zarez 3 2 6 4 4" xfId="11192"/>
    <cellStyle name="Zarez 3 2 6 5" xfId="2726"/>
    <cellStyle name="Zarez 3 2 6 5 2" xfId="7564"/>
    <cellStyle name="Zarez 3 2 6 5 2 2" xfId="26916"/>
    <cellStyle name="Zarez 3 2 6 5 2 3" xfId="17240"/>
    <cellStyle name="Zarez 3 2 6 5 3" xfId="22078"/>
    <cellStyle name="Zarez 3 2 6 5 4" xfId="12402"/>
    <cellStyle name="Zarez 3 2 6 6" xfId="3935"/>
    <cellStyle name="Zarez 3 2 6 6 2" xfId="8773"/>
    <cellStyle name="Zarez 3 2 6 6 2 2" xfId="28125"/>
    <cellStyle name="Zarez 3 2 6 6 2 3" xfId="18449"/>
    <cellStyle name="Zarez 3 2 6 6 3" xfId="23287"/>
    <cellStyle name="Zarez 3 2 6 6 4" xfId="13611"/>
    <cellStyle name="Zarez 3 2 6 7" xfId="5144"/>
    <cellStyle name="Zarez 3 2 6 7 2" xfId="24496"/>
    <cellStyle name="Zarez 3 2 6 7 3" xfId="14820"/>
    <cellStyle name="Zarez 3 2 6 8" xfId="19658"/>
    <cellStyle name="Zarez 3 2 6 9" xfId="9982"/>
    <cellStyle name="Zarez 3 2 7" xfId="356"/>
    <cellStyle name="Zarez 3 2 7 2" xfId="960"/>
    <cellStyle name="Zarez 3 2 7 2 2" xfId="2170"/>
    <cellStyle name="Zarez 3 2 7 2 2 2" xfId="7008"/>
    <cellStyle name="Zarez 3 2 7 2 2 2 2" xfId="26360"/>
    <cellStyle name="Zarez 3 2 7 2 2 2 3" xfId="16684"/>
    <cellStyle name="Zarez 3 2 7 2 2 3" xfId="21522"/>
    <cellStyle name="Zarez 3 2 7 2 2 4" xfId="11846"/>
    <cellStyle name="Zarez 3 2 7 2 3" xfId="3380"/>
    <cellStyle name="Zarez 3 2 7 2 3 2" xfId="8218"/>
    <cellStyle name="Zarez 3 2 7 2 3 2 2" xfId="27570"/>
    <cellStyle name="Zarez 3 2 7 2 3 2 3" xfId="17894"/>
    <cellStyle name="Zarez 3 2 7 2 3 3" xfId="22732"/>
    <cellStyle name="Zarez 3 2 7 2 3 4" xfId="13056"/>
    <cellStyle name="Zarez 3 2 7 2 4" xfId="4589"/>
    <cellStyle name="Zarez 3 2 7 2 4 2" xfId="9427"/>
    <cellStyle name="Zarez 3 2 7 2 4 2 2" xfId="28779"/>
    <cellStyle name="Zarez 3 2 7 2 4 2 3" xfId="19103"/>
    <cellStyle name="Zarez 3 2 7 2 4 3" xfId="23941"/>
    <cellStyle name="Zarez 3 2 7 2 4 4" xfId="14265"/>
    <cellStyle name="Zarez 3 2 7 2 5" xfId="5798"/>
    <cellStyle name="Zarez 3 2 7 2 5 2" xfId="25150"/>
    <cellStyle name="Zarez 3 2 7 2 5 3" xfId="15474"/>
    <cellStyle name="Zarez 3 2 7 2 6" xfId="20312"/>
    <cellStyle name="Zarez 3 2 7 2 7" xfId="10636"/>
    <cellStyle name="Zarez 3 2 7 3" xfId="1566"/>
    <cellStyle name="Zarez 3 2 7 3 2" xfId="6404"/>
    <cellStyle name="Zarez 3 2 7 3 2 2" xfId="25756"/>
    <cellStyle name="Zarez 3 2 7 3 2 3" xfId="16080"/>
    <cellStyle name="Zarez 3 2 7 3 3" xfId="20918"/>
    <cellStyle name="Zarez 3 2 7 3 4" xfId="11242"/>
    <cellStyle name="Zarez 3 2 7 4" xfId="2776"/>
    <cellStyle name="Zarez 3 2 7 4 2" xfId="7614"/>
    <cellStyle name="Zarez 3 2 7 4 2 2" xfId="26966"/>
    <cellStyle name="Zarez 3 2 7 4 2 3" xfId="17290"/>
    <cellStyle name="Zarez 3 2 7 4 3" xfId="22128"/>
    <cellStyle name="Zarez 3 2 7 4 4" xfId="12452"/>
    <cellStyle name="Zarez 3 2 7 5" xfId="3985"/>
    <cellStyle name="Zarez 3 2 7 5 2" xfId="8823"/>
    <cellStyle name="Zarez 3 2 7 5 2 2" xfId="28175"/>
    <cellStyle name="Zarez 3 2 7 5 2 3" xfId="18499"/>
    <cellStyle name="Zarez 3 2 7 5 3" xfId="23337"/>
    <cellStyle name="Zarez 3 2 7 5 4" xfId="13661"/>
    <cellStyle name="Zarez 3 2 7 6" xfId="5194"/>
    <cellStyle name="Zarez 3 2 7 6 2" xfId="24546"/>
    <cellStyle name="Zarez 3 2 7 6 3" xfId="14870"/>
    <cellStyle name="Zarez 3 2 7 7" xfId="19708"/>
    <cellStyle name="Zarez 3 2 7 8" xfId="10032"/>
    <cellStyle name="Zarez 3 2 8" xfId="658"/>
    <cellStyle name="Zarez 3 2 8 2" xfId="1868"/>
    <cellStyle name="Zarez 3 2 8 2 2" xfId="6706"/>
    <cellStyle name="Zarez 3 2 8 2 2 2" xfId="26058"/>
    <cellStyle name="Zarez 3 2 8 2 2 3" xfId="16382"/>
    <cellStyle name="Zarez 3 2 8 2 3" xfId="21220"/>
    <cellStyle name="Zarez 3 2 8 2 4" xfId="11544"/>
    <cellStyle name="Zarez 3 2 8 3" xfId="3078"/>
    <cellStyle name="Zarez 3 2 8 3 2" xfId="7916"/>
    <cellStyle name="Zarez 3 2 8 3 2 2" xfId="27268"/>
    <cellStyle name="Zarez 3 2 8 3 2 3" xfId="17592"/>
    <cellStyle name="Zarez 3 2 8 3 3" xfId="22430"/>
    <cellStyle name="Zarez 3 2 8 3 4" xfId="12754"/>
    <cellStyle name="Zarez 3 2 8 4" xfId="4287"/>
    <cellStyle name="Zarez 3 2 8 4 2" xfId="9125"/>
    <cellStyle name="Zarez 3 2 8 4 2 2" xfId="28477"/>
    <cellStyle name="Zarez 3 2 8 4 2 3" xfId="18801"/>
    <cellStyle name="Zarez 3 2 8 4 3" xfId="23639"/>
    <cellStyle name="Zarez 3 2 8 4 4" xfId="13963"/>
    <cellStyle name="Zarez 3 2 8 5" xfId="5496"/>
    <cellStyle name="Zarez 3 2 8 5 2" xfId="24848"/>
    <cellStyle name="Zarez 3 2 8 5 3" xfId="15172"/>
    <cellStyle name="Zarez 3 2 8 6" xfId="20010"/>
    <cellStyle name="Zarez 3 2 8 7" xfId="10334"/>
    <cellStyle name="Zarez 3 2 9" xfId="1264"/>
    <cellStyle name="Zarez 3 2 9 2" xfId="6102"/>
    <cellStyle name="Zarez 3 2 9 2 2" xfId="25454"/>
    <cellStyle name="Zarez 3 2 9 2 3" xfId="15778"/>
    <cellStyle name="Zarez 3 2 9 3" xfId="20616"/>
    <cellStyle name="Zarez 3 2 9 4" xfId="10940"/>
    <cellStyle name="Zarez 3 3" xfId="31"/>
    <cellStyle name="Zarez 3 3 10" xfId="3696"/>
    <cellStyle name="Zarez 3 3 10 2" xfId="8534"/>
    <cellStyle name="Zarez 3 3 10 2 2" xfId="27886"/>
    <cellStyle name="Zarez 3 3 10 2 3" xfId="18210"/>
    <cellStyle name="Zarez 3 3 10 3" xfId="23048"/>
    <cellStyle name="Zarez 3 3 10 4" xfId="13372"/>
    <cellStyle name="Zarez 3 3 11" xfId="4902"/>
    <cellStyle name="Zarez 3 3 11 2" xfId="24254"/>
    <cellStyle name="Zarez 3 3 11 3" xfId="14578"/>
    <cellStyle name="Zarez 3 3 12" xfId="19416"/>
    <cellStyle name="Zarez 3 3 13" xfId="9740"/>
    <cellStyle name="Zarez 3 3 2" xfId="85"/>
    <cellStyle name="Zarez 3 3 2 10" xfId="9790"/>
    <cellStyle name="Zarez 3 3 2 2" xfId="196"/>
    <cellStyle name="Zarez 3 3 2 2 2" xfId="516"/>
    <cellStyle name="Zarez 3 3 2 2 2 2" xfId="1120"/>
    <cellStyle name="Zarez 3 3 2 2 2 2 2" xfId="2330"/>
    <cellStyle name="Zarez 3 3 2 2 2 2 2 2" xfId="7168"/>
    <cellStyle name="Zarez 3 3 2 2 2 2 2 2 2" xfId="26520"/>
    <cellStyle name="Zarez 3 3 2 2 2 2 2 2 3" xfId="16844"/>
    <cellStyle name="Zarez 3 3 2 2 2 2 2 3" xfId="21682"/>
    <cellStyle name="Zarez 3 3 2 2 2 2 2 4" xfId="12006"/>
    <cellStyle name="Zarez 3 3 2 2 2 2 3" xfId="3540"/>
    <cellStyle name="Zarez 3 3 2 2 2 2 3 2" xfId="8378"/>
    <cellStyle name="Zarez 3 3 2 2 2 2 3 2 2" xfId="27730"/>
    <cellStyle name="Zarez 3 3 2 2 2 2 3 2 3" xfId="18054"/>
    <cellStyle name="Zarez 3 3 2 2 2 2 3 3" xfId="22892"/>
    <cellStyle name="Zarez 3 3 2 2 2 2 3 4" xfId="13216"/>
    <cellStyle name="Zarez 3 3 2 2 2 2 4" xfId="4749"/>
    <cellStyle name="Zarez 3 3 2 2 2 2 4 2" xfId="9587"/>
    <cellStyle name="Zarez 3 3 2 2 2 2 4 2 2" xfId="28939"/>
    <cellStyle name="Zarez 3 3 2 2 2 2 4 2 3" xfId="19263"/>
    <cellStyle name="Zarez 3 3 2 2 2 2 4 3" xfId="24101"/>
    <cellStyle name="Zarez 3 3 2 2 2 2 4 4" xfId="14425"/>
    <cellStyle name="Zarez 3 3 2 2 2 2 5" xfId="5958"/>
    <cellStyle name="Zarez 3 3 2 2 2 2 5 2" xfId="25310"/>
    <cellStyle name="Zarez 3 3 2 2 2 2 5 3" xfId="15634"/>
    <cellStyle name="Zarez 3 3 2 2 2 2 6" xfId="20472"/>
    <cellStyle name="Zarez 3 3 2 2 2 2 7" xfId="10796"/>
    <cellStyle name="Zarez 3 3 2 2 2 3" xfId="1726"/>
    <cellStyle name="Zarez 3 3 2 2 2 3 2" xfId="6564"/>
    <cellStyle name="Zarez 3 3 2 2 2 3 2 2" xfId="25916"/>
    <cellStyle name="Zarez 3 3 2 2 2 3 2 3" xfId="16240"/>
    <cellStyle name="Zarez 3 3 2 2 2 3 3" xfId="21078"/>
    <cellStyle name="Zarez 3 3 2 2 2 3 4" xfId="11402"/>
    <cellStyle name="Zarez 3 3 2 2 2 4" xfId="2936"/>
    <cellStyle name="Zarez 3 3 2 2 2 4 2" xfId="7774"/>
    <cellStyle name="Zarez 3 3 2 2 2 4 2 2" xfId="27126"/>
    <cellStyle name="Zarez 3 3 2 2 2 4 2 3" xfId="17450"/>
    <cellStyle name="Zarez 3 3 2 2 2 4 3" xfId="22288"/>
    <cellStyle name="Zarez 3 3 2 2 2 4 4" xfId="12612"/>
    <cellStyle name="Zarez 3 3 2 2 2 5" xfId="4145"/>
    <cellStyle name="Zarez 3 3 2 2 2 5 2" xfId="8983"/>
    <cellStyle name="Zarez 3 3 2 2 2 5 2 2" xfId="28335"/>
    <cellStyle name="Zarez 3 3 2 2 2 5 2 3" xfId="18659"/>
    <cellStyle name="Zarez 3 3 2 2 2 5 3" xfId="23497"/>
    <cellStyle name="Zarez 3 3 2 2 2 5 4" xfId="13821"/>
    <cellStyle name="Zarez 3 3 2 2 2 6" xfId="5354"/>
    <cellStyle name="Zarez 3 3 2 2 2 6 2" xfId="24706"/>
    <cellStyle name="Zarez 3 3 2 2 2 6 3" xfId="15030"/>
    <cellStyle name="Zarez 3 3 2 2 2 7" xfId="19868"/>
    <cellStyle name="Zarez 3 3 2 2 2 8" xfId="10192"/>
    <cellStyle name="Zarez 3 3 2 2 3" xfId="818"/>
    <cellStyle name="Zarez 3 3 2 2 3 2" xfId="2028"/>
    <cellStyle name="Zarez 3 3 2 2 3 2 2" xfId="6866"/>
    <cellStyle name="Zarez 3 3 2 2 3 2 2 2" xfId="26218"/>
    <cellStyle name="Zarez 3 3 2 2 3 2 2 3" xfId="16542"/>
    <cellStyle name="Zarez 3 3 2 2 3 2 3" xfId="21380"/>
    <cellStyle name="Zarez 3 3 2 2 3 2 4" xfId="11704"/>
    <cellStyle name="Zarez 3 3 2 2 3 3" xfId="3238"/>
    <cellStyle name="Zarez 3 3 2 2 3 3 2" xfId="8076"/>
    <cellStyle name="Zarez 3 3 2 2 3 3 2 2" xfId="27428"/>
    <cellStyle name="Zarez 3 3 2 2 3 3 2 3" xfId="17752"/>
    <cellStyle name="Zarez 3 3 2 2 3 3 3" xfId="22590"/>
    <cellStyle name="Zarez 3 3 2 2 3 3 4" xfId="12914"/>
    <cellStyle name="Zarez 3 3 2 2 3 4" xfId="4447"/>
    <cellStyle name="Zarez 3 3 2 2 3 4 2" xfId="9285"/>
    <cellStyle name="Zarez 3 3 2 2 3 4 2 2" xfId="28637"/>
    <cellStyle name="Zarez 3 3 2 2 3 4 2 3" xfId="18961"/>
    <cellStyle name="Zarez 3 3 2 2 3 4 3" xfId="23799"/>
    <cellStyle name="Zarez 3 3 2 2 3 4 4" xfId="14123"/>
    <cellStyle name="Zarez 3 3 2 2 3 5" xfId="5656"/>
    <cellStyle name="Zarez 3 3 2 2 3 5 2" xfId="25008"/>
    <cellStyle name="Zarez 3 3 2 2 3 5 3" xfId="15332"/>
    <cellStyle name="Zarez 3 3 2 2 3 6" xfId="20170"/>
    <cellStyle name="Zarez 3 3 2 2 3 7" xfId="10494"/>
    <cellStyle name="Zarez 3 3 2 2 4" xfId="1424"/>
    <cellStyle name="Zarez 3 3 2 2 4 2" xfId="6262"/>
    <cellStyle name="Zarez 3 3 2 2 4 2 2" xfId="25614"/>
    <cellStyle name="Zarez 3 3 2 2 4 2 3" xfId="15938"/>
    <cellStyle name="Zarez 3 3 2 2 4 3" xfId="20776"/>
    <cellStyle name="Zarez 3 3 2 2 4 4" xfId="11100"/>
    <cellStyle name="Zarez 3 3 2 2 5" xfId="2634"/>
    <cellStyle name="Zarez 3 3 2 2 5 2" xfId="7472"/>
    <cellStyle name="Zarez 3 3 2 2 5 2 2" xfId="26824"/>
    <cellStyle name="Zarez 3 3 2 2 5 2 3" xfId="17148"/>
    <cellStyle name="Zarez 3 3 2 2 5 3" xfId="21986"/>
    <cellStyle name="Zarez 3 3 2 2 5 4" xfId="12310"/>
    <cellStyle name="Zarez 3 3 2 2 6" xfId="3844"/>
    <cellStyle name="Zarez 3 3 2 2 6 2" xfId="8682"/>
    <cellStyle name="Zarez 3 3 2 2 6 2 2" xfId="28034"/>
    <cellStyle name="Zarez 3 3 2 2 6 2 3" xfId="18358"/>
    <cellStyle name="Zarez 3 3 2 2 6 3" xfId="23196"/>
    <cellStyle name="Zarez 3 3 2 2 6 4" xfId="13520"/>
    <cellStyle name="Zarez 3 3 2 2 7" xfId="5052"/>
    <cellStyle name="Zarez 3 3 2 2 7 2" xfId="24404"/>
    <cellStyle name="Zarez 3 3 2 2 7 3" xfId="14728"/>
    <cellStyle name="Zarez 3 3 2 2 8" xfId="19566"/>
    <cellStyle name="Zarez 3 3 2 2 9" xfId="9890"/>
    <cellStyle name="Zarez 3 3 2 3" xfId="416"/>
    <cellStyle name="Zarez 3 3 2 3 2" xfId="1020"/>
    <cellStyle name="Zarez 3 3 2 3 2 2" xfId="2230"/>
    <cellStyle name="Zarez 3 3 2 3 2 2 2" xfId="7068"/>
    <cellStyle name="Zarez 3 3 2 3 2 2 2 2" xfId="26420"/>
    <cellStyle name="Zarez 3 3 2 3 2 2 2 3" xfId="16744"/>
    <cellStyle name="Zarez 3 3 2 3 2 2 3" xfId="21582"/>
    <cellStyle name="Zarez 3 3 2 3 2 2 4" xfId="11906"/>
    <cellStyle name="Zarez 3 3 2 3 2 3" xfId="3440"/>
    <cellStyle name="Zarez 3 3 2 3 2 3 2" xfId="8278"/>
    <cellStyle name="Zarez 3 3 2 3 2 3 2 2" xfId="27630"/>
    <cellStyle name="Zarez 3 3 2 3 2 3 2 3" xfId="17954"/>
    <cellStyle name="Zarez 3 3 2 3 2 3 3" xfId="22792"/>
    <cellStyle name="Zarez 3 3 2 3 2 3 4" xfId="13116"/>
    <cellStyle name="Zarez 3 3 2 3 2 4" xfId="4649"/>
    <cellStyle name="Zarez 3 3 2 3 2 4 2" xfId="9487"/>
    <cellStyle name="Zarez 3 3 2 3 2 4 2 2" xfId="28839"/>
    <cellStyle name="Zarez 3 3 2 3 2 4 2 3" xfId="19163"/>
    <cellStyle name="Zarez 3 3 2 3 2 4 3" xfId="24001"/>
    <cellStyle name="Zarez 3 3 2 3 2 4 4" xfId="14325"/>
    <cellStyle name="Zarez 3 3 2 3 2 5" xfId="5858"/>
    <cellStyle name="Zarez 3 3 2 3 2 5 2" xfId="25210"/>
    <cellStyle name="Zarez 3 3 2 3 2 5 3" xfId="15534"/>
    <cellStyle name="Zarez 3 3 2 3 2 6" xfId="20372"/>
    <cellStyle name="Zarez 3 3 2 3 2 7" xfId="10696"/>
    <cellStyle name="Zarez 3 3 2 3 3" xfId="1626"/>
    <cellStyle name="Zarez 3 3 2 3 3 2" xfId="6464"/>
    <cellStyle name="Zarez 3 3 2 3 3 2 2" xfId="25816"/>
    <cellStyle name="Zarez 3 3 2 3 3 2 3" xfId="16140"/>
    <cellStyle name="Zarez 3 3 2 3 3 3" xfId="20978"/>
    <cellStyle name="Zarez 3 3 2 3 3 4" xfId="11302"/>
    <cellStyle name="Zarez 3 3 2 3 4" xfId="2836"/>
    <cellStyle name="Zarez 3 3 2 3 4 2" xfId="7674"/>
    <cellStyle name="Zarez 3 3 2 3 4 2 2" xfId="27026"/>
    <cellStyle name="Zarez 3 3 2 3 4 2 3" xfId="17350"/>
    <cellStyle name="Zarez 3 3 2 3 4 3" xfId="22188"/>
    <cellStyle name="Zarez 3 3 2 3 4 4" xfId="12512"/>
    <cellStyle name="Zarez 3 3 2 3 5" xfId="4045"/>
    <cellStyle name="Zarez 3 3 2 3 5 2" xfId="8883"/>
    <cellStyle name="Zarez 3 3 2 3 5 2 2" xfId="28235"/>
    <cellStyle name="Zarez 3 3 2 3 5 2 3" xfId="18559"/>
    <cellStyle name="Zarez 3 3 2 3 5 3" xfId="23397"/>
    <cellStyle name="Zarez 3 3 2 3 5 4" xfId="13721"/>
    <cellStyle name="Zarez 3 3 2 3 6" xfId="5254"/>
    <cellStyle name="Zarez 3 3 2 3 6 2" xfId="24606"/>
    <cellStyle name="Zarez 3 3 2 3 6 3" xfId="14930"/>
    <cellStyle name="Zarez 3 3 2 3 7" xfId="19768"/>
    <cellStyle name="Zarez 3 3 2 3 8" xfId="10092"/>
    <cellStyle name="Zarez 3 3 2 4" xfId="718"/>
    <cellStyle name="Zarez 3 3 2 4 2" xfId="1928"/>
    <cellStyle name="Zarez 3 3 2 4 2 2" xfId="6766"/>
    <cellStyle name="Zarez 3 3 2 4 2 2 2" xfId="26118"/>
    <cellStyle name="Zarez 3 3 2 4 2 2 3" xfId="16442"/>
    <cellStyle name="Zarez 3 3 2 4 2 3" xfId="21280"/>
    <cellStyle name="Zarez 3 3 2 4 2 4" xfId="11604"/>
    <cellStyle name="Zarez 3 3 2 4 3" xfId="3138"/>
    <cellStyle name="Zarez 3 3 2 4 3 2" xfId="7976"/>
    <cellStyle name="Zarez 3 3 2 4 3 2 2" xfId="27328"/>
    <cellStyle name="Zarez 3 3 2 4 3 2 3" xfId="17652"/>
    <cellStyle name="Zarez 3 3 2 4 3 3" xfId="22490"/>
    <cellStyle name="Zarez 3 3 2 4 3 4" xfId="12814"/>
    <cellStyle name="Zarez 3 3 2 4 4" xfId="4347"/>
    <cellStyle name="Zarez 3 3 2 4 4 2" xfId="9185"/>
    <cellStyle name="Zarez 3 3 2 4 4 2 2" xfId="28537"/>
    <cellStyle name="Zarez 3 3 2 4 4 2 3" xfId="18861"/>
    <cellStyle name="Zarez 3 3 2 4 4 3" xfId="23699"/>
    <cellStyle name="Zarez 3 3 2 4 4 4" xfId="14023"/>
    <cellStyle name="Zarez 3 3 2 4 5" xfId="5556"/>
    <cellStyle name="Zarez 3 3 2 4 5 2" xfId="24908"/>
    <cellStyle name="Zarez 3 3 2 4 5 3" xfId="15232"/>
    <cellStyle name="Zarez 3 3 2 4 6" xfId="20070"/>
    <cellStyle name="Zarez 3 3 2 4 7" xfId="10394"/>
    <cellStyle name="Zarez 3 3 2 5" xfId="1324"/>
    <cellStyle name="Zarez 3 3 2 5 2" xfId="6162"/>
    <cellStyle name="Zarez 3 3 2 5 2 2" xfId="25514"/>
    <cellStyle name="Zarez 3 3 2 5 2 3" xfId="15838"/>
    <cellStyle name="Zarez 3 3 2 5 3" xfId="20676"/>
    <cellStyle name="Zarez 3 3 2 5 4" xfId="11000"/>
    <cellStyle name="Zarez 3 3 2 6" xfId="2534"/>
    <cellStyle name="Zarez 3 3 2 6 2" xfId="7372"/>
    <cellStyle name="Zarez 3 3 2 6 2 2" xfId="26724"/>
    <cellStyle name="Zarez 3 3 2 6 2 3" xfId="17048"/>
    <cellStyle name="Zarez 3 3 2 6 3" xfId="21886"/>
    <cellStyle name="Zarez 3 3 2 6 4" xfId="12210"/>
    <cellStyle name="Zarez 3 3 2 7" xfId="3744"/>
    <cellStyle name="Zarez 3 3 2 7 2" xfId="8582"/>
    <cellStyle name="Zarez 3 3 2 7 2 2" xfId="27934"/>
    <cellStyle name="Zarez 3 3 2 7 2 3" xfId="18258"/>
    <cellStyle name="Zarez 3 3 2 7 3" xfId="23096"/>
    <cellStyle name="Zarez 3 3 2 7 4" xfId="13420"/>
    <cellStyle name="Zarez 3 3 2 8" xfId="4952"/>
    <cellStyle name="Zarez 3 3 2 8 2" xfId="24304"/>
    <cellStyle name="Zarez 3 3 2 8 3" xfId="14628"/>
    <cellStyle name="Zarez 3 3 2 9" xfId="19466"/>
    <cellStyle name="Zarez 3 3 3" xfId="146"/>
    <cellStyle name="Zarez 3 3 3 2" xfId="466"/>
    <cellStyle name="Zarez 3 3 3 2 2" xfId="1070"/>
    <cellStyle name="Zarez 3 3 3 2 2 2" xfId="2280"/>
    <cellStyle name="Zarez 3 3 3 2 2 2 2" xfId="7118"/>
    <cellStyle name="Zarez 3 3 3 2 2 2 2 2" xfId="26470"/>
    <cellStyle name="Zarez 3 3 3 2 2 2 2 3" xfId="16794"/>
    <cellStyle name="Zarez 3 3 3 2 2 2 3" xfId="21632"/>
    <cellStyle name="Zarez 3 3 3 2 2 2 4" xfId="11956"/>
    <cellStyle name="Zarez 3 3 3 2 2 3" xfId="3490"/>
    <cellStyle name="Zarez 3 3 3 2 2 3 2" xfId="8328"/>
    <cellStyle name="Zarez 3 3 3 2 2 3 2 2" xfId="27680"/>
    <cellStyle name="Zarez 3 3 3 2 2 3 2 3" xfId="18004"/>
    <cellStyle name="Zarez 3 3 3 2 2 3 3" xfId="22842"/>
    <cellStyle name="Zarez 3 3 3 2 2 3 4" xfId="13166"/>
    <cellStyle name="Zarez 3 3 3 2 2 4" xfId="4699"/>
    <cellStyle name="Zarez 3 3 3 2 2 4 2" xfId="9537"/>
    <cellStyle name="Zarez 3 3 3 2 2 4 2 2" xfId="28889"/>
    <cellStyle name="Zarez 3 3 3 2 2 4 2 3" xfId="19213"/>
    <cellStyle name="Zarez 3 3 3 2 2 4 3" xfId="24051"/>
    <cellStyle name="Zarez 3 3 3 2 2 4 4" xfId="14375"/>
    <cellStyle name="Zarez 3 3 3 2 2 5" xfId="5908"/>
    <cellStyle name="Zarez 3 3 3 2 2 5 2" xfId="25260"/>
    <cellStyle name="Zarez 3 3 3 2 2 5 3" xfId="15584"/>
    <cellStyle name="Zarez 3 3 3 2 2 6" xfId="20422"/>
    <cellStyle name="Zarez 3 3 3 2 2 7" xfId="10746"/>
    <cellStyle name="Zarez 3 3 3 2 3" xfId="1676"/>
    <cellStyle name="Zarez 3 3 3 2 3 2" xfId="6514"/>
    <cellStyle name="Zarez 3 3 3 2 3 2 2" xfId="25866"/>
    <cellStyle name="Zarez 3 3 3 2 3 2 3" xfId="16190"/>
    <cellStyle name="Zarez 3 3 3 2 3 3" xfId="21028"/>
    <cellStyle name="Zarez 3 3 3 2 3 4" xfId="11352"/>
    <cellStyle name="Zarez 3 3 3 2 4" xfId="2886"/>
    <cellStyle name="Zarez 3 3 3 2 4 2" xfId="7724"/>
    <cellStyle name="Zarez 3 3 3 2 4 2 2" xfId="27076"/>
    <cellStyle name="Zarez 3 3 3 2 4 2 3" xfId="17400"/>
    <cellStyle name="Zarez 3 3 3 2 4 3" xfId="22238"/>
    <cellStyle name="Zarez 3 3 3 2 4 4" xfId="12562"/>
    <cellStyle name="Zarez 3 3 3 2 5" xfId="4095"/>
    <cellStyle name="Zarez 3 3 3 2 5 2" xfId="8933"/>
    <cellStyle name="Zarez 3 3 3 2 5 2 2" xfId="28285"/>
    <cellStyle name="Zarez 3 3 3 2 5 2 3" xfId="18609"/>
    <cellStyle name="Zarez 3 3 3 2 5 3" xfId="23447"/>
    <cellStyle name="Zarez 3 3 3 2 5 4" xfId="13771"/>
    <cellStyle name="Zarez 3 3 3 2 6" xfId="5304"/>
    <cellStyle name="Zarez 3 3 3 2 6 2" xfId="24656"/>
    <cellStyle name="Zarez 3 3 3 2 6 3" xfId="14980"/>
    <cellStyle name="Zarez 3 3 3 2 7" xfId="19818"/>
    <cellStyle name="Zarez 3 3 3 2 8" xfId="10142"/>
    <cellStyle name="Zarez 3 3 3 3" xfId="768"/>
    <cellStyle name="Zarez 3 3 3 3 2" xfId="1978"/>
    <cellStyle name="Zarez 3 3 3 3 2 2" xfId="6816"/>
    <cellStyle name="Zarez 3 3 3 3 2 2 2" xfId="26168"/>
    <cellStyle name="Zarez 3 3 3 3 2 2 3" xfId="16492"/>
    <cellStyle name="Zarez 3 3 3 3 2 3" xfId="21330"/>
    <cellStyle name="Zarez 3 3 3 3 2 4" xfId="11654"/>
    <cellStyle name="Zarez 3 3 3 3 3" xfId="3188"/>
    <cellStyle name="Zarez 3 3 3 3 3 2" xfId="8026"/>
    <cellStyle name="Zarez 3 3 3 3 3 2 2" xfId="27378"/>
    <cellStyle name="Zarez 3 3 3 3 3 2 3" xfId="17702"/>
    <cellStyle name="Zarez 3 3 3 3 3 3" xfId="22540"/>
    <cellStyle name="Zarez 3 3 3 3 3 4" xfId="12864"/>
    <cellStyle name="Zarez 3 3 3 3 4" xfId="4397"/>
    <cellStyle name="Zarez 3 3 3 3 4 2" xfId="9235"/>
    <cellStyle name="Zarez 3 3 3 3 4 2 2" xfId="28587"/>
    <cellStyle name="Zarez 3 3 3 3 4 2 3" xfId="18911"/>
    <cellStyle name="Zarez 3 3 3 3 4 3" xfId="23749"/>
    <cellStyle name="Zarez 3 3 3 3 4 4" xfId="14073"/>
    <cellStyle name="Zarez 3 3 3 3 5" xfId="5606"/>
    <cellStyle name="Zarez 3 3 3 3 5 2" xfId="24958"/>
    <cellStyle name="Zarez 3 3 3 3 5 3" xfId="15282"/>
    <cellStyle name="Zarez 3 3 3 3 6" xfId="20120"/>
    <cellStyle name="Zarez 3 3 3 3 7" xfId="10444"/>
    <cellStyle name="Zarez 3 3 3 4" xfId="1374"/>
    <cellStyle name="Zarez 3 3 3 4 2" xfId="6212"/>
    <cellStyle name="Zarez 3 3 3 4 2 2" xfId="25564"/>
    <cellStyle name="Zarez 3 3 3 4 2 3" xfId="15888"/>
    <cellStyle name="Zarez 3 3 3 4 3" xfId="20726"/>
    <cellStyle name="Zarez 3 3 3 4 4" xfId="11050"/>
    <cellStyle name="Zarez 3 3 3 5" xfId="2584"/>
    <cellStyle name="Zarez 3 3 3 5 2" xfId="7422"/>
    <cellStyle name="Zarez 3 3 3 5 2 2" xfId="26774"/>
    <cellStyle name="Zarez 3 3 3 5 2 3" xfId="17098"/>
    <cellStyle name="Zarez 3 3 3 5 3" xfId="21936"/>
    <cellStyle name="Zarez 3 3 3 5 4" xfId="12260"/>
    <cellStyle name="Zarez 3 3 3 6" xfId="3794"/>
    <cellStyle name="Zarez 3 3 3 6 2" xfId="8632"/>
    <cellStyle name="Zarez 3 3 3 6 2 2" xfId="27984"/>
    <cellStyle name="Zarez 3 3 3 6 2 3" xfId="18308"/>
    <cellStyle name="Zarez 3 3 3 6 3" xfId="23146"/>
    <cellStyle name="Zarez 3 3 3 6 4" xfId="13470"/>
    <cellStyle name="Zarez 3 3 3 7" xfId="5002"/>
    <cellStyle name="Zarez 3 3 3 7 2" xfId="24354"/>
    <cellStyle name="Zarez 3 3 3 7 3" xfId="14678"/>
    <cellStyle name="Zarez 3 3 3 8" xfId="19516"/>
    <cellStyle name="Zarez 3 3 3 9" xfId="9840"/>
    <cellStyle name="Zarez 3 3 4" xfId="262"/>
    <cellStyle name="Zarez 3 3 4 2" xfId="566"/>
    <cellStyle name="Zarez 3 3 4 2 2" xfId="1170"/>
    <cellStyle name="Zarez 3 3 4 2 2 2" xfId="2380"/>
    <cellStyle name="Zarez 3 3 4 2 2 2 2" xfId="7218"/>
    <cellStyle name="Zarez 3 3 4 2 2 2 2 2" xfId="26570"/>
    <cellStyle name="Zarez 3 3 4 2 2 2 2 3" xfId="16894"/>
    <cellStyle name="Zarez 3 3 4 2 2 2 3" xfId="21732"/>
    <cellStyle name="Zarez 3 3 4 2 2 2 4" xfId="12056"/>
    <cellStyle name="Zarez 3 3 4 2 2 3" xfId="3590"/>
    <cellStyle name="Zarez 3 3 4 2 2 3 2" xfId="8428"/>
    <cellStyle name="Zarez 3 3 4 2 2 3 2 2" xfId="27780"/>
    <cellStyle name="Zarez 3 3 4 2 2 3 2 3" xfId="18104"/>
    <cellStyle name="Zarez 3 3 4 2 2 3 3" xfId="22942"/>
    <cellStyle name="Zarez 3 3 4 2 2 3 4" xfId="13266"/>
    <cellStyle name="Zarez 3 3 4 2 2 4" xfId="4799"/>
    <cellStyle name="Zarez 3 3 4 2 2 4 2" xfId="9637"/>
    <cellStyle name="Zarez 3 3 4 2 2 4 2 2" xfId="28989"/>
    <cellStyle name="Zarez 3 3 4 2 2 4 2 3" xfId="19313"/>
    <cellStyle name="Zarez 3 3 4 2 2 4 3" xfId="24151"/>
    <cellStyle name="Zarez 3 3 4 2 2 4 4" xfId="14475"/>
    <cellStyle name="Zarez 3 3 4 2 2 5" xfId="6008"/>
    <cellStyle name="Zarez 3 3 4 2 2 5 2" xfId="25360"/>
    <cellStyle name="Zarez 3 3 4 2 2 5 3" xfId="15684"/>
    <cellStyle name="Zarez 3 3 4 2 2 6" xfId="20522"/>
    <cellStyle name="Zarez 3 3 4 2 2 7" xfId="10846"/>
    <cellStyle name="Zarez 3 3 4 2 3" xfId="1776"/>
    <cellStyle name="Zarez 3 3 4 2 3 2" xfId="6614"/>
    <cellStyle name="Zarez 3 3 4 2 3 2 2" xfId="25966"/>
    <cellStyle name="Zarez 3 3 4 2 3 2 3" xfId="16290"/>
    <cellStyle name="Zarez 3 3 4 2 3 3" xfId="21128"/>
    <cellStyle name="Zarez 3 3 4 2 3 4" xfId="11452"/>
    <cellStyle name="Zarez 3 3 4 2 4" xfId="2986"/>
    <cellStyle name="Zarez 3 3 4 2 4 2" xfId="7824"/>
    <cellStyle name="Zarez 3 3 4 2 4 2 2" xfId="27176"/>
    <cellStyle name="Zarez 3 3 4 2 4 2 3" xfId="17500"/>
    <cellStyle name="Zarez 3 3 4 2 4 3" xfId="22338"/>
    <cellStyle name="Zarez 3 3 4 2 4 4" xfId="12662"/>
    <cellStyle name="Zarez 3 3 4 2 5" xfId="4195"/>
    <cellStyle name="Zarez 3 3 4 2 5 2" xfId="9033"/>
    <cellStyle name="Zarez 3 3 4 2 5 2 2" xfId="28385"/>
    <cellStyle name="Zarez 3 3 4 2 5 2 3" xfId="18709"/>
    <cellStyle name="Zarez 3 3 4 2 5 3" xfId="23547"/>
    <cellStyle name="Zarez 3 3 4 2 5 4" xfId="13871"/>
    <cellStyle name="Zarez 3 3 4 2 6" xfId="5404"/>
    <cellStyle name="Zarez 3 3 4 2 6 2" xfId="24756"/>
    <cellStyle name="Zarez 3 3 4 2 6 3" xfId="15080"/>
    <cellStyle name="Zarez 3 3 4 2 7" xfId="19918"/>
    <cellStyle name="Zarez 3 3 4 2 8" xfId="10242"/>
    <cellStyle name="Zarez 3 3 4 3" xfId="868"/>
    <cellStyle name="Zarez 3 3 4 3 2" xfId="2078"/>
    <cellStyle name="Zarez 3 3 4 3 2 2" xfId="6916"/>
    <cellStyle name="Zarez 3 3 4 3 2 2 2" xfId="26268"/>
    <cellStyle name="Zarez 3 3 4 3 2 2 3" xfId="16592"/>
    <cellStyle name="Zarez 3 3 4 3 2 3" xfId="21430"/>
    <cellStyle name="Zarez 3 3 4 3 2 4" xfId="11754"/>
    <cellStyle name="Zarez 3 3 4 3 3" xfId="3288"/>
    <cellStyle name="Zarez 3 3 4 3 3 2" xfId="8126"/>
    <cellStyle name="Zarez 3 3 4 3 3 2 2" xfId="27478"/>
    <cellStyle name="Zarez 3 3 4 3 3 2 3" xfId="17802"/>
    <cellStyle name="Zarez 3 3 4 3 3 3" xfId="22640"/>
    <cellStyle name="Zarez 3 3 4 3 3 4" xfId="12964"/>
    <cellStyle name="Zarez 3 3 4 3 4" xfId="4497"/>
    <cellStyle name="Zarez 3 3 4 3 4 2" xfId="9335"/>
    <cellStyle name="Zarez 3 3 4 3 4 2 2" xfId="28687"/>
    <cellStyle name="Zarez 3 3 4 3 4 2 3" xfId="19011"/>
    <cellStyle name="Zarez 3 3 4 3 4 3" xfId="23849"/>
    <cellStyle name="Zarez 3 3 4 3 4 4" xfId="14173"/>
    <cellStyle name="Zarez 3 3 4 3 5" xfId="5706"/>
    <cellStyle name="Zarez 3 3 4 3 5 2" xfId="25058"/>
    <cellStyle name="Zarez 3 3 4 3 5 3" xfId="15382"/>
    <cellStyle name="Zarez 3 3 4 3 6" xfId="20220"/>
    <cellStyle name="Zarez 3 3 4 3 7" xfId="10544"/>
    <cellStyle name="Zarez 3 3 4 4" xfId="1474"/>
    <cellStyle name="Zarez 3 3 4 4 2" xfId="6312"/>
    <cellStyle name="Zarez 3 3 4 4 2 2" xfId="25664"/>
    <cellStyle name="Zarez 3 3 4 4 2 3" xfId="15988"/>
    <cellStyle name="Zarez 3 3 4 4 3" xfId="20826"/>
    <cellStyle name="Zarez 3 3 4 4 4" xfId="11150"/>
    <cellStyle name="Zarez 3 3 4 5" xfId="2684"/>
    <cellStyle name="Zarez 3 3 4 5 2" xfId="7522"/>
    <cellStyle name="Zarez 3 3 4 5 2 2" xfId="26874"/>
    <cellStyle name="Zarez 3 3 4 5 2 3" xfId="17198"/>
    <cellStyle name="Zarez 3 3 4 5 3" xfId="22036"/>
    <cellStyle name="Zarez 3 3 4 5 4" xfId="12360"/>
    <cellStyle name="Zarez 3 3 4 6" xfId="3894"/>
    <cellStyle name="Zarez 3 3 4 6 2" xfId="8732"/>
    <cellStyle name="Zarez 3 3 4 6 2 2" xfId="28084"/>
    <cellStyle name="Zarez 3 3 4 6 2 3" xfId="18408"/>
    <cellStyle name="Zarez 3 3 4 6 3" xfId="23246"/>
    <cellStyle name="Zarez 3 3 4 6 4" xfId="13570"/>
    <cellStyle name="Zarez 3 3 4 7" xfId="5102"/>
    <cellStyle name="Zarez 3 3 4 7 2" xfId="24454"/>
    <cellStyle name="Zarez 3 3 4 7 3" xfId="14778"/>
    <cellStyle name="Zarez 3 3 4 8" xfId="19616"/>
    <cellStyle name="Zarez 3 3 4 9" xfId="9940"/>
    <cellStyle name="Zarez 3 3 5" xfId="315"/>
    <cellStyle name="Zarez 3 3 5 2" xfId="618"/>
    <cellStyle name="Zarez 3 3 5 2 2" xfId="1222"/>
    <cellStyle name="Zarez 3 3 5 2 2 2" xfId="2432"/>
    <cellStyle name="Zarez 3 3 5 2 2 2 2" xfId="7270"/>
    <cellStyle name="Zarez 3 3 5 2 2 2 2 2" xfId="26622"/>
    <cellStyle name="Zarez 3 3 5 2 2 2 2 3" xfId="16946"/>
    <cellStyle name="Zarez 3 3 5 2 2 2 3" xfId="21784"/>
    <cellStyle name="Zarez 3 3 5 2 2 2 4" xfId="12108"/>
    <cellStyle name="Zarez 3 3 5 2 2 3" xfId="3642"/>
    <cellStyle name="Zarez 3 3 5 2 2 3 2" xfId="8480"/>
    <cellStyle name="Zarez 3 3 5 2 2 3 2 2" xfId="27832"/>
    <cellStyle name="Zarez 3 3 5 2 2 3 2 3" xfId="18156"/>
    <cellStyle name="Zarez 3 3 5 2 2 3 3" xfId="22994"/>
    <cellStyle name="Zarez 3 3 5 2 2 3 4" xfId="13318"/>
    <cellStyle name="Zarez 3 3 5 2 2 4" xfId="4851"/>
    <cellStyle name="Zarez 3 3 5 2 2 4 2" xfId="9689"/>
    <cellStyle name="Zarez 3 3 5 2 2 4 2 2" xfId="29041"/>
    <cellStyle name="Zarez 3 3 5 2 2 4 2 3" xfId="19365"/>
    <cellStyle name="Zarez 3 3 5 2 2 4 3" xfId="24203"/>
    <cellStyle name="Zarez 3 3 5 2 2 4 4" xfId="14527"/>
    <cellStyle name="Zarez 3 3 5 2 2 5" xfId="6060"/>
    <cellStyle name="Zarez 3 3 5 2 2 5 2" xfId="25412"/>
    <cellStyle name="Zarez 3 3 5 2 2 5 3" xfId="15736"/>
    <cellStyle name="Zarez 3 3 5 2 2 6" xfId="20574"/>
    <cellStyle name="Zarez 3 3 5 2 2 7" xfId="10898"/>
    <cellStyle name="Zarez 3 3 5 2 3" xfId="1828"/>
    <cellStyle name="Zarez 3 3 5 2 3 2" xfId="6666"/>
    <cellStyle name="Zarez 3 3 5 2 3 2 2" xfId="26018"/>
    <cellStyle name="Zarez 3 3 5 2 3 2 3" xfId="16342"/>
    <cellStyle name="Zarez 3 3 5 2 3 3" xfId="21180"/>
    <cellStyle name="Zarez 3 3 5 2 3 4" xfId="11504"/>
    <cellStyle name="Zarez 3 3 5 2 4" xfId="3038"/>
    <cellStyle name="Zarez 3 3 5 2 4 2" xfId="7876"/>
    <cellStyle name="Zarez 3 3 5 2 4 2 2" xfId="27228"/>
    <cellStyle name="Zarez 3 3 5 2 4 2 3" xfId="17552"/>
    <cellStyle name="Zarez 3 3 5 2 4 3" xfId="22390"/>
    <cellStyle name="Zarez 3 3 5 2 4 4" xfId="12714"/>
    <cellStyle name="Zarez 3 3 5 2 5" xfId="4247"/>
    <cellStyle name="Zarez 3 3 5 2 5 2" xfId="9085"/>
    <cellStyle name="Zarez 3 3 5 2 5 2 2" xfId="28437"/>
    <cellStyle name="Zarez 3 3 5 2 5 2 3" xfId="18761"/>
    <cellStyle name="Zarez 3 3 5 2 5 3" xfId="23599"/>
    <cellStyle name="Zarez 3 3 5 2 5 4" xfId="13923"/>
    <cellStyle name="Zarez 3 3 5 2 6" xfId="5456"/>
    <cellStyle name="Zarez 3 3 5 2 6 2" xfId="24808"/>
    <cellStyle name="Zarez 3 3 5 2 6 3" xfId="15132"/>
    <cellStyle name="Zarez 3 3 5 2 7" xfId="19970"/>
    <cellStyle name="Zarez 3 3 5 2 8" xfId="10294"/>
    <cellStyle name="Zarez 3 3 5 3" xfId="920"/>
    <cellStyle name="Zarez 3 3 5 3 2" xfId="2130"/>
    <cellStyle name="Zarez 3 3 5 3 2 2" xfId="6968"/>
    <cellStyle name="Zarez 3 3 5 3 2 2 2" xfId="26320"/>
    <cellStyle name="Zarez 3 3 5 3 2 2 3" xfId="16644"/>
    <cellStyle name="Zarez 3 3 5 3 2 3" xfId="21482"/>
    <cellStyle name="Zarez 3 3 5 3 2 4" xfId="11806"/>
    <cellStyle name="Zarez 3 3 5 3 3" xfId="3340"/>
    <cellStyle name="Zarez 3 3 5 3 3 2" xfId="8178"/>
    <cellStyle name="Zarez 3 3 5 3 3 2 2" xfId="27530"/>
    <cellStyle name="Zarez 3 3 5 3 3 2 3" xfId="17854"/>
    <cellStyle name="Zarez 3 3 5 3 3 3" xfId="22692"/>
    <cellStyle name="Zarez 3 3 5 3 3 4" xfId="13016"/>
    <cellStyle name="Zarez 3 3 5 3 4" xfId="4549"/>
    <cellStyle name="Zarez 3 3 5 3 4 2" xfId="9387"/>
    <cellStyle name="Zarez 3 3 5 3 4 2 2" xfId="28739"/>
    <cellStyle name="Zarez 3 3 5 3 4 2 3" xfId="19063"/>
    <cellStyle name="Zarez 3 3 5 3 4 3" xfId="23901"/>
    <cellStyle name="Zarez 3 3 5 3 4 4" xfId="14225"/>
    <cellStyle name="Zarez 3 3 5 3 5" xfId="5758"/>
    <cellStyle name="Zarez 3 3 5 3 5 2" xfId="25110"/>
    <cellStyle name="Zarez 3 3 5 3 5 3" xfId="15434"/>
    <cellStyle name="Zarez 3 3 5 3 6" xfId="20272"/>
    <cellStyle name="Zarez 3 3 5 3 7" xfId="10596"/>
    <cellStyle name="Zarez 3 3 5 4" xfId="1526"/>
    <cellStyle name="Zarez 3 3 5 4 2" xfId="6364"/>
    <cellStyle name="Zarez 3 3 5 4 2 2" xfId="25716"/>
    <cellStyle name="Zarez 3 3 5 4 2 3" xfId="16040"/>
    <cellStyle name="Zarez 3 3 5 4 3" xfId="20878"/>
    <cellStyle name="Zarez 3 3 5 4 4" xfId="11202"/>
    <cellStyle name="Zarez 3 3 5 5" xfId="2736"/>
    <cellStyle name="Zarez 3 3 5 5 2" xfId="7574"/>
    <cellStyle name="Zarez 3 3 5 5 2 2" xfId="26926"/>
    <cellStyle name="Zarez 3 3 5 5 2 3" xfId="17250"/>
    <cellStyle name="Zarez 3 3 5 5 3" xfId="22088"/>
    <cellStyle name="Zarez 3 3 5 5 4" xfId="12412"/>
    <cellStyle name="Zarez 3 3 5 6" xfId="3945"/>
    <cellStyle name="Zarez 3 3 5 6 2" xfId="8783"/>
    <cellStyle name="Zarez 3 3 5 6 2 2" xfId="28135"/>
    <cellStyle name="Zarez 3 3 5 6 2 3" xfId="18459"/>
    <cellStyle name="Zarez 3 3 5 6 3" xfId="23297"/>
    <cellStyle name="Zarez 3 3 5 6 4" xfId="13621"/>
    <cellStyle name="Zarez 3 3 5 7" xfId="5154"/>
    <cellStyle name="Zarez 3 3 5 7 2" xfId="24506"/>
    <cellStyle name="Zarez 3 3 5 7 3" xfId="14830"/>
    <cellStyle name="Zarez 3 3 5 8" xfId="19668"/>
    <cellStyle name="Zarez 3 3 5 9" xfId="9992"/>
    <cellStyle name="Zarez 3 3 6" xfId="366"/>
    <cellStyle name="Zarez 3 3 6 2" xfId="970"/>
    <cellStyle name="Zarez 3 3 6 2 2" xfId="2180"/>
    <cellStyle name="Zarez 3 3 6 2 2 2" xfId="7018"/>
    <cellStyle name="Zarez 3 3 6 2 2 2 2" xfId="26370"/>
    <cellStyle name="Zarez 3 3 6 2 2 2 3" xfId="16694"/>
    <cellStyle name="Zarez 3 3 6 2 2 3" xfId="21532"/>
    <cellStyle name="Zarez 3 3 6 2 2 4" xfId="11856"/>
    <cellStyle name="Zarez 3 3 6 2 3" xfId="3390"/>
    <cellStyle name="Zarez 3 3 6 2 3 2" xfId="8228"/>
    <cellStyle name="Zarez 3 3 6 2 3 2 2" xfId="27580"/>
    <cellStyle name="Zarez 3 3 6 2 3 2 3" xfId="17904"/>
    <cellStyle name="Zarez 3 3 6 2 3 3" xfId="22742"/>
    <cellStyle name="Zarez 3 3 6 2 3 4" xfId="13066"/>
    <cellStyle name="Zarez 3 3 6 2 4" xfId="4599"/>
    <cellStyle name="Zarez 3 3 6 2 4 2" xfId="9437"/>
    <cellStyle name="Zarez 3 3 6 2 4 2 2" xfId="28789"/>
    <cellStyle name="Zarez 3 3 6 2 4 2 3" xfId="19113"/>
    <cellStyle name="Zarez 3 3 6 2 4 3" xfId="23951"/>
    <cellStyle name="Zarez 3 3 6 2 4 4" xfId="14275"/>
    <cellStyle name="Zarez 3 3 6 2 5" xfId="5808"/>
    <cellStyle name="Zarez 3 3 6 2 5 2" xfId="25160"/>
    <cellStyle name="Zarez 3 3 6 2 5 3" xfId="15484"/>
    <cellStyle name="Zarez 3 3 6 2 6" xfId="20322"/>
    <cellStyle name="Zarez 3 3 6 2 7" xfId="10646"/>
    <cellStyle name="Zarez 3 3 6 3" xfId="1576"/>
    <cellStyle name="Zarez 3 3 6 3 2" xfId="6414"/>
    <cellStyle name="Zarez 3 3 6 3 2 2" xfId="25766"/>
    <cellStyle name="Zarez 3 3 6 3 2 3" xfId="16090"/>
    <cellStyle name="Zarez 3 3 6 3 3" xfId="20928"/>
    <cellStyle name="Zarez 3 3 6 3 4" xfId="11252"/>
    <cellStyle name="Zarez 3 3 6 4" xfId="2786"/>
    <cellStyle name="Zarez 3 3 6 4 2" xfId="7624"/>
    <cellStyle name="Zarez 3 3 6 4 2 2" xfId="26976"/>
    <cellStyle name="Zarez 3 3 6 4 2 3" xfId="17300"/>
    <cellStyle name="Zarez 3 3 6 4 3" xfId="22138"/>
    <cellStyle name="Zarez 3 3 6 4 4" xfId="12462"/>
    <cellStyle name="Zarez 3 3 6 5" xfId="3995"/>
    <cellStyle name="Zarez 3 3 6 5 2" xfId="8833"/>
    <cellStyle name="Zarez 3 3 6 5 2 2" xfId="28185"/>
    <cellStyle name="Zarez 3 3 6 5 2 3" xfId="18509"/>
    <cellStyle name="Zarez 3 3 6 5 3" xfId="23347"/>
    <cellStyle name="Zarez 3 3 6 5 4" xfId="13671"/>
    <cellStyle name="Zarez 3 3 6 6" xfId="5204"/>
    <cellStyle name="Zarez 3 3 6 6 2" xfId="24556"/>
    <cellStyle name="Zarez 3 3 6 6 3" xfId="14880"/>
    <cellStyle name="Zarez 3 3 6 7" xfId="19718"/>
    <cellStyle name="Zarez 3 3 6 8" xfId="10042"/>
    <cellStyle name="Zarez 3 3 7" xfId="668"/>
    <cellStyle name="Zarez 3 3 7 2" xfId="1878"/>
    <cellStyle name="Zarez 3 3 7 2 2" xfId="6716"/>
    <cellStyle name="Zarez 3 3 7 2 2 2" xfId="26068"/>
    <cellStyle name="Zarez 3 3 7 2 2 3" xfId="16392"/>
    <cellStyle name="Zarez 3 3 7 2 3" xfId="21230"/>
    <cellStyle name="Zarez 3 3 7 2 4" xfId="11554"/>
    <cellStyle name="Zarez 3 3 7 3" xfId="3088"/>
    <cellStyle name="Zarez 3 3 7 3 2" xfId="7926"/>
    <cellStyle name="Zarez 3 3 7 3 2 2" xfId="27278"/>
    <cellStyle name="Zarez 3 3 7 3 2 3" xfId="17602"/>
    <cellStyle name="Zarez 3 3 7 3 3" xfId="22440"/>
    <cellStyle name="Zarez 3 3 7 3 4" xfId="12764"/>
    <cellStyle name="Zarez 3 3 7 4" xfId="4297"/>
    <cellStyle name="Zarez 3 3 7 4 2" xfId="9135"/>
    <cellStyle name="Zarez 3 3 7 4 2 2" xfId="28487"/>
    <cellStyle name="Zarez 3 3 7 4 2 3" xfId="18811"/>
    <cellStyle name="Zarez 3 3 7 4 3" xfId="23649"/>
    <cellStyle name="Zarez 3 3 7 4 4" xfId="13973"/>
    <cellStyle name="Zarez 3 3 7 5" xfId="5506"/>
    <cellStyle name="Zarez 3 3 7 5 2" xfId="24858"/>
    <cellStyle name="Zarez 3 3 7 5 3" xfId="15182"/>
    <cellStyle name="Zarez 3 3 7 6" xfId="20020"/>
    <cellStyle name="Zarez 3 3 7 7" xfId="10344"/>
    <cellStyle name="Zarez 3 3 8" xfId="1274"/>
    <cellStyle name="Zarez 3 3 8 2" xfId="6112"/>
    <cellStyle name="Zarez 3 3 8 2 2" xfId="25464"/>
    <cellStyle name="Zarez 3 3 8 2 3" xfId="15788"/>
    <cellStyle name="Zarez 3 3 8 3" xfId="20626"/>
    <cellStyle name="Zarez 3 3 8 4" xfId="10950"/>
    <cellStyle name="Zarez 3 3 9" xfId="2484"/>
    <cellStyle name="Zarez 3 3 9 2" xfId="7322"/>
    <cellStyle name="Zarez 3 3 9 2 2" xfId="26674"/>
    <cellStyle name="Zarez 3 3 9 2 3" xfId="16998"/>
    <cellStyle name="Zarez 3 3 9 3" xfId="21836"/>
    <cellStyle name="Zarez 3 3 9 4" xfId="12160"/>
    <cellStyle name="Zarez 3 4" xfId="62"/>
    <cellStyle name="Zarez 3 4 10" xfId="9769"/>
    <cellStyle name="Zarez 3 4 2" xfId="175"/>
    <cellStyle name="Zarez 3 4 2 2" xfId="495"/>
    <cellStyle name="Zarez 3 4 2 2 2" xfId="1099"/>
    <cellStyle name="Zarez 3 4 2 2 2 2" xfId="2309"/>
    <cellStyle name="Zarez 3 4 2 2 2 2 2" xfId="7147"/>
    <cellStyle name="Zarez 3 4 2 2 2 2 2 2" xfId="26499"/>
    <cellStyle name="Zarez 3 4 2 2 2 2 2 3" xfId="16823"/>
    <cellStyle name="Zarez 3 4 2 2 2 2 3" xfId="21661"/>
    <cellStyle name="Zarez 3 4 2 2 2 2 4" xfId="11985"/>
    <cellStyle name="Zarez 3 4 2 2 2 3" xfId="3519"/>
    <cellStyle name="Zarez 3 4 2 2 2 3 2" xfId="8357"/>
    <cellStyle name="Zarez 3 4 2 2 2 3 2 2" xfId="27709"/>
    <cellStyle name="Zarez 3 4 2 2 2 3 2 3" xfId="18033"/>
    <cellStyle name="Zarez 3 4 2 2 2 3 3" xfId="22871"/>
    <cellStyle name="Zarez 3 4 2 2 2 3 4" xfId="13195"/>
    <cellStyle name="Zarez 3 4 2 2 2 4" xfId="4728"/>
    <cellStyle name="Zarez 3 4 2 2 2 4 2" xfId="9566"/>
    <cellStyle name="Zarez 3 4 2 2 2 4 2 2" xfId="28918"/>
    <cellStyle name="Zarez 3 4 2 2 2 4 2 3" xfId="19242"/>
    <cellStyle name="Zarez 3 4 2 2 2 4 3" xfId="24080"/>
    <cellStyle name="Zarez 3 4 2 2 2 4 4" xfId="14404"/>
    <cellStyle name="Zarez 3 4 2 2 2 5" xfId="5937"/>
    <cellStyle name="Zarez 3 4 2 2 2 5 2" xfId="25289"/>
    <cellStyle name="Zarez 3 4 2 2 2 5 3" xfId="15613"/>
    <cellStyle name="Zarez 3 4 2 2 2 6" xfId="20451"/>
    <cellStyle name="Zarez 3 4 2 2 2 7" xfId="10775"/>
    <cellStyle name="Zarez 3 4 2 2 3" xfId="1705"/>
    <cellStyle name="Zarez 3 4 2 2 3 2" xfId="6543"/>
    <cellStyle name="Zarez 3 4 2 2 3 2 2" xfId="25895"/>
    <cellStyle name="Zarez 3 4 2 2 3 2 3" xfId="16219"/>
    <cellStyle name="Zarez 3 4 2 2 3 3" xfId="21057"/>
    <cellStyle name="Zarez 3 4 2 2 3 4" xfId="11381"/>
    <cellStyle name="Zarez 3 4 2 2 4" xfId="2915"/>
    <cellStyle name="Zarez 3 4 2 2 4 2" xfId="7753"/>
    <cellStyle name="Zarez 3 4 2 2 4 2 2" xfId="27105"/>
    <cellStyle name="Zarez 3 4 2 2 4 2 3" xfId="17429"/>
    <cellStyle name="Zarez 3 4 2 2 4 3" xfId="22267"/>
    <cellStyle name="Zarez 3 4 2 2 4 4" xfId="12591"/>
    <cellStyle name="Zarez 3 4 2 2 5" xfId="4124"/>
    <cellStyle name="Zarez 3 4 2 2 5 2" xfId="8962"/>
    <cellStyle name="Zarez 3 4 2 2 5 2 2" xfId="28314"/>
    <cellStyle name="Zarez 3 4 2 2 5 2 3" xfId="18638"/>
    <cellStyle name="Zarez 3 4 2 2 5 3" xfId="23476"/>
    <cellStyle name="Zarez 3 4 2 2 5 4" xfId="13800"/>
    <cellStyle name="Zarez 3 4 2 2 6" xfId="5333"/>
    <cellStyle name="Zarez 3 4 2 2 6 2" xfId="24685"/>
    <cellStyle name="Zarez 3 4 2 2 6 3" xfId="15009"/>
    <cellStyle name="Zarez 3 4 2 2 7" xfId="19847"/>
    <cellStyle name="Zarez 3 4 2 2 8" xfId="10171"/>
    <cellStyle name="Zarez 3 4 2 3" xfId="797"/>
    <cellStyle name="Zarez 3 4 2 3 2" xfId="2007"/>
    <cellStyle name="Zarez 3 4 2 3 2 2" xfId="6845"/>
    <cellStyle name="Zarez 3 4 2 3 2 2 2" xfId="26197"/>
    <cellStyle name="Zarez 3 4 2 3 2 2 3" xfId="16521"/>
    <cellStyle name="Zarez 3 4 2 3 2 3" xfId="21359"/>
    <cellStyle name="Zarez 3 4 2 3 2 4" xfId="11683"/>
    <cellStyle name="Zarez 3 4 2 3 3" xfId="3217"/>
    <cellStyle name="Zarez 3 4 2 3 3 2" xfId="8055"/>
    <cellStyle name="Zarez 3 4 2 3 3 2 2" xfId="27407"/>
    <cellStyle name="Zarez 3 4 2 3 3 2 3" xfId="17731"/>
    <cellStyle name="Zarez 3 4 2 3 3 3" xfId="22569"/>
    <cellStyle name="Zarez 3 4 2 3 3 4" xfId="12893"/>
    <cellStyle name="Zarez 3 4 2 3 4" xfId="4426"/>
    <cellStyle name="Zarez 3 4 2 3 4 2" xfId="9264"/>
    <cellStyle name="Zarez 3 4 2 3 4 2 2" xfId="28616"/>
    <cellStyle name="Zarez 3 4 2 3 4 2 3" xfId="18940"/>
    <cellStyle name="Zarez 3 4 2 3 4 3" xfId="23778"/>
    <cellStyle name="Zarez 3 4 2 3 4 4" xfId="14102"/>
    <cellStyle name="Zarez 3 4 2 3 5" xfId="5635"/>
    <cellStyle name="Zarez 3 4 2 3 5 2" xfId="24987"/>
    <cellStyle name="Zarez 3 4 2 3 5 3" xfId="15311"/>
    <cellStyle name="Zarez 3 4 2 3 6" xfId="20149"/>
    <cellStyle name="Zarez 3 4 2 3 7" xfId="10473"/>
    <cellStyle name="Zarez 3 4 2 4" xfId="1403"/>
    <cellStyle name="Zarez 3 4 2 4 2" xfId="6241"/>
    <cellStyle name="Zarez 3 4 2 4 2 2" xfId="25593"/>
    <cellStyle name="Zarez 3 4 2 4 2 3" xfId="15917"/>
    <cellStyle name="Zarez 3 4 2 4 3" xfId="20755"/>
    <cellStyle name="Zarez 3 4 2 4 4" xfId="11079"/>
    <cellStyle name="Zarez 3 4 2 5" xfId="2613"/>
    <cellStyle name="Zarez 3 4 2 5 2" xfId="7451"/>
    <cellStyle name="Zarez 3 4 2 5 2 2" xfId="26803"/>
    <cellStyle name="Zarez 3 4 2 5 2 3" xfId="17127"/>
    <cellStyle name="Zarez 3 4 2 5 3" xfId="21965"/>
    <cellStyle name="Zarez 3 4 2 5 4" xfId="12289"/>
    <cellStyle name="Zarez 3 4 2 6" xfId="3823"/>
    <cellStyle name="Zarez 3 4 2 6 2" xfId="8661"/>
    <cellStyle name="Zarez 3 4 2 6 2 2" xfId="28013"/>
    <cellStyle name="Zarez 3 4 2 6 2 3" xfId="18337"/>
    <cellStyle name="Zarez 3 4 2 6 3" xfId="23175"/>
    <cellStyle name="Zarez 3 4 2 6 4" xfId="13499"/>
    <cellStyle name="Zarez 3 4 2 7" xfId="5031"/>
    <cellStyle name="Zarez 3 4 2 7 2" xfId="24383"/>
    <cellStyle name="Zarez 3 4 2 7 3" xfId="14707"/>
    <cellStyle name="Zarez 3 4 2 8" xfId="19545"/>
    <cellStyle name="Zarez 3 4 2 9" xfId="9869"/>
    <cellStyle name="Zarez 3 4 3" xfId="395"/>
    <cellStyle name="Zarez 3 4 3 2" xfId="999"/>
    <cellStyle name="Zarez 3 4 3 2 2" xfId="2209"/>
    <cellStyle name="Zarez 3 4 3 2 2 2" xfId="7047"/>
    <cellStyle name="Zarez 3 4 3 2 2 2 2" xfId="26399"/>
    <cellStyle name="Zarez 3 4 3 2 2 2 3" xfId="16723"/>
    <cellStyle name="Zarez 3 4 3 2 2 3" xfId="21561"/>
    <cellStyle name="Zarez 3 4 3 2 2 4" xfId="11885"/>
    <cellStyle name="Zarez 3 4 3 2 3" xfId="3419"/>
    <cellStyle name="Zarez 3 4 3 2 3 2" xfId="8257"/>
    <cellStyle name="Zarez 3 4 3 2 3 2 2" xfId="27609"/>
    <cellStyle name="Zarez 3 4 3 2 3 2 3" xfId="17933"/>
    <cellStyle name="Zarez 3 4 3 2 3 3" xfId="22771"/>
    <cellStyle name="Zarez 3 4 3 2 3 4" xfId="13095"/>
    <cellStyle name="Zarez 3 4 3 2 4" xfId="4628"/>
    <cellStyle name="Zarez 3 4 3 2 4 2" xfId="9466"/>
    <cellStyle name="Zarez 3 4 3 2 4 2 2" xfId="28818"/>
    <cellStyle name="Zarez 3 4 3 2 4 2 3" xfId="19142"/>
    <cellStyle name="Zarez 3 4 3 2 4 3" xfId="23980"/>
    <cellStyle name="Zarez 3 4 3 2 4 4" xfId="14304"/>
    <cellStyle name="Zarez 3 4 3 2 5" xfId="5837"/>
    <cellStyle name="Zarez 3 4 3 2 5 2" xfId="25189"/>
    <cellStyle name="Zarez 3 4 3 2 5 3" xfId="15513"/>
    <cellStyle name="Zarez 3 4 3 2 6" xfId="20351"/>
    <cellStyle name="Zarez 3 4 3 2 7" xfId="10675"/>
    <cellStyle name="Zarez 3 4 3 3" xfId="1605"/>
    <cellStyle name="Zarez 3 4 3 3 2" xfId="6443"/>
    <cellStyle name="Zarez 3 4 3 3 2 2" xfId="25795"/>
    <cellStyle name="Zarez 3 4 3 3 2 3" xfId="16119"/>
    <cellStyle name="Zarez 3 4 3 3 3" xfId="20957"/>
    <cellStyle name="Zarez 3 4 3 3 4" xfId="11281"/>
    <cellStyle name="Zarez 3 4 3 4" xfId="2815"/>
    <cellStyle name="Zarez 3 4 3 4 2" xfId="7653"/>
    <cellStyle name="Zarez 3 4 3 4 2 2" xfId="27005"/>
    <cellStyle name="Zarez 3 4 3 4 2 3" xfId="17329"/>
    <cellStyle name="Zarez 3 4 3 4 3" xfId="22167"/>
    <cellStyle name="Zarez 3 4 3 4 4" xfId="12491"/>
    <cellStyle name="Zarez 3 4 3 5" xfId="4024"/>
    <cellStyle name="Zarez 3 4 3 5 2" xfId="8862"/>
    <cellStyle name="Zarez 3 4 3 5 2 2" xfId="28214"/>
    <cellStyle name="Zarez 3 4 3 5 2 3" xfId="18538"/>
    <cellStyle name="Zarez 3 4 3 5 3" xfId="23376"/>
    <cellStyle name="Zarez 3 4 3 5 4" xfId="13700"/>
    <cellStyle name="Zarez 3 4 3 6" xfId="5233"/>
    <cellStyle name="Zarez 3 4 3 6 2" xfId="24585"/>
    <cellStyle name="Zarez 3 4 3 6 3" xfId="14909"/>
    <cellStyle name="Zarez 3 4 3 7" xfId="19747"/>
    <cellStyle name="Zarez 3 4 3 8" xfId="10071"/>
    <cellStyle name="Zarez 3 4 4" xfId="697"/>
    <cellStyle name="Zarez 3 4 4 2" xfId="1907"/>
    <cellStyle name="Zarez 3 4 4 2 2" xfId="6745"/>
    <cellStyle name="Zarez 3 4 4 2 2 2" xfId="26097"/>
    <cellStyle name="Zarez 3 4 4 2 2 3" xfId="16421"/>
    <cellStyle name="Zarez 3 4 4 2 3" xfId="21259"/>
    <cellStyle name="Zarez 3 4 4 2 4" xfId="11583"/>
    <cellStyle name="Zarez 3 4 4 3" xfId="3117"/>
    <cellStyle name="Zarez 3 4 4 3 2" xfId="7955"/>
    <cellStyle name="Zarez 3 4 4 3 2 2" xfId="27307"/>
    <cellStyle name="Zarez 3 4 4 3 2 3" xfId="17631"/>
    <cellStyle name="Zarez 3 4 4 3 3" xfId="22469"/>
    <cellStyle name="Zarez 3 4 4 3 4" xfId="12793"/>
    <cellStyle name="Zarez 3 4 4 4" xfId="4326"/>
    <cellStyle name="Zarez 3 4 4 4 2" xfId="9164"/>
    <cellStyle name="Zarez 3 4 4 4 2 2" xfId="28516"/>
    <cellStyle name="Zarez 3 4 4 4 2 3" xfId="18840"/>
    <cellStyle name="Zarez 3 4 4 4 3" xfId="23678"/>
    <cellStyle name="Zarez 3 4 4 4 4" xfId="14002"/>
    <cellStyle name="Zarez 3 4 4 5" xfId="5535"/>
    <cellStyle name="Zarez 3 4 4 5 2" xfId="24887"/>
    <cellStyle name="Zarez 3 4 4 5 3" xfId="15211"/>
    <cellStyle name="Zarez 3 4 4 6" xfId="20049"/>
    <cellStyle name="Zarez 3 4 4 7" xfId="10373"/>
    <cellStyle name="Zarez 3 4 5" xfId="1303"/>
    <cellStyle name="Zarez 3 4 5 2" xfId="6141"/>
    <cellStyle name="Zarez 3 4 5 2 2" xfId="25493"/>
    <cellStyle name="Zarez 3 4 5 2 3" xfId="15817"/>
    <cellStyle name="Zarez 3 4 5 3" xfId="20655"/>
    <cellStyle name="Zarez 3 4 5 4" xfId="10979"/>
    <cellStyle name="Zarez 3 4 6" xfId="2513"/>
    <cellStyle name="Zarez 3 4 6 2" xfId="7351"/>
    <cellStyle name="Zarez 3 4 6 2 2" xfId="26703"/>
    <cellStyle name="Zarez 3 4 6 2 3" xfId="17027"/>
    <cellStyle name="Zarez 3 4 6 3" xfId="21865"/>
    <cellStyle name="Zarez 3 4 6 4" xfId="12189"/>
    <cellStyle name="Zarez 3 4 7" xfId="3723"/>
    <cellStyle name="Zarez 3 4 7 2" xfId="8561"/>
    <cellStyle name="Zarez 3 4 7 2 2" xfId="27913"/>
    <cellStyle name="Zarez 3 4 7 2 3" xfId="18237"/>
    <cellStyle name="Zarez 3 4 7 3" xfId="23075"/>
    <cellStyle name="Zarez 3 4 7 4" xfId="13399"/>
    <cellStyle name="Zarez 3 4 8" xfId="4931"/>
    <cellStyle name="Zarez 3 4 8 2" xfId="24283"/>
    <cellStyle name="Zarez 3 4 8 3" xfId="14607"/>
    <cellStyle name="Zarez 3 4 9" xfId="19445"/>
    <cellStyle name="Zarez 3 5" xfId="124"/>
    <cellStyle name="Zarez 3 5 2" xfId="445"/>
    <cellStyle name="Zarez 3 5 2 2" xfId="1049"/>
    <cellStyle name="Zarez 3 5 2 2 2" xfId="2259"/>
    <cellStyle name="Zarez 3 5 2 2 2 2" xfId="7097"/>
    <cellStyle name="Zarez 3 5 2 2 2 2 2" xfId="26449"/>
    <cellStyle name="Zarez 3 5 2 2 2 2 3" xfId="16773"/>
    <cellStyle name="Zarez 3 5 2 2 2 3" xfId="21611"/>
    <cellStyle name="Zarez 3 5 2 2 2 4" xfId="11935"/>
    <cellStyle name="Zarez 3 5 2 2 3" xfId="3469"/>
    <cellStyle name="Zarez 3 5 2 2 3 2" xfId="8307"/>
    <cellStyle name="Zarez 3 5 2 2 3 2 2" xfId="27659"/>
    <cellStyle name="Zarez 3 5 2 2 3 2 3" xfId="17983"/>
    <cellStyle name="Zarez 3 5 2 2 3 3" xfId="22821"/>
    <cellStyle name="Zarez 3 5 2 2 3 4" xfId="13145"/>
    <cellStyle name="Zarez 3 5 2 2 4" xfId="4678"/>
    <cellStyle name="Zarez 3 5 2 2 4 2" xfId="9516"/>
    <cellStyle name="Zarez 3 5 2 2 4 2 2" xfId="28868"/>
    <cellStyle name="Zarez 3 5 2 2 4 2 3" xfId="19192"/>
    <cellStyle name="Zarez 3 5 2 2 4 3" xfId="24030"/>
    <cellStyle name="Zarez 3 5 2 2 4 4" xfId="14354"/>
    <cellStyle name="Zarez 3 5 2 2 5" xfId="5887"/>
    <cellStyle name="Zarez 3 5 2 2 5 2" xfId="25239"/>
    <cellStyle name="Zarez 3 5 2 2 5 3" xfId="15563"/>
    <cellStyle name="Zarez 3 5 2 2 6" xfId="20401"/>
    <cellStyle name="Zarez 3 5 2 2 7" xfId="10725"/>
    <cellStyle name="Zarez 3 5 2 3" xfId="1655"/>
    <cellStyle name="Zarez 3 5 2 3 2" xfId="6493"/>
    <cellStyle name="Zarez 3 5 2 3 2 2" xfId="25845"/>
    <cellStyle name="Zarez 3 5 2 3 2 3" xfId="16169"/>
    <cellStyle name="Zarez 3 5 2 3 3" xfId="21007"/>
    <cellStyle name="Zarez 3 5 2 3 4" xfId="11331"/>
    <cellStyle name="Zarez 3 5 2 4" xfId="2865"/>
    <cellStyle name="Zarez 3 5 2 4 2" xfId="7703"/>
    <cellStyle name="Zarez 3 5 2 4 2 2" xfId="27055"/>
    <cellStyle name="Zarez 3 5 2 4 2 3" xfId="17379"/>
    <cellStyle name="Zarez 3 5 2 4 3" xfId="22217"/>
    <cellStyle name="Zarez 3 5 2 4 4" xfId="12541"/>
    <cellStyle name="Zarez 3 5 2 5" xfId="4074"/>
    <cellStyle name="Zarez 3 5 2 5 2" xfId="8912"/>
    <cellStyle name="Zarez 3 5 2 5 2 2" xfId="28264"/>
    <cellStyle name="Zarez 3 5 2 5 2 3" xfId="18588"/>
    <cellStyle name="Zarez 3 5 2 5 3" xfId="23426"/>
    <cellStyle name="Zarez 3 5 2 5 4" xfId="13750"/>
    <cellStyle name="Zarez 3 5 2 6" xfId="5283"/>
    <cellStyle name="Zarez 3 5 2 6 2" xfId="24635"/>
    <cellStyle name="Zarez 3 5 2 6 3" xfId="14959"/>
    <cellStyle name="Zarez 3 5 2 7" xfId="19797"/>
    <cellStyle name="Zarez 3 5 2 8" xfId="10121"/>
    <cellStyle name="Zarez 3 5 3" xfId="747"/>
    <cellStyle name="Zarez 3 5 3 2" xfId="1957"/>
    <cellStyle name="Zarez 3 5 3 2 2" xfId="6795"/>
    <cellStyle name="Zarez 3 5 3 2 2 2" xfId="26147"/>
    <cellStyle name="Zarez 3 5 3 2 2 3" xfId="16471"/>
    <cellStyle name="Zarez 3 5 3 2 3" xfId="21309"/>
    <cellStyle name="Zarez 3 5 3 2 4" xfId="11633"/>
    <cellStyle name="Zarez 3 5 3 3" xfId="3167"/>
    <cellStyle name="Zarez 3 5 3 3 2" xfId="8005"/>
    <cellStyle name="Zarez 3 5 3 3 2 2" xfId="27357"/>
    <cellStyle name="Zarez 3 5 3 3 2 3" xfId="17681"/>
    <cellStyle name="Zarez 3 5 3 3 3" xfId="22519"/>
    <cellStyle name="Zarez 3 5 3 3 4" xfId="12843"/>
    <cellStyle name="Zarez 3 5 3 4" xfId="4376"/>
    <cellStyle name="Zarez 3 5 3 4 2" xfId="9214"/>
    <cellStyle name="Zarez 3 5 3 4 2 2" xfId="28566"/>
    <cellStyle name="Zarez 3 5 3 4 2 3" xfId="18890"/>
    <cellStyle name="Zarez 3 5 3 4 3" xfId="23728"/>
    <cellStyle name="Zarez 3 5 3 4 4" xfId="14052"/>
    <cellStyle name="Zarez 3 5 3 5" xfId="5585"/>
    <cellStyle name="Zarez 3 5 3 5 2" xfId="24937"/>
    <cellStyle name="Zarez 3 5 3 5 3" xfId="15261"/>
    <cellStyle name="Zarez 3 5 3 6" xfId="20099"/>
    <cellStyle name="Zarez 3 5 3 7" xfId="10423"/>
    <cellStyle name="Zarez 3 5 4" xfId="1353"/>
    <cellStyle name="Zarez 3 5 4 2" xfId="6191"/>
    <cellStyle name="Zarez 3 5 4 2 2" xfId="25543"/>
    <cellStyle name="Zarez 3 5 4 2 3" xfId="15867"/>
    <cellStyle name="Zarez 3 5 4 3" xfId="20705"/>
    <cellStyle name="Zarez 3 5 4 4" xfId="11029"/>
    <cellStyle name="Zarez 3 5 5" xfId="2563"/>
    <cellStyle name="Zarez 3 5 5 2" xfId="7401"/>
    <cellStyle name="Zarez 3 5 5 2 2" xfId="26753"/>
    <cellStyle name="Zarez 3 5 5 2 3" xfId="17077"/>
    <cellStyle name="Zarez 3 5 5 3" xfId="21915"/>
    <cellStyle name="Zarez 3 5 5 4" xfId="12239"/>
    <cellStyle name="Zarez 3 5 6" xfId="3773"/>
    <cellStyle name="Zarez 3 5 6 2" xfId="8611"/>
    <cellStyle name="Zarez 3 5 6 2 2" xfId="27963"/>
    <cellStyle name="Zarez 3 5 6 2 3" xfId="18287"/>
    <cellStyle name="Zarez 3 5 6 3" xfId="23125"/>
    <cellStyle name="Zarez 3 5 6 4" xfId="13449"/>
    <cellStyle name="Zarez 3 5 7" xfId="4981"/>
    <cellStyle name="Zarez 3 5 7 2" xfId="24333"/>
    <cellStyle name="Zarez 3 5 7 3" xfId="14657"/>
    <cellStyle name="Zarez 3 5 8" xfId="19495"/>
    <cellStyle name="Zarez 3 5 9" xfId="9819"/>
    <cellStyle name="Zarez 3 6" xfId="241"/>
    <cellStyle name="Zarez 3 6 2" xfId="545"/>
    <cellStyle name="Zarez 3 6 2 2" xfId="1149"/>
    <cellStyle name="Zarez 3 6 2 2 2" xfId="2359"/>
    <cellStyle name="Zarez 3 6 2 2 2 2" xfId="7197"/>
    <cellStyle name="Zarez 3 6 2 2 2 2 2" xfId="26549"/>
    <cellStyle name="Zarez 3 6 2 2 2 2 3" xfId="16873"/>
    <cellStyle name="Zarez 3 6 2 2 2 3" xfId="21711"/>
    <cellStyle name="Zarez 3 6 2 2 2 4" xfId="12035"/>
    <cellStyle name="Zarez 3 6 2 2 3" xfId="3569"/>
    <cellStyle name="Zarez 3 6 2 2 3 2" xfId="8407"/>
    <cellStyle name="Zarez 3 6 2 2 3 2 2" xfId="27759"/>
    <cellStyle name="Zarez 3 6 2 2 3 2 3" xfId="18083"/>
    <cellStyle name="Zarez 3 6 2 2 3 3" xfId="22921"/>
    <cellStyle name="Zarez 3 6 2 2 3 4" xfId="13245"/>
    <cellStyle name="Zarez 3 6 2 2 4" xfId="4778"/>
    <cellStyle name="Zarez 3 6 2 2 4 2" xfId="9616"/>
    <cellStyle name="Zarez 3 6 2 2 4 2 2" xfId="28968"/>
    <cellStyle name="Zarez 3 6 2 2 4 2 3" xfId="19292"/>
    <cellStyle name="Zarez 3 6 2 2 4 3" xfId="24130"/>
    <cellStyle name="Zarez 3 6 2 2 4 4" xfId="14454"/>
    <cellStyle name="Zarez 3 6 2 2 5" xfId="5987"/>
    <cellStyle name="Zarez 3 6 2 2 5 2" xfId="25339"/>
    <cellStyle name="Zarez 3 6 2 2 5 3" xfId="15663"/>
    <cellStyle name="Zarez 3 6 2 2 6" xfId="20501"/>
    <cellStyle name="Zarez 3 6 2 2 7" xfId="10825"/>
    <cellStyle name="Zarez 3 6 2 3" xfId="1755"/>
    <cellStyle name="Zarez 3 6 2 3 2" xfId="6593"/>
    <cellStyle name="Zarez 3 6 2 3 2 2" xfId="25945"/>
    <cellStyle name="Zarez 3 6 2 3 2 3" xfId="16269"/>
    <cellStyle name="Zarez 3 6 2 3 3" xfId="21107"/>
    <cellStyle name="Zarez 3 6 2 3 4" xfId="11431"/>
    <cellStyle name="Zarez 3 6 2 4" xfId="2965"/>
    <cellStyle name="Zarez 3 6 2 4 2" xfId="7803"/>
    <cellStyle name="Zarez 3 6 2 4 2 2" xfId="27155"/>
    <cellStyle name="Zarez 3 6 2 4 2 3" xfId="17479"/>
    <cellStyle name="Zarez 3 6 2 4 3" xfId="22317"/>
    <cellStyle name="Zarez 3 6 2 4 4" xfId="12641"/>
    <cellStyle name="Zarez 3 6 2 5" xfId="4174"/>
    <cellStyle name="Zarez 3 6 2 5 2" xfId="9012"/>
    <cellStyle name="Zarez 3 6 2 5 2 2" xfId="28364"/>
    <cellStyle name="Zarez 3 6 2 5 2 3" xfId="18688"/>
    <cellStyle name="Zarez 3 6 2 5 3" xfId="23526"/>
    <cellStyle name="Zarez 3 6 2 5 4" xfId="13850"/>
    <cellStyle name="Zarez 3 6 2 6" xfId="5383"/>
    <cellStyle name="Zarez 3 6 2 6 2" xfId="24735"/>
    <cellStyle name="Zarez 3 6 2 6 3" xfId="15059"/>
    <cellStyle name="Zarez 3 6 2 7" xfId="19897"/>
    <cellStyle name="Zarez 3 6 2 8" xfId="10221"/>
    <cellStyle name="Zarez 3 6 3" xfId="847"/>
    <cellStyle name="Zarez 3 6 3 2" xfId="2057"/>
    <cellStyle name="Zarez 3 6 3 2 2" xfId="6895"/>
    <cellStyle name="Zarez 3 6 3 2 2 2" xfId="26247"/>
    <cellStyle name="Zarez 3 6 3 2 2 3" xfId="16571"/>
    <cellStyle name="Zarez 3 6 3 2 3" xfId="21409"/>
    <cellStyle name="Zarez 3 6 3 2 4" xfId="11733"/>
    <cellStyle name="Zarez 3 6 3 3" xfId="3267"/>
    <cellStyle name="Zarez 3 6 3 3 2" xfId="8105"/>
    <cellStyle name="Zarez 3 6 3 3 2 2" xfId="27457"/>
    <cellStyle name="Zarez 3 6 3 3 2 3" xfId="17781"/>
    <cellStyle name="Zarez 3 6 3 3 3" xfId="22619"/>
    <cellStyle name="Zarez 3 6 3 3 4" xfId="12943"/>
    <cellStyle name="Zarez 3 6 3 4" xfId="4476"/>
    <cellStyle name="Zarez 3 6 3 4 2" xfId="9314"/>
    <cellStyle name="Zarez 3 6 3 4 2 2" xfId="28666"/>
    <cellStyle name="Zarez 3 6 3 4 2 3" xfId="18990"/>
    <cellStyle name="Zarez 3 6 3 4 3" xfId="23828"/>
    <cellStyle name="Zarez 3 6 3 4 4" xfId="14152"/>
    <cellStyle name="Zarez 3 6 3 5" xfId="5685"/>
    <cellStyle name="Zarez 3 6 3 5 2" xfId="25037"/>
    <cellStyle name="Zarez 3 6 3 5 3" xfId="15361"/>
    <cellStyle name="Zarez 3 6 3 6" xfId="20199"/>
    <cellStyle name="Zarez 3 6 3 7" xfId="10523"/>
    <cellStyle name="Zarez 3 6 4" xfId="1453"/>
    <cellStyle name="Zarez 3 6 4 2" xfId="6291"/>
    <cellStyle name="Zarez 3 6 4 2 2" xfId="25643"/>
    <cellStyle name="Zarez 3 6 4 2 3" xfId="15967"/>
    <cellStyle name="Zarez 3 6 4 3" xfId="20805"/>
    <cellStyle name="Zarez 3 6 4 4" xfId="11129"/>
    <cellStyle name="Zarez 3 6 5" xfId="2663"/>
    <cellStyle name="Zarez 3 6 5 2" xfId="7501"/>
    <cellStyle name="Zarez 3 6 5 2 2" xfId="26853"/>
    <cellStyle name="Zarez 3 6 5 2 3" xfId="17177"/>
    <cellStyle name="Zarez 3 6 5 3" xfId="22015"/>
    <cellStyle name="Zarez 3 6 5 4" xfId="12339"/>
    <cellStyle name="Zarez 3 6 6" xfId="3873"/>
    <cellStyle name="Zarez 3 6 6 2" xfId="8711"/>
    <cellStyle name="Zarez 3 6 6 2 2" xfId="28063"/>
    <cellStyle name="Zarez 3 6 6 2 3" xfId="18387"/>
    <cellStyle name="Zarez 3 6 6 3" xfId="23225"/>
    <cellStyle name="Zarez 3 6 6 4" xfId="13549"/>
    <cellStyle name="Zarez 3 6 7" xfId="5081"/>
    <cellStyle name="Zarez 3 6 7 2" xfId="24433"/>
    <cellStyle name="Zarez 3 6 7 3" xfId="14757"/>
    <cellStyle name="Zarez 3 6 8" xfId="19595"/>
    <cellStyle name="Zarez 3 6 9" xfId="9919"/>
    <cellStyle name="Zarez 3 7" xfId="294"/>
    <cellStyle name="Zarez 3 7 2" xfId="597"/>
    <cellStyle name="Zarez 3 7 2 2" xfId="1201"/>
    <cellStyle name="Zarez 3 7 2 2 2" xfId="2411"/>
    <cellStyle name="Zarez 3 7 2 2 2 2" xfId="7249"/>
    <cellStyle name="Zarez 3 7 2 2 2 2 2" xfId="26601"/>
    <cellStyle name="Zarez 3 7 2 2 2 2 3" xfId="16925"/>
    <cellStyle name="Zarez 3 7 2 2 2 3" xfId="21763"/>
    <cellStyle name="Zarez 3 7 2 2 2 4" xfId="12087"/>
    <cellStyle name="Zarez 3 7 2 2 3" xfId="3621"/>
    <cellStyle name="Zarez 3 7 2 2 3 2" xfId="8459"/>
    <cellStyle name="Zarez 3 7 2 2 3 2 2" xfId="27811"/>
    <cellStyle name="Zarez 3 7 2 2 3 2 3" xfId="18135"/>
    <cellStyle name="Zarez 3 7 2 2 3 3" xfId="22973"/>
    <cellStyle name="Zarez 3 7 2 2 3 4" xfId="13297"/>
    <cellStyle name="Zarez 3 7 2 2 4" xfId="4830"/>
    <cellStyle name="Zarez 3 7 2 2 4 2" xfId="9668"/>
    <cellStyle name="Zarez 3 7 2 2 4 2 2" xfId="29020"/>
    <cellStyle name="Zarez 3 7 2 2 4 2 3" xfId="19344"/>
    <cellStyle name="Zarez 3 7 2 2 4 3" xfId="24182"/>
    <cellStyle name="Zarez 3 7 2 2 4 4" xfId="14506"/>
    <cellStyle name="Zarez 3 7 2 2 5" xfId="6039"/>
    <cellStyle name="Zarez 3 7 2 2 5 2" xfId="25391"/>
    <cellStyle name="Zarez 3 7 2 2 5 3" xfId="15715"/>
    <cellStyle name="Zarez 3 7 2 2 6" xfId="20553"/>
    <cellStyle name="Zarez 3 7 2 2 7" xfId="10877"/>
    <cellStyle name="Zarez 3 7 2 3" xfId="1807"/>
    <cellStyle name="Zarez 3 7 2 3 2" xfId="6645"/>
    <cellStyle name="Zarez 3 7 2 3 2 2" xfId="25997"/>
    <cellStyle name="Zarez 3 7 2 3 2 3" xfId="16321"/>
    <cellStyle name="Zarez 3 7 2 3 3" xfId="21159"/>
    <cellStyle name="Zarez 3 7 2 3 4" xfId="11483"/>
    <cellStyle name="Zarez 3 7 2 4" xfId="3017"/>
    <cellStyle name="Zarez 3 7 2 4 2" xfId="7855"/>
    <cellStyle name="Zarez 3 7 2 4 2 2" xfId="27207"/>
    <cellStyle name="Zarez 3 7 2 4 2 3" xfId="17531"/>
    <cellStyle name="Zarez 3 7 2 4 3" xfId="22369"/>
    <cellStyle name="Zarez 3 7 2 4 4" xfId="12693"/>
    <cellStyle name="Zarez 3 7 2 5" xfId="4226"/>
    <cellStyle name="Zarez 3 7 2 5 2" xfId="9064"/>
    <cellStyle name="Zarez 3 7 2 5 2 2" xfId="28416"/>
    <cellStyle name="Zarez 3 7 2 5 2 3" xfId="18740"/>
    <cellStyle name="Zarez 3 7 2 5 3" xfId="23578"/>
    <cellStyle name="Zarez 3 7 2 5 4" xfId="13902"/>
    <cellStyle name="Zarez 3 7 2 6" xfId="5435"/>
    <cellStyle name="Zarez 3 7 2 6 2" xfId="24787"/>
    <cellStyle name="Zarez 3 7 2 6 3" xfId="15111"/>
    <cellStyle name="Zarez 3 7 2 7" xfId="19949"/>
    <cellStyle name="Zarez 3 7 2 8" xfId="10273"/>
    <cellStyle name="Zarez 3 7 3" xfId="899"/>
    <cellStyle name="Zarez 3 7 3 2" xfId="2109"/>
    <cellStyle name="Zarez 3 7 3 2 2" xfId="6947"/>
    <cellStyle name="Zarez 3 7 3 2 2 2" xfId="26299"/>
    <cellStyle name="Zarez 3 7 3 2 2 3" xfId="16623"/>
    <cellStyle name="Zarez 3 7 3 2 3" xfId="21461"/>
    <cellStyle name="Zarez 3 7 3 2 4" xfId="11785"/>
    <cellStyle name="Zarez 3 7 3 3" xfId="3319"/>
    <cellStyle name="Zarez 3 7 3 3 2" xfId="8157"/>
    <cellStyle name="Zarez 3 7 3 3 2 2" xfId="27509"/>
    <cellStyle name="Zarez 3 7 3 3 2 3" xfId="17833"/>
    <cellStyle name="Zarez 3 7 3 3 3" xfId="22671"/>
    <cellStyle name="Zarez 3 7 3 3 4" xfId="12995"/>
    <cellStyle name="Zarez 3 7 3 4" xfId="4528"/>
    <cellStyle name="Zarez 3 7 3 4 2" xfId="9366"/>
    <cellStyle name="Zarez 3 7 3 4 2 2" xfId="28718"/>
    <cellStyle name="Zarez 3 7 3 4 2 3" xfId="19042"/>
    <cellStyle name="Zarez 3 7 3 4 3" xfId="23880"/>
    <cellStyle name="Zarez 3 7 3 4 4" xfId="14204"/>
    <cellStyle name="Zarez 3 7 3 5" xfId="5737"/>
    <cellStyle name="Zarez 3 7 3 5 2" xfId="25089"/>
    <cellStyle name="Zarez 3 7 3 5 3" xfId="15413"/>
    <cellStyle name="Zarez 3 7 3 6" xfId="20251"/>
    <cellStyle name="Zarez 3 7 3 7" xfId="10575"/>
    <cellStyle name="Zarez 3 7 4" xfId="1505"/>
    <cellStyle name="Zarez 3 7 4 2" xfId="6343"/>
    <cellStyle name="Zarez 3 7 4 2 2" xfId="25695"/>
    <cellStyle name="Zarez 3 7 4 2 3" xfId="16019"/>
    <cellStyle name="Zarez 3 7 4 3" xfId="20857"/>
    <cellStyle name="Zarez 3 7 4 4" xfId="11181"/>
    <cellStyle name="Zarez 3 7 5" xfId="2715"/>
    <cellStyle name="Zarez 3 7 5 2" xfId="7553"/>
    <cellStyle name="Zarez 3 7 5 2 2" xfId="26905"/>
    <cellStyle name="Zarez 3 7 5 2 3" xfId="17229"/>
    <cellStyle name="Zarez 3 7 5 3" xfId="22067"/>
    <cellStyle name="Zarez 3 7 5 4" xfId="12391"/>
    <cellStyle name="Zarez 3 7 6" xfId="3924"/>
    <cellStyle name="Zarez 3 7 6 2" xfId="8762"/>
    <cellStyle name="Zarez 3 7 6 2 2" xfId="28114"/>
    <cellStyle name="Zarez 3 7 6 2 3" xfId="18438"/>
    <cellStyle name="Zarez 3 7 6 3" xfId="23276"/>
    <cellStyle name="Zarez 3 7 6 4" xfId="13600"/>
    <cellStyle name="Zarez 3 7 7" xfId="5133"/>
    <cellStyle name="Zarez 3 7 7 2" xfId="24485"/>
    <cellStyle name="Zarez 3 7 7 3" xfId="14809"/>
    <cellStyle name="Zarez 3 7 8" xfId="19647"/>
    <cellStyle name="Zarez 3 7 9" xfId="9971"/>
    <cellStyle name="Zarez 3 8" xfId="345"/>
    <cellStyle name="Zarez 3 8 2" xfId="949"/>
    <cellStyle name="Zarez 3 8 2 2" xfId="2159"/>
    <cellStyle name="Zarez 3 8 2 2 2" xfId="6997"/>
    <cellStyle name="Zarez 3 8 2 2 2 2" xfId="26349"/>
    <cellStyle name="Zarez 3 8 2 2 2 3" xfId="16673"/>
    <cellStyle name="Zarez 3 8 2 2 3" xfId="21511"/>
    <cellStyle name="Zarez 3 8 2 2 4" xfId="11835"/>
    <cellStyle name="Zarez 3 8 2 3" xfId="3369"/>
    <cellStyle name="Zarez 3 8 2 3 2" xfId="8207"/>
    <cellStyle name="Zarez 3 8 2 3 2 2" xfId="27559"/>
    <cellStyle name="Zarez 3 8 2 3 2 3" xfId="17883"/>
    <cellStyle name="Zarez 3 8 2 3 3" xfId="22721"/>
    <cellStyle name="Zarez 3 8 2 3 4" xfId="13045"/>
    <cellStyle name="Zarez 3 8 2 4" xfId="4578"/>
    <cellStyle name="Zarez 3 8 2 4 2" xfId="9416"/>
    <cellStyle name="Zarez 3 8 2 4 2 2" xfId="28768"/>
    <cellStyle name="Zarez 3 8 2 4 2 3" xfId="19092"/>
    <cellStyle name="Zarez 3 8 2 4 3" xfId="23930"/>
    <cellStyle name="Zarez 3 8 2 4 4" xfId="14254"/>
    <cellStyle name="Zarez 3 8 2 5" xfId="5787"/>
    <cellStyle name="Zarez 3 8 2 5 2" xfId="25139"/>
    <cellStyle name="Zarez 3 8 2 5 3" xfId="15463"/>
    <cellStyle name="Zarez 3 8 2 6" xfId="20301"/>
    <cellStyle name="Zarez 3 8 2 7" xfId="10625"/>
    <cellStyle name="Zarez 3 8 3" xfId="1555"/>
    <cellStyle name="Zarez 3 8 3 2" xfId="6393"/>
    <cellStyle name="Zarez 3 8 3 2 2" xfId="25745"/>
    <cellStyle name="Zarez 3 8 3 2 3" xfId="16069"/>
    <cellStyle name="Zarez 3 8 3 3" xfId="20907"/>
    <cellStyle name="Zarez 3 8 3 4" xfId="11231"/>
    <cellStyle name="Zarez 3 8 4" xfId="2765"/>
    <cellStyle name="Zarez 3 8 4 2" xfId="7603"/>
    <cellStyle name="Zarez 3 8 4 2 2" xfId="26955"/>
    <cellStyle name="Zarez 3 8 4 2 3" xfId="17279"/>
    <cellStyle name="Zarez 3 8 4 3" xfId="22117"/>
    <cellStyle name="Zarez 3 8 4 4" xfId="12441"/>
    <cellStyle name="Zarez 3 8 5" xfId="3974"/>
    <cellStyle name="Zarez 3 8 5 2" xfId="8812"/>
    <cellStyle name="Zarez 3 8 5 2 2" xfId="28164"/>
    <cellStyle name="Zarez 3 8 5 2 3" xfId="18488"/>
    <cellStyle name="Zarez 3 8 5 3" xfId="23326"/>
    <cellStyle name="Zarez 3 8 5 4" xfId="13650"/>
    <cellStyle name="Zarez 3 8 6" xfId="5183"/>
    <cellStyle name="Zarez 3 8 6 2" xfId="24535"/>
    <cellStyle name="Zarez 3 8 6 3" xfId="14859"/>
    <cellStyle name="Zarez 3 8 7" xfId="19697"/>
    <cellStyle name="Zarez 3 8 8" xfId="10021"/>
    <cellStyle name="Zarez 3 9" xfId="647"/>
    <cellStyle name="Zarez 3 9 2" xfId="1857"/>
    <cellStyle name="Zarez 3 9 2 2" xfId="6695"/>
    <cellStyle name="Zarez 3 9 2 2 2" xfId="26047"/>
    <cellStyle name="Zarez 3 9 2 2 3" xfId="16371"/>
    <cellStyle name="Zarez 3 9 2 3" xfId="21209"/>
    <cellStyle name="Zarez 3 9 2 4" xfId="11533"/>
    <cellStyle name="Zarez 3 9 3" xfId="3067"/>
    <cellStyle name="Zarez 3 9 3 2" xfId="7905"/>
    <cellStyle name="Zarez 3 9 3 2 2" xfId="27257"/>
    <cellStyle name="Zarez 3 9 3 2 3" xfId="17581"/>
    <cellStyle name="Zarez 3 9 3 3" xfId="22419"/>
    <cellStyle name="Zarez 3 9 3 4" xfId="12743"/>
    <cellStyle name="Zarez 3 9 4" xfId="4276"/>
    <cellStyle name="Zarez 3 9 4 2" xfId="9114"/>
    <cellStyle name="Zarez 3 9 4 2 2" xfId="28466"/>
    <cellStyle name="Zarez 3 9 4 2 3" xfId="18790"/>
    <cellStyle name="Zarez 3 9 4 3" xfId="23628"/>
    <cellStyle name="Zarez 3 9 4 4" xfId="13952"/>
    <cellStyle name="Zarez 3 9 5" xfId="5485"/>
    <cellStyle name="Zarez 3 9 5 2" xfId="24837"/>
    <cellStyle name="Zarez 3 9 5 3" xfId="15161"/>
    <cellStyle name="Zarez 3 9 6" xfId="19999"/>
    <cellStyle name="Zarez 3 9 7" xfId="10323"/>
    <cellStyle name="Zarez 4" xfId="12"/>
    <cellStyle name="Zarez 4 10" xfId="2468"/>
    <cellStyle name="Zarez 4 10 2" xfId="7306"/>
    <cellStyle name="Zarez 4 10 2 2" xfId="26658"/>
    <cellStyle name="Zarez 4 10 2 3" xfId="16982"/>
    <cellStyle name="Zarez 4 10 3" xfId="21820"/>
    <cellStyle name="Zarez 4 10 4" xfId="12144"/>
    <cellStyle name="Zarez 4 11" xfId="3680"/>
    <cellStyle name="Zarez 4 11 2" xfId="8518"/>
    <cellStyle name="Zarez 4 11 2 2" xfId="27870"/>
    <cellStyle name="Zarez 4 11 2 3" xfId="18194"/>
    <cellStyle name="Zarez 4 11 3" xfId="23032"/>
    <cellStyle name="Zarez 4 11 4" xfId="13356"/>
    <cellStyle name="Zarez 4 12" xfId="4886"/>
    <cellStyle name="Zarez 4 12 2" xfId="24238"/>
    <cellStyle name="Zarez 4 12 3" xfId="14562"/>
    <cellStyle name="Zarez 4 13" xfId="19400"/>
    <cellStyle name="Zarez 4 14" xfId="9724"/>
    <cellStyle name="Zarez 4 2" xfId="36"/>
    <cellStyle name="Zarez 4 2 10" xfId="3701"/>
    <cellStyle name="Zarez 4 2 10 2" xfId="8539"/>
    <cellStyle name="Zarez 4 2 10 2 2" xfId="27891"/>
    <cellStyle name="Zarez 4 2 10 2 3" xfId="18215"/>
    <cellStyle name="Zarez 4 2 10 3" xfId="23053"/>
    <cellStyle name="Zarez 4 2 10 4" xfId="13377"/>
    <cellStyle name="Zarez 4 2 11" xfId="4907"/>
    <cellStyle name="Zarez 4 2 11 2" xfId="24259"/>
    <cellStyle name="Zarez 4 2 11 3" xfId="14583"/>
    <cellStyle name="Zarez 4 2 12" xfId="19421"/>
    <cellStyle name="Zarez 4 2 13" xfId="9745"/>
    <cellStyle name="Zarez 4 2 2" xfId="90"/>
    <cellStyle name="Zarez 4 2 2 10" xfId="9795"/>
    <cellStyle name="Zarez 4 2 2 2" xfId="201"/>
    <cellStyle name="Zarez 4 2 2 2 2" xfId="521"/>
    <cellStyle name="Zarez 4 2 2 2 2 2" xfId="1125"/>
    <cellStyle name="Zarez 4 2 2 2 2 2 2" xfId="2335"/>
    <cellStyle name="Zarez 4 2 2 2 2 2 2 2" xfId="7173"/>
    <cellStyle name="Zarez 4 2 2 2 2 2 2 2 2" xfId="26525"/>
    <cellStyle name="Zarez 4 2 2 2 2 2 2 2 3" xfId="16849"/>
    <cellStyle name="Zarez 4 2 2 2 2 2 2 3" xfId="21687"/>
    <cellStyle name="Zarez 4 2 2 2 2 2 2 4" xfId="12011"/>
    <cellStyle name="Zarez 4 2 2 2 2 2 3" xfId="3545"/>
    <cellStyle name="Zarez 4 2 2 2 2 2 3 2" xfId="8383"/>
    <cellStyle name="Zarez 4 2 2 2 2 2 3 2 2" xfId="27735"/>
    <cellStyle name="Zarez 4 2 2 2 2 2 3 2 3" xfId="18059"/>
    <cellStyle name="Zarez 4 2 2 2 2 2 3 3" xfId="22897"/>
    <cellStyle name="Zarez 4 2 2 2 2 2 3 4" xfId="13221"/>
    <cellStyle name="Zarez 4 2 2 2 2 2 4" xfId="4754"/>
    <cellStyle name="Zarez 4 2 2 2 2 2 4 2" xfId="9592"/>
    <cellStyle name="Zarez 4 2 2 2 2 2 4 2 2" xfId="28944"/>
    <cellStyle name="Zarez 4 2 2 2 2 2 4 2 3" xfId="19268"/>
    <cellStyle name="Zarez 4 2 2 2 2 2 4 3" xfId="24106"/>
    <cellStyle name="Zarez 4 2 2 2 2 2 4 4" xfId="14430"/>
    <cellStyle name="Zarez 4 2 2 2 2 2 5" xfId="5963"/>
    <cellStyle name="Zarez 4 2 2 2 2 2 5 2" xfId="25315"/>
    <cellStyle name="Zarez 4 2 2 2 2 2 5 3" xfId="15639"/>
    <cellStyle name="Zarez 4 2 2 2 2 2 6" xfId="20477"/>
    <cellStyle name="Zarez 4 2 2 2 2 2 7" xfId="10801"/>
    <cellStyle name="Zarez 4 2 2 2 2 3" xfId="1731"/>
    <cellStyle name="Zarez 4 2 2 2 2 3 2" xfId="6569"/>
    <cellStyle name="Zarez 4 2 2 2 2 3 2 2" xfId="25921"/>
    <cellStyle name="Zarez 4 2 2 2 2 3 2 3" xfId="16245"/>
    <cellStyle name="Zarez 4 2 2 2 2 3 3" xfId="21083"/>
    <cellStyle name="Zarez 4 2 2 2 2 3 4" xfId="11407"/>
    <cellStyle name="Zarez 4 2 2 2 2 4" xfId="2941"/>
    <cellStyle name="Zarez 4 2 2 2 2 4 2" xfId="7779"/>
    <cellStyle name="Zarez 4 2 2 2 2 4 2 2" xfId="27131"/>
    <cellStyle name="Zarez 4 2 2 2 2 4 2 3" xfId="17455"/>
    <cellStyle name="Zarez 4 2 2 2 2 4 3" xfId="22293"/>
    <cellStyle name="Zarez 4 2 2 2 2 4 4" xfId="12617"/>
    <cellStyle name="Zarez 4 2 2 2 2 5" xfId="4150"/>
    <cellStyle name="Zarez 4 2 2 2 2 5 2" xfId="8988"/>
    <cellStyle name="Zarez 4 2 2 2 2 5 2 2" xfId="28340"/>
    <cellStyle name="Zarez 4 2 2 2 2 5 2 3" xfId="18664"/>
    <cellStyle name="Zarez 4 2 2 2 2 5 3" xfId="23502"/>
    <cellStyle name="Zarez 4 2 2 2 2 5 4" xfId="13826"/>
    <cellStyle name="Zarez 4 2 2 2 2 6" xfId="5359"/>
    <cellStyle name="Zarez 4 2 2 2 2 6 2" xfId="24711"/>
    <cellStyle name="Zarez 4 2 2 2 2 6 3" xfId="15035"/>
    <cellStyle name="Zarez 4 2 2 2 2 7" xfId="19873"/>
    <cellStyle name="Zarez 4 2 2 2 2 8" xfId="10197"/>
    <cellStyle name="Zarez 4 2 2 2 3" xfId="823"/>
    <cellStyle name="Zarez 4 2 2 2 3 2" xfId="2033"/>
    <cellStyle name="Zarez 4 2 2 2 3 2 2" xfId="6871"/>
    <cellStyle name="Zarez 4 2 2 2 3 2 2 2" xfId="26223"/>
    <cellStyle name="Zarez 4 2 2 2 3 2 2 3" xfId="16547"/>
    <cellStyle name="Zarez 4 2 2 2 3 2 3" xfId="21385"/>
    <cellStyle name="Zarez 4 2 2 2 3 2 4" xfId="11709"/>
    <cellStyle name="Zarez 4 2 2 2 3 3" xfId="3243"/>
    <cellStyle name="Zarez 4 2 2 2 3 3 2" xfId="8081"/>
    <cellStyle name="Zarez 4 2 2 2 3 3 2 2" xfId="27433"/>
    <cellStyle name="Zarez 4 2 2 2 3 3 2 3" xfId="17757"/>
    <cellStyle name="Zarez 4 2 2 2 3 3 3" xfId="22595"/>
    <cellStyle name="Zarez 4 2 2 2 3 3 4" xfId="12919"/>
    <cellStyle name="Zarez 4 2 2 2 3 4" xfId="4452"/>
    <cellStyle name="Zarez 4 2 2 2 3 4 2" xfId="9290"/>
    <cellStyle name="Zarez 4 2 2 2 3 4 2 2" xfId="28642"/>
    <cellStyle name="Zarez 4 2 2 2 3 4 2 3" xfId="18966"/>
    <cellStyle name="Zarez 4 2 2 2 3 4 3" xfId="23804"/>
    <cellStyle name="Zarez 4 2 2 2 3 4 4" xfId="14128"/>
    <cellStyle name="Zarez 4 2 2 2 3 5" xfId="5661"/>
    <cellStyle name="Zarez 4 2 2 2 3 5 2" xfId="25013"/>
    <cellStyle name="Zarez 4 2 2 2 3 5 3" xfId="15337"/>
    <cellStyle name="Zarez 4 2 2 2 3 6" xfId="20175"/>
    <cellStyle name="Zarez 4 2 2 2 3 7" xfId="10499"/>
    <cellStyle name="Zarez 4 2 2 2 4" xfId="1429"/>
    <cellStyle name="Zarez 4 2 2 2 4 2" xfId="6267"/>
    <cellStyle name="Zarez 4 2 2 2 4 2 2" xfId="25619"/>
    <cellStyle name="Zarez 4 2 2 2 4 2 3" xfId="15943"/>
    <cellStyle name="Zarez 4 2 2 2 4 3" xfId="20781"/>
    <cellStyle name="Zarez 4 2 2 2 4 4" xfId="11105"/>
    <cellStyle name="Zarez 4 2 2 2 5" xfId="2639"/>
    <cellStyle name="Zarez 4 2 2 2 5 2" xfId="7477"/>
    <cellStyle name="Zarez 4 2 2 2 5 2 2" xfId="26829"/>
    <cellStyle name="Zarez 4 2 2 2 5 2 3" xfId="17153"/>
    <cellStyle name="Zarez 4 2 2 2 5 3" xfId="21991"/>
    <cellStyle name="Zarez 4 2 2 2 5 4" xfId="12315"/>
    <cellStyle name="Zarez 4 2 2 2 6" xfId="3849"/>
    <cellStyle name="Zarez 4 2 2 2 6 2" xfId="8687"/>
    <cellStyle name="Zarez 4 2 2 2 6 2 2" xfId="28039"/>
    <cellStyle name="Zarez 4 2 2 2 6 2 3" xfId="18363"/>
    <cellStyle name="Zarez 4 2 2 2 6 3" xfId="23201"/>
    <cellStyle name="Zarez 4 2 2 2 6 4" xfId="13525"/>
    <cellStyle name="Zarez 4 2 2 2 7" xfId="5057"/>
    <cellStyle name="Zarez 4 2 2 2 7 2" xfId="24409"/>
    <cellStyle name="Zarez 4 2 2 2 7 3" xfId="14733"/>
    <cellStyle name="Zarez 4 2 2 2 8" xfId="19571"/>
    <cellStyle name="Zarez 4 2 2 2 9" xfId="9895"/>
    <cellStyle name="Zarez 4 2 2 3" xfId="421"/>
    <cellStyle name="Zarez 4 2 2 3 2" xfId="1025"/>
    <cellStyle name="Zarez 4 2 2 3 2 2" xfId="2235"/>
    <cellStyle name="Zarez 4 2 2 3 2 2 2" xfId="7073"/>
    <cellStyle name="Zarez 4 2 2 3 2 2 2 2" xfId="26425"/>
    <cellStyle name="Zarez 4 2 2 3 2 2 2 3" xfId="16749"/>
    <cellStyle name="Zarez 4 2 2 3 2 2 3" xfId="21587"/>
    <cellStyle name="Zarez 4 2 2 3 2 2 4" xfId="11911"/>
    <cellStyle name="Zarez 4 2 2 3 2 3" xfId="3445"/>
    <cellStyle name="Zarez 4 2 2 3 2 3 2" xfId="8283"/>
    <cellStyle name="Zarez 4 2 2 3 2 3 2 2" xfId="27635"/>
    <cellStyle name="Zarez 4 2 2 3 2 3 2 3" xfId="17959"/>
    <cellStyle name="Zarez 4 2 2 3 2 3 3" xfId="22797"/>
    <cellStyle name="Zarez 4 2 2 3 2 3 4" xfId="13121"/>
    <cellStyle name="Zarez 4 2 2 3 2 4" xfId="4654"/>
    <cellStyle name="Zarez 4 2 2 3 2 4 2" xfId="9492"/>
    <cellStyle name="Zarez 4 2 2 3 2 4 2 2" xfId="28844"/>
    <cellStyle name="Zarez 4 2 2 3 2 4 2 3" xfId="19168"/>
    <cellStyle name="Zarez 4 2 2 3 2 4 3" xfId="24006"/>
    <cellStyle name="Zarez 4 2 2 3 2 4 4" xfId="14330"/>
    <cellStyle name="Zarez 4 2 2 3 2 5" xfId="5863"/>
    <cellStyle name="Zarez 4 2 2 3 2 5 2" xfId="25215"/>
    <cellStyle name="Zarez 4 2 2 3 2 5 3" xfId="15539"/>
    <cellStyle name="Zarez 4 2 2 3 2 6" xfId="20377"/>
    <cellStyle name="Zarez 4 2 2 3 2 7" xfId="10701"/>
    <cellStyle name="Zarez 4 2 2 3 3" xfId="1631"/>
    <cellStyle name="Zarez 4 2 2 3 3 2" xfId="6469"/>
    <cellStyle name="Zarez 4 2 2 3 3 2 2" xfId="25821"/>
    <cellStyle name="Zarez 4 2 2 3 3 2 3" xfId="16145"/>
    <cellStyle name="Zarez 4 2 2 3 3 3" xfId="20983"/>
    <cellStyle name="Zarez 4 2 2 3 3 4" xfId="11307"/>
    <cellStyle name="Zarez 4 2 2 3 4" xfId="2841"/>
    <cellStyle name="Zarez 4 2 2 3 4 2" xfId="7679"/>
    <cellStyle name="Zarez 4 2 2 3 4 2 2" xfId="27031"/>
    <cellStyle name="Zarez 4 2 2 3 4 2 3" xfId="17355"/>
    <cellStyle name="Zarez 4 2 2 3 4 3" xfId="22193"/>
    <cellStyle name="Zarez 4 2 2 3 4 4" xfId="12517"/>
    <cellStyle name="Zarez 4 2 2 3 5" xfId="4050"/>
    <cellStyle name="Zarez 4 2 2 3 5 2" xfId="8888"/>
    <cellStyle name="Zarez 4 2 2 3 5 2 2" xfId="28240"/>
    <cellStyle name="Zarez 4 2 2 3 5 2 3" xfId="18564"/>
    <cellStyle name="Zarez 4 2 2 3 5 3" xfId="23402"/>
    <cellStyle name="Zarez 4 2 2 3 5 4" xfId="13726"/>
    <cellStyle name="Zarez 4 2 2 3 6" xfId="5259"/>
    <cellStyle name="Zarez 4 2 2 3 6 2" xfId="24611"/>
    <cellStyle name="Zarez 4 2 2 3 6 3" xfId="14935"/>
    <cellStyle name="Zarez 4 2 2 3 7" xfId="19773"/>
    <cellStyle name="Zarez 4 2 2 3 8" xfId="10097"/>
    <cellStyle name="Zarez 4 2 2 4" xfId="723"/>
    <cellStyle name="Zarez 4 2 2 4 2" xfId="1933"/>
    <cellStyle name="Zarez 4 2 2 4 2 2" xfId="6771"/>
    <cellStyle name="Zarez 4 2 2 4 2 2 2" xfId="26123"/>
    <cellStyle name="Zarez 4 2 2 4 2 2 3" xfId="16447"/>
    <cellStyle name="Zarez 4 2 2 4 2 3" xfId="21285"/>
    <cellStyle name="Zarez 4 2 2 4 2 4" xfId="11609"/>
    <cellStyle name="Zarez 4 2 2 4 3" xfId="3143"/>
    <cellStyle name="Zarez 4 2 2 4 3 2" xfId="7981"/>
    <cellStyle name="Zarez 4 2 2 4 3 2 2" xfId="27333"/>
    <cellStyle name="Zarez 4 2 2 4 3 2 3" xfId="17657"/>
    <cellStyle name="Zarez 4 2 2 4 3 3" xfId="22495"/>
    <cellStyle name="Zarez 4 2 2 4 3 4" xfId="12819"/>
    <cellStyle name="Zarez 4 2 2 4 4" xfId="4352"/>
    <cellStyle name="Zarez 4 2 2 4 4 2" xfId="9190"/>
    <cellStyle name="Zarez 4 2 2 4 4 2 2" xfId="28542"/>
    <cellStyle name="Zarez 4 2 2 4 4 2 3" xfId="18866"/>
    <cellStyle name="Zarez 4 2 2 4 4 3" xfId="23704"/>
    <cellStyle name="Zarez 4 2 2 4 4 4" xfId="14028"/>
    <cellStyle name="Zarez 4 2 2 4 5" xfId="5561"/>
    <cellStyle name="Zarez 4 2 2 4 5 2" xfId="24913"/>
    <cellStyle name="Zarez 4 2 2 4 5 3" xfId="15237"/>
    <cellStyle name="Zarez 4 2 2 4 6" xfId="20075"/>
    <cellStyle name="Zarez 4 2 2 4 7" xfId="10399"/>
    <cellStyle name="Zarez 4 2 2 5" xfId="1329"/>
    <cellStyle name="Zarez 4 2 2 5 2" xfId="6167"/>
    <cellStyle name="Zarez 4 2 2 5 2 2" xfId="25519"/>
    <cellStyle name="Zarez 4 2 2 5 2 3" xfId="15843"/>
    <cellStyle name="Zarez 4 2 2 5 3" xfId="20681"/>
    <cellStyle name="Zarez 4 2 2 5 4" xfId="11005"/>
    <cellStyle name="Zarez 4 2 2 6" xfId="2539"/>
    <cellStyle name="Zarez 4 2 2 6 2" xfId="7377"/>
    <cellStyle name="Zarez 4 2 2 6 2 2" xfId="26729"/>
    <cellStyle name="Zarez 4 2 2 6 2 3" xfId="17053"/>
    <cellStyle name="Zarez 4 2 2 6 3" xfId="21891"/>
    <cellStyle name="Zarez 4 2 2 6 4" xfId="12215"/>
    <cellStyle name="Zarez 4 2 2 7" xfId="3749"/>
    <cellStyle name="Zarez 4 2 2 7 2" xfId="8587"/>
    <cellStyle name="Zarez 4 2 2 7 2 2" xfId="27939"/>
    <cellStyle name="Zarez 4 2 2 7 2 3" xfId="18263"/>
    <cellStyle name="Zarez 4 2 2 7 3" xfId="23101"/>
    <cellStyle name="Zarez 4 2 2 7 4" xfId="13425"/>
    <cellStyle name="Zarez 4 2 2 8" xfId="4957"/>
    <cellStyle name="Zarez 4 2 2 8 2" xfId="24309"/>
    <cellStyle name="Zarez 4 2 2 8 3" xfId="14633"/>
    <cellStyle name="Zarez 4 2 2 9" xfId="19471"/>
    <cellStyle name="Zarez 4 2 3" xfId="151"/>
    <cellStyle name="Zarez 4 2 3 2" xfId="471"/>
    <cellStyle name="Zarez 4 2 3 2 2" xfId="1075"/>
    <cellStyle name="Zarez 4 2 3 2 2 2" xfId="2285"/>
    <cellStyle name="Zarez 4 2 3 2 2 2 2" xfId="7123"/>
    <cellStyle name="Zarez 4 2 3 2 2 2 2 2" xfId="26475"/>
    <cellStyle name="Zarez 4 2 3 2 2 2 2 3" xfId="16799"/>
    <cellStyle name="Zarez 4 2 3 2 2 2 3" xfId="21637"/>
    <cellStyle name="Zarez 4 2 3 2 2 2 4" xfId="11961"/>
    <cellStyle name="Zarez 4 2 3 2 2 3" xfId="3495"/>
    <cellStyle name="Zarez 4 2 3 2 2 3 2" xfId="8333"/>
    <cellStyle name="Zarez 4 2 3 2 2 3 2 2" xfId="27685"/>
    <cellStyle name="Zarez 4 2 3 2 2 3 2 3" xfId="18009"/>
    <cellStyle name="Zarez 4 2 3 2 2 3 3" xfId="22847"/>
    <cellStyle name="Zarez 4 2 3 2 2 3 4" xfId="13171"/>
    <cellStyle name="Zarez 4 2 3 2 2 4" xfId="4704"/>
    <cellStyle name="Zarez 4 2 3 2 2 4 2" xfId="9542"/>
    <cellStyle name="Zarez 4 2 3 2 2 4 2 2" xfId="28894"/>
    <cellStyle name="Zarez 4 2 3 2 2 4 2 3" xfId="19218"/>
    <cellStyle name="Zarez 4 2 3 2 2 4 3" xfId="24056"/>
    <cellStyle name="Zarez 4 2 3 2 2 4 4" xfId="14380"/>
    <cellStyle name="Zarez 4 2 3 2 2 5" xfId="5913"/>
    <cellStyle name="Zarez 4 2 3 2 2 5 2" xfId="25265"/>
    <cellStyle name="Zarez 4 2 3 2 2 5 3" xfId="15589"/>
    <cellStyle name="Zarez 4 2 3 2 2 6" xfId="20427"/>
    <cellStyle name="Zarez 4 2 3 2 2 7" xfId="10751"/>
    <cellStyle name="Zarez 4 2 3 2 3" xfId="1681"/>
    <cellStyle name="Zarez 4 2 3 2 3 2" xfId="6519"/>
    <cellStyle name="Zarez 4 2 3 2 3 2 2" xfId="25871"/>
    <cellStyle name="Zarez 4 2 3 2 3 2 3" xfId="16195"/>
    <cellStyle name="Zarez 4 2 3 2 3 3" xfId="21033"/>
    <cellStyle name="Zarez 4 2 3 2 3 4" xfId="11357"/>
    <cellStyle name="Zarez 4 2 3 2 4" xfId="2891"/>
    <cellStyle name="Zarez 4 2 3 2 4 2" xfId="7729"/>
    <cellStyle name="Zarez 4 2 3 2 4 2 2" xfId="27081"/>
    <cellStyle name="Zarez 4 2 3 2 4 2 3" xfId="17405"/>
    <cellStyle name="Zarez 4 2 3 2 4 3" xfId="22243"/>
    <cellStyle name="Zarez 4 2 3 2 4 4" xfId="12567"/>
    <cellStyle name="Zarez 4 2 3 2 5" xfId="4100"/>
    <cellStyle name="Zarez 4 2 3 2 5 2" xfId="8938"/>
    <cellStyle name="Zarez 4 2 3 2 5 2 2" xfId="28290"/>
    <cellStyle name="Zarez 4 2 3 2 5 2 3" xfId="18614"/>
    <cellStyle name="Zarez 4 2 3 2 5 3" xfId="23452"/>
    <cellStyle name="Zarez 4 2 3 2 5 4" xfId="13776"/>
    <cellStyle name="Zarez 4 2 3 2 6" xfId="5309"/>
    <cellStyle name="Zarez 4 2 3 2 6 2" xfId="24661"/>
    <cellStyle name="Zarez 4 2 3 2 6 3" xfId="14985"/>
    <cellStyle name="Zarez 4 2 3 2 7" xfId="19823"/>
    <cellStyle name="Zarez 4 2 3 2 8" xfId="10147"/>
    <cellStyle name="Zarez 4 2 3 3" xfId="773"/>
    <cellStyle name="Zarez 4 2 3 3 2" xfId="1983"/>
    <cellStyle name="Zarez 4 2 3 3 2 2" xfId="6821"/>
    <cellStyle name="Zarez 4 2 3 3 2 2 2" xfId="26173"/>
    <cellStyle name="Zarez 4 2 3 3 2 2 3" xfId="16497"/>
    <cellStyle name="Zarez 4 2 3 3 2 3" xfId="21335"/>
    <cellStyle name="Zarez 4 2 3 3 2 4" xfId="11659"/>
    <cellStyle name="Zarez 4 2 3 3 3" xfId="3193"/>
    <cellStyle name="Zarez 4 2 3 3 3 2" xfId="8031"/>
    <cellStyle name="Zarez 4 2 3 3 3 2 2" xfId="27383"/>
    <cellStyle name="Zarez 4 2 3 3 3 2 3" xfId="17707"/>
    <cellStyle name="Zarez 4 2 3 3 3 3" xfId="22545"/>
    <cellStyle name="Zarez 4 2 3 3 3 4" xfId="12869"/>
    <cellStyle name="Zarez 4 2 3 3 4" xfId="4402"/>
    <cellStyle name="Zarez 4 2 3 3 4 2" xfId="9240"/>
    <cellStyle name="Zarez 4 2 3 3 4 2 2" xfId="28592"/>
    <cellStyle name="Zarez 4 2 3 3 4 2 3" xfId="18916"/>
    <cellStyle name="Zarez 4 2 3 3 4 3" xfId="23754"/>
    <cellStyle name="Zarez 4 2 3 3 4 4" xfId="14078"/>
    <cellStyle name="Zarez 4 2 3 3 5" xfId="5611"/>
    <cellStyle name="Zarez 4 2 3 3 5 2" xfId="24963"/>
    <cellStyle name="Zarez 4 2 3 3 5 3" xfId="15287"/>
    <cellStyle name="Zarez 4 2 3 3 6" xfId="20125"/>
    <cellStyle name="Zarez 4 2 3 3 7" xfId="10449"/>
    <cellStyle name="Zarez 4 2 3 4" xfId="1379"/>
    <cellStyle name="Zarez 4 2 3 4 2" xfId="6217"/>
    <cellStyle name="Zarez 4 2 3 4 2 2" xfId="25569"/>
    <cellStyle name="Zarez 4 2 3 4 2 3" xfId="15893"/>
    <cellStyle name="Zarez 4 2 3 4 3" xfId="20731"/>
    <cellStyle name="Zarez 4 2 3 4 4" xfId="11055"/>
    <cellStyle name="Zarez 4 2 3 5" xfId="2589"/>
    <cellStyle name="Zarez 4 2 3 5 2" xfId="7427"/>
    <cellStyle name="Zarez 4 2 3 5 2 2" xfId="26779"/>
    <cellStyle name="Zarez 4 2 3 5 2 3" xfId="17103"/>
    <cellStyle name="Zarez 4 2 3 5 3" xfId="21941"/>
    <cellStyle name="Zarez 4 2 3 5 4" xfId="12265"/>
    <cellStyle name="Zarez 4 2 3 6" xfId="3799"/>
    <cellStyle name="Zarez 4 2 3 6 2" xfId="8637"/>
    <cellStyle name="Zarez 4 2 3 6 2 2" xfId="27989"/>
    <cellStyle name="Zarez 4 2 3 6 2 3" xfId="18313"/>
    <cellStyle name="Zarez 4 2 3 6 3" xfId="23151"/>
    <cellStyle name="Zarez 4 2 3 6 4" xfId="13475"/>
    <cellStyle name="Zarez 4 2 3 7" xfId="5007"/>
    <cellStyle name="Zarez 4 2 3 7 2" xfId="24359"/>
    <cellStyle name="Zarez 4 2 3 7 3" xfId="14683"/>
    <cellStyle name="Zarez 4 2 3 8" xfId="19521"/>
    <cellStyle name="Zarez 4 2 3 9" xfId="9845"/>
    <cellStyle name="Zarez 4 2 4" xfId="267"/>
    <cellStyle name="Zarez 4 2 4 2" xfId="571"/>
    <cellStyle name="Zarez 4 2 4 2 2" xfId="1175"/>
    <cellStyle name="Zarez 4 2 4 2 2 2" xfId="2385"/>
    <cellStyle name="Zarez 4 2 4 2 2 2 2" xfId="7223"/>
    <cellStyle name="Zarez 4 2 4 2 2 2 2 2" xfId="26575"/>
    <cellStyle name="Zarez 4 2 4 2 2 2 2 3" xfId="16899"/>
    <cellStyle name="Zarez 4 2 4 2 2 2 3" xfId="21737"/>
    <cellStyle name="Zarez 4 2 4 2 2 2 4" xfId="12061"/>
    <cellStyle name="Zarez 4 2 4 2 2 3" xfId="3595"/>
    <cellStyle name="Zarez 4 2 4 2 2 3 2" xfId="8433"/>
    <cellStyle name="Zarez 4 2 4 2 2 3 2 2" xfId="27785"/>
    <cellStyle name="Zarez 4 2 4 2 2 3 2 3" xfId="18109"/>
    <cellStyle name="Zarez 4 2 4 2 2 3 3" xfId="22947"/>
    <cellStyle name="Zarez 4 2 4 2 2 3 4" xfId="13271"/>
    <cellStyle name="Zarez 4 2 4 2 2 4" xfId="4804"/>
    <cellStyle name="Zarez 4 2 4 2 2 4 2" xfId="9642"/>
    <cellStyle name="Zarez 4 2 4 2 2 4 2 2" xfId="28994"/>
    <cellStyle name="Zarez 4 2 4 2 2 4 2 3" xfId="19318"/>
    <cellStyle name="Zarez 4 2 4 2 2 4 3" xfId="24156"/>
    <cellStyle name="Zarez 4 2 4 2 2 4 4" xfId="14480"/>
    <cellStyle name="Zarez 4 2 4 2 2 5" xfId="6013"/>
    <cellStyle name="Zarez 4 2 4 2 2 5 2" xfId="25365"/>
    <cellStyle name="Zarez 4 2 4 2 2 5 3" xfId="15689"/>
    <cellStyle name="Zarez 4 2 4 2 2 6" xfId="20527"/>
    <cellStyle name="Zarez 4 2 4 2 2 7" xfId="10851"/>
    <cellStyle name="Zarez 4 2 4 2 3" xfId="1781"/>
    <cellStyle name="Zarez 4 2 4 2 3 2" xfId="6619"/>
    <cellStyle name="Zarez 4 2 4 2 3 2 2" xfId="25971"/>
    <cellStyle name="Zarez 4 2 4 2 3 2 3" xfId="16295"/>
    <cellStyle name="Zarez 4 2 4 2 3 3" xfId="21133"/>
    <cellStyle name="Zarez 4 2 4 2 3 4" xfId="11457"/>
    <cellStyle name="Zarez 4 2 4 2 4" xfId="2991"/>
    <cellStyle name="Zarez 4 2 4 2 4 2" xfId="7829"/>
    <cellStyle name="Zarez 4 2 4 2 4 2 2" xfId="27181"/>
    <cellStyle name="Zarez 4 2 4 2 4 2 3" xfId="17505"/>
    <cellStyle name="Zarez 4 2 4 2 4 3" xfId="22343"/>
    <cellStyle name="Zarez 4 2 4 2 4 4" xfId="12667"/>
    <cellStyle name="Zarez 4 2 4 2 5" xfId="4200"/>
    <cellStyle name="Zarez 4 2 4 2 5 2" xfId="9038"/>
    <cellStyle name="Zarez 4 2 4 2 5 2 2" xfId="28390"/>
    <cellStyle name="Zarez 4 2 4 2 5 2 3" xfId="18714"/>
    <cellStyle name="Zarez 4 2 4 2 5 3" xfId="23552"/>
    <cellStyle name="Zarez 4 2 4 2 5 4" xfId="13876"/>
    <cellStyle name="Zarez 4 2 4 2 6" xfId="5409"/>
    <cellStyle name="Zarez 4 2 4 2 6 2" xfId="24761"/>
    <cellStyle name="Zarez 4 2 4 2 6 3" xfId="15085"/>
    <cellStyle name="Zarez 4 2 4 2 7" xfId="19923"/>
    <cellStyle name="Zarez 4 2 4 2 8" xfId="10247"/>
    <cellStyle name="Zarez 4 2 4 3" xfId="873"/>
    <cellStyle name="Zarez 4 2 4 3 2" xfId="2083"/>
    <cellStyle name="Zarez 4 2 4 3 2 2" xfId="6921"/>
    <cellStyle name="Zarez 4 2 4 3 2 2 2" xfId="26273"/>
    <cellStyle name="Zarez 4 2 4 3 2 2 3" xfId="16597"/>
    <cellStyle name="Zarez 4 2 4 3 2 3" xfId="21435"/>
    <cellStyle name="Zarez 4 2 4 3 2 4" xfId="11759"/>
    <cellStyle name="Zarez 4 2 4 3 3" xfId="3293"/>
    <cellStyle name="Zarez 4 2 4 3 3 2" xfId="8131"/>
    <cellStyle name="Zarez 4 2 4 3 3 2 2" xfId="27483"/>
    <cellStyle name="Zarez 4 2 4 3 3 2 3" xfId="17807"/>
    <cellStyle name="Zarez 4 2 4 3 3 3" xfId="22645"/>
    <cellStyle name="Zarez 4 2 4 3 3 4" xfId="12969"/>
    <cellStyle name="Zarez 4 2 4 3 4" xfId="4502"/>
    <cellStyle name="Zarez 4 2 4 3 4 2" xfId="9340"/>
    <cellStyle name="Zarez 4 2 4 3 4 2 2" xfId="28692"/>
    <cellStyle name="Zarez 4 2 4 3 4 2 3" xfId="19016"/>
    <cellStyle name="Zarez 4 2 4 3 4 3" xfId="23854"/>
    <cellStyle name="Zarez 4 2 4 3 4 4" xfId="14178"/>
    <cellStyle name="Zarez 4 2 4 3 5" xfId="5711"/>
    <cellStyle name="Zarez 4 2 4 3 5 2" xfId="25063"/>
    <cellStyle name="Zarez 4 2 4 3 5 3" xfId="15387"/>
    <cellStyle name="Zarez 4 2 4 3 6" xfId="20225"/>
    <cellStyle name="Zarez 4 2 4 3 7" xfId="10549"/>
    <cellStyle name="Zarez 4 2 4 4" xfId="1479"/>
    <cellStyle name="Zarez 4 2 4 4 2" xfId="6317"/>
    <cellStyle name="Zarez 4 2 4 4 2 2" xfId="25669"/>
    <cellStyle name="Zarez 4 2 4 4 2 3" xfId="15993"/>
    <cellStyle name="Zarez 4 2 4 4 3" xfId="20831"/>
    <cellStyle name="Zarez 4 2 4 4 4" xfId="11155"/>
    <cellStyle name="Zarez 4 2 4 5" xfId="2689"/>
    <cellStyle name="Zarez 4 2 4 5 2" xfId="7527"/>
    <cellStyle name="Zarez 4 2 4 5 2 2" xfId="26879"/>
    <cellStyle name="Zarez 4 2 4 5 2 3" xfId="17203"/>
    <cellStyle name="Zarez 4 2 4 5 3" xfId="22041"/>
    <cellStyle name="Zarez 4 2 4 5 4" xfId="12365"/>
    <cellStyle name="Zarez 4 2 4 6" xfId="3899"/>
    <cellStyle name="Zarez 4 2 4 6 2" xfId="8737"/>
    <cellStyle name="Zarez 4 2 4 6 2 2" xfId="28089"/>
    <cellStyle name="Zarez 4 2 4 6 2 3" xfId="18413"/>
    <cellStyle name="Zarez 4 2 4 6 3" xfId="23251"/>
    <cellStyle name="Zarez 4 2 4 6 4" xfId="13575"/>
    <cellStyle name="Zarez 4 2 4 7" xfId="5107"/>
    <cellStyle name="Zarez 4 2 4 7 2" xfId="24459"/>
    <cellStyle name="Zarez 4 2 4 7 3" xfId="14783"/>
    <cellStyle name="Zarez 4 2 4 8" xfId="19621"/>
    <cellStyle name="Zarez 4 2 4 9" xfId="9945"/>
    <cellStyle name="Zarez 4 2 5" xfId="320"/>
    <cellStyle name="Zarez 4 2 5 2" xfId="623"/>
    <cellStyle name="Zarez 4 2 5 2 2" xfId="1227"/>
    <cellStyle name="Zarez 4 2 5 2 2 2" xfId="2437"/>
    <cellStyle name="Zarez 4 2 5 2 2 2 2" xfId="7275"/>
    <cellStyle name="Zarez 4 2 5 2 2 2 2 2" xfId="26627"/>
    <cellStyle name="Zarez 4 2 5 2 2 2 2 3" xfId="16951"/>
    <cellStyle name="Zarez 4 2 5 2 2 2 3" xfId="21789"/>
    <cellStyle name="Zarez 4 2 5 2 2 2 4" xfId="12113"/>
    <cellStyle name="Zarez 4 2 5 2 2 3" xfId="3647"/>
    <cellStyle name="Zarez 4 2 5 2 2 3 2" xfId="8485"/>
    <cellStyle name="Zarez 4 2 5 2 2 3 2 2" xfId="27837"/>
    <cellStyle name="Zarez 4 2 5 2 2 3 2 3" xfId="18161"/>
    <cellStyle name="Zarez 4 2 5 2 2 3 3" xfId="22999"/>
    <cellStyle name="Zarez 4 2 5 2 2 3 4" xfId="13323"/>
    <cellStyle name="Zarez 4 2 5 2 2 4" xfId="4856"/>
    <cellStyle name="Zarez 4 2 5 2 2 4 2" xfId="9694"/>
    <cellStyle name="Zarez 4 2 5 2 2 4 2 2" xfId="29046"/>
    <cellStyle name="Zarez 4 2 5 2 2 4 2 3" xfId="19370"/>
    <cellStyle name="Zarez 4 2 5 2 2 4 3" xfId="24208"/>
    <cellStyle name="Zarez 4 2 5 2 2 4 4" xfId="14532"/>
    <cellStyle name="Zarez 4 2 5 2 2 5" xfId="6065"/>
    <cellStyle name="Zarez 4 2 5 2 2 5 2" xfId="25417"/>
    <cellStyle name="Zarez 4 2 5 2 2 5 3" xfId="15741"/>
    <cellStyle name="Zarez 4 2 5 2 2 6" xfId="20579"/>
    <cellStyle name="Zarez 4 2 5 2 2 7" xfId="10903"/>
    <cellStyle name="Zarez 4 2 5 2 3" xfId="1833"/>
    <cellStyle name="Zarez 4 2 5 2 3 2" xfId="6671"/>
    <cellStyle name="Zarez 4 2 5 2 3 2 2" xfId="26023"/>
    <cellStyle name="Zarez 4 2 5 2 3 2 3" xfId="16347"/>
    <cellStyle name="Zarez 4 2 5 2 3 3" xfId="21185"/>
    <cellStyle name="Zarez 4 2 5 2 3 4" xfId="11509"/>
    <cellStyle name="Zarez 4 2 5 2 4" xfId="3043"/>
    <cellStyle name="Zarez 4 2 5 2 4 2" xfId="7881"/>
    <cellStyle name="Zarez 4 2 5 2 4 2 2" xfId="27233"/>
    <cellStyle name="Zarez 4 2 5 2 4 2 3" xfId="17557"/>
    <cellStyle name="Zarez 4 2 5 2 4 3" xfId="22395"/>
    <cellStyle name="Zarez 4 2 5 2 4 4" xfId="12719"/>
    <cellStyle name="Zarez 4 2 5 2 5" xfId="4252"/>
    <cellStyle name="Zarez 4 2 5 2 5 2" xfId="9090"/>
    <cellStyle name="Zarez 4 2 5 2 5 2 2" xfId="28442"/>
    <cellStyle name="Zarez 4 2 5 2 5 2 3" xfId="18766"/>
    <cellStyle name="Zarez 4 2 5 2 5 3" xfId="23604"/>
    <cellStyle name="Zarez 4 2 5 2 5 4" xfId="13928"/>
    <cellStyle name="Zarez 4 2 5 2 6" xfId="5461"/>
    <cellStyle name="Zarez 4 2 5 2 6 2" xfId="24813"/>
    <cellStyle name="Zarez 4 2 5 2 6 3" xfId="15137"/>
    <cellStyle name="Zarez 4 2 5 2 7" xfId="19975"/>
    <cellStyle name="Zarez 4 2 5 2 8" xfId="10299"/>
    <cellStyle name="Zarez 4 2 5 3" xfId="925"/>
    <cellStyle name="Zarez 4 2 5 3 2" xfId="2135"/>
    <cellStyle name="Zarez 4 2 5 3 2 2" xfId="6973"/>
    <cellStyle name="Zarez 4 2 5 3 2 2 2" xfId="26325"/>
    <cellStyle name="Zarez 4 2 5 3 2 2 3" xfId="16649"/>
    <cellStyle name="Zarez 4 2 5 3 2 3" xfId="21487"/>
    <cellStyle name="Zarez 4 2 5 3 2 4" xfId="11811"/>
    <cellStyle name="Zarez 4 2 5 3 3" xfId="3345"/>
    <cellStyle name="Zarez 4 2 5 3 3 2" xfId="8183"/>
    <cellStyle name="Zarez 4 2 5 3 3 2 2" xfId="27535"/>
    <cellStyle name="Zarez 4 2 5 3 3 2 3" xfId="17859"/>
    <cellStyle name="Zarez 4 2 5 3 3 3" xfId="22697"/>
    <cellStyle name="Zarez 4 2 5 3 3 4" xfId="13021"/>
    <cellStyle name="Zarez 4 2 5 3 4" xfId="4554"/>
    <cellStyle name="Zarez 4 2 5 3 4 2" xfId="9392"/>
    <cellStyle name="Zarez 4 2 5 3 4 2 2" xfId="28744"/>
    <cellStyle name="Zarez 4 2 5 3 4 2 3" xfId="19068"/>
    <cellStyle name="Zarez 4 2 5 3 4 3" xfId="23906"/>
    <cellStyle name="Zarez 4 2 5 3 4 4" xfId="14230"/>
    <cellStyle name="Zarez 4 2 5 3 5" xfId="5763"/>
    <cellStyle name="Zarez 4 2 5 3 5 2" xfId="25115"/>
    <cellStyle name="Zarez 4 2 5 3 5 3" xfId="15439"/>
    <cellStyle name="Zarez 4 2 5 3 6" xfId="20277"/>
    <cellStyle name="Zarez 4 2 5 3 7" xfId="10601"/>
    <cellStyle name="Zarez 4 2 5 4" xfId="1531"/>
    <cellStyle name="Zarez 4 2 5 4 2" xfId="6369"/>
    <cellStyle name="Zarez 4 2 5 4 2 2" xfId="25721"/>
    <cellStyle name="Zarez 4 2 5 4 2 3" xfId="16045"/>
    <cellStyle name="Zarez 4 2 5 4 3" xfId="20883"/>
    <cellStyle name="Zarez 4 2 5 4 4" xfId="11207"/>
    <cellStyle name="Zarez 4 2 5 5" xfId="2741"/>
    <cellStyle name="Zarez 4 2 5 5 2" xfId="7579"/>
    <cellStyle name="Zarez 4 2 5 5 2 2" xfId="26931"/>
    <cellStyle name="Zarez 4 2 5 5 2 3" xfId="17255"/>
    <cellStyle name="Zarez 4 2 5 5 3" xfId="22093"/>
    <cellStyle name="Zarez 4 2 5 5 4" xfId="12417"/>
    <cellStyle name="Zarez 4 2 5 6" xfId="3950"/>
    <cellStyle name="Zarez 4 2 5 6 2" xfId="8788"/>
    <cellStyle name="Zarez 4 2 5 6 2 2" xfId="28140"/>
    <cellStyle name="Zarez 4 2 5 6 2 3" xfId="18464"/>
    <cellStyle name="Zarez 4 2 5 6 3" xfId="23302"/>
    <cellStyle name="Zarez 4 2 5 6 4" xfId="13626"/>
    <cellStyle name="Zarez 4 2 5 7" xfId="5159"/>
    <cellStyle name="Zarez 4 2 5 7 2" xfId="24511"/>
    <cellStyle name="Zarez 4 2 5 7 3" xfId="14835"/>
    <cellStyle name="Zarez 4 2 5 8" xfId="19673"/>
    <cellStyle name="Zarez 4 2 5 9" xfId="9997"/>
    <cellStyle name="Zarez 4 2 6" xfId="371"/>
    <cellStyle name="Zarez 4 2 6 2" xfId="975"/>
    <cellStyle name="Zarez 4 2 6 2 2" xfId="2185"/>
    <cellStyle name="Zarez 4 2 6 2 2 2" xfId="7023"/>
    <cellStyle name="Zarez 4 2 6 2 2 2 2" xfId="26375"/>
    <cellStyle name="Zarez 4 2 6 2 2 2 3" xfId="16699"/>
    <cellStyle name="Zarez 4 2 6 2 2 3" xfId="21537"/>
    <cellStyle name="Zarez 4 2 6 2 2 4" xfId="11861"/>
    <cellStyle name="Zarez 4 2 6 2 3" xfId="3395"/>
    <cellStyle name="Zarez 4 2 6 2 3 2" xfId="8233"/>
    <cellStyle name="Zarez 4 2 6 2 3 2 2" xfId="27585"/>
    <cellStyle name="Zarez 4 2 6 2 3 2 3" xfId="17909"/>
    <cellStyle name="Zarez 4 2 6 2 3 3" xfId="22747"/>
    <cellStyle name="Zarez 4 2 6 2 3 4" xfId="13071"/>
    <cellStyle name="Zarez 4 2 6 2 4" xfId="4604"/>
    <cellStyle name="Zarez 4 2 6 2 4 2" xfId="9442"/>
    <cellStyle name="Zarez 4 2 6 2 4 2 2" xfId="28794"/>
    <cellStyle name="Zarez 4 2 6 2 4 2 3" xfId="19118"/>
    <cellStyle name="Zarez 4 2 6 2 4 3" xfId="23956"/>
    <cellStyle name="Zarez 4 2 6 2 4 4" xfId="14280"/>
    <cellStyle name="Zarez 4 2 6 2 5" xfId="5813"/>
    <cellStyle name="Zarez 4 2 6 2 5 2" xfId="25165"/>
    <cellStyle name="Zarez 4 2 6 2 5 3" xfId="15489"/>
    <cellStyle name="Zarez 4 2 6 2 6" xfId="20327"/>
    <cellStyle name="Zarez 4 2 6 2 7" xfId="10651"/>
    <cellStyle name="Zarez 4 2 6 3" xfId="1581"/>
    <cellStyle name="Zarez 4 2 6 3 2" xfId="6419"/>
    <cellStyle name="Zarez 4 2 6 3 2 2" xfId="25771"/>
    <cellStyle name="Zarez 4 2 6 3 2 3" xfId="16095"/>
    <cellStyle name="Zarez 4 2 6 3 3" xfId="20933"/>
    <cellStyle name="Zarez 4 2 6 3 4" xfId="11257"/>
    <cellStyle name="Zarez 4 2 6 4" xfId="2791"/>
    <cellStyle name="Zarez 4 2 6 4 2" xfId="7629"/>
    <cellStyle name="Zarez 4 2 6 4 2 2" xfId="26981"/>
    <cellStyle name="Zarez 4 2 6 4 2 3" xfId="17305"/>
    <cellStyle name="Zarez 4 2 6 4 3" xfId="22143"/>
    <cellStyle name="Zarez 4 2 6 4 4" xfId="12467"/>
    <cellStyle name="Zarez 4 2 6 5" xfId="4000"/>
    <cellStyle name="Zarez 4 2 6 5 2" xfId="8838"/>
    <cellStyle name="Zarez 4 2 6 5 2 2" xfId="28190"/>
    <cellStyle name="Zarez 4 2 6 5 2 3" xfId="18514"/>
    <cellStyle name="Zarez 4 2 6 5 3" xfId="23352"/>
    <cellStyle name="Zarez 4 2 6 5 4" xfId="13676"/>
    <cellStyle name="Zarez 4 2 6 6" xfId="5209"/>
    <cellStyle name="Zarez 4 2 6 6 2" xfId="24561"/>
    <cellStyle name="Zarez 4 2 6 6 3" xfId="14885"/>
    <cellStyle name="Zarez 4 2 6 7" xfId="19723"/>
    <cellStyle name="Zarez 4 2 6 8" xfId="10047"/>
    <cellStyle name="Zarez 4 2 7" xfId="673"/>
    <cellStyle name="Zarez 4 2 7 2" xfId="1883"/>
    <cellStyle name="Zarez 4 2 7 2 2" xfId="6721"/>
    <cellStyle name="Zarez 4 2 7 2 2 2" xfId="26073"/>
    <cellStyle name="Zarez 4 2 7 2 2 3" xfId="16397"/>
    <cellStyle name="Zarez 4 2 7 2 3" xfId="21235"/>
    <cellStyle name="Zarez 4 2 7 2 4" xfId="11559"/>
    <cellStyle name="Zarez 4 2 7 3" xfId="3093"/>
    <cellStyle name="Zarez 4 2 7 3 2" xfId="7931"/>
    <cellStyle name="Zarez 4 2 7 3 2 2" xfId="27283"/>
    <cellStyle name="Zarez 4 2 7 3 2 3" xfId="17607"/>
    <cellStyle name="Zarez 4 2 7 3 3" xfId="22445"/>
    <cellStyle name="Zarez 4 2 7 3 4" xfId="12769"/>
    <cellStyle name="Zarez 4 2 7 4" xfId="4302"/>
    <cellStyle name="Zarez 4 2 7 4 2" xfId="9140"/>
    <cellStyle name="Zarez 4 2 7 4 2 2" xfId="28492"/>
    <cellStyle name="Zarez 4 2 7 4 2 3" xfId="18816"/>
    <cellStyle name="Zarez 4 2 7 4 3" xfId="23654"/>
    <cellStyle name="Zarez 4 2 7 4 4" xfId="13978"/>
    <cellStyle name="Zarez 4 2 7 5" xfId="5511"/>
    <cellStyle name="Zarez 4 2 7 5 2" xfId="24863"/>
    <cellStyle name="Zarez 4 2 7 5 3" xfId="15187"/>
    <cellStyle name="Zarez 4 2 7 6" xfId="20025"/>
    <cellStyle name="Zarez 4 2 7 7" xfId="10349"/>
    <cellStyle name="Zarez 4 2 8" xfId="1279"/>
    <cellStyle name="Zarez 4 2 8 2" xfId="6117"/>
    <cellStyle name="Zarez 4 2 8 2 2" xfId="25469"/>
    <cellStyle name="Zarez 4 2 8 2 3" xfId="15793"/>
    <cellStyle name="Zarez 4 2 8 3" xfId="20631"/>
    <cellStyle name="Zarez 4 2 8 4" xfId="10955"/>
    <cellStyle name="Zarez 4 2 9" xfId="2489"/>
    <cellStyle name="Zarez 4 2 9 2" xfId="7327"/>
    <cellStyle name="Zarez 4 2 9 2 2" xfId="26679"/>
    <cellStyle name="Zarez 4 2 9 2 3" xfId="17003"/>
    <cellStyle name="Zarez 4 2 9 3" xfId="21841"/>
    <cellStyle name="Zarez 4 2 9 4" xfId="12165"/>
    <cellStyle name="Zarez 4 3" xfId="67"/>
    <cellStyle name="Zarez 4 3 10" xfId="9774"/>
    <cellStyle name="Zarez 4 3 2" xfId="180"/>
    <cellStyle name="Zarez 4 3 2 2" xfId="500"/>
    <cellStyle name="Zarez 4 3 2 2 2" xfId="1104"/>
    <cellStyle name="Zarez 4 3 2 2 2 2" xfId="2314"/>
    <cellStyle name="Zarez 4 3 2 2 2 2 2" xfId="7152"/>
    <cellStyle name="Zarez 4 3 2 2 2 2 2 2" xfId="26504"/>
    <cellStyle name="Zarez 4 3 2 2 2 2 2 3" xfId="16828"/>
    <cellStyle name="Zarez 4 3 2 2 2 2 3" xfId="21666"/>
    <cellStyle name="Zarez 4 3 2 2 2 2 4" xfId="11990"/>
    <cellStyle name="Zarez 4 3 2 2 2 3" xfId="3524"/>
    <cellStyle name="Zarez 4 3 2 2 2 3 2" xfId="8362"/>
    <cellStyle name="Zarez 4 3 2 2 2 3 2 2" xfId="27714"/>
    <cellStyle name="Zarez 4 3 2 2 2 3 2 3" xfId="18038"/>
    <cellStyle name="Zarez 4 3 2 2 2 3 3" xfId="22876"/>
    <cellStyle name="Zarez 4 3 2 2 2 3 4" xfId="13200"/>
    <cellStyle name="Zarez 4 3 2 2 2 4" xfId="4733"/>
    <cellStyle name="Zarez 4 3 2 2 2 4 2" xfId="9571"/>
    <cellStyle name="Zarez 4 3 2 2 2 4 2 2" xfId="28923"/>
    <cellStyle name="Zarez 4 3 2 2 2 4 2 3" xfId="19247"/>
    <cellStyle name="Zarez 4 3 2 2 2 4 3" xfId="24085"/>
    <cellStyle name="Zarez 4 3 2 2 2 4 4" xfId="14409"/>
    <cellStyle name="Zarez 4 3 2 2 2 5" xfId="5942"/>
    <cellStyle name="Zarez 4 3 2 2 2 5 2" xfId="25294"/>
    <cellStyle name="Zarez 4 3 2 2 2 5 3" xfId="15618"/>
    <cellStyle name="Zarez 4 3 2 2 2 6" xfId="20456"/>
    <cellStyle name="Zarez 4 3 2 2 2 7" xfId="10780"/>
    <cellStyle name="Zarez 4 3 2 2 3" xfId="1710"/>
    <cellStyle name="Zarez 4 3 2 2 3 2" xfId="6548"/>
    <cellStyle name="Zarez 4 3 2 2 3 2 2" xfId="25900"/>
    <cellStyle name="Zarez 4 3 2 2 3 2 3" xfId="16224"/>
    <cellStyle name="Zarez 4 3 2 2 3 3" xfId="21062"/>
    <cellStyle name="Zarez 4 3 2 2 3 4" xfId="11386"/>
    <cellStyle name="Zarez 4 3 2 2 4" xfId="2920"/>
    <cellStyle name="Zarez 4 3 2 2 4 2" xfId="7758"/>
    <cellStyle name="Zarez 4 3 2 2 4 2 2" xfId="27110"/>
    <cellStyle name="Zarez 4 3 2 2 4 2 3" xfId="17434"/>
    <cellStyle name="Zarez 4 3 2 2 4 3" xfId="22272"/>
    <cellStyle name="Zarez 4 3 2 2 4 4" xfId="12596"/>
    <cellStyle name="Zarez 4 3 2 2 5" xfId="4129"/>
    <cellStyle name="Zarez 4 3 2 2 5 2" xfId="8967"/>
    <cellStyle name="Zarez 4 3 2 2 5 2 2" xfId="28319"/>
    <cellStyle name="Zarez 4 3 2 2 5 2 3" xfId="18643"/>
    <cellStyle name="Zarez 4 3 2 2 5 3" xfId="23481"/>
    <cellStyle name="Zarez 4 3 2 2 5 4" xfId="13805"/>
    <cellStyle name="Zarez 4 3 2 2 6" xfId="5338"/>
    <cellStyle name="Zarez 4 3 2 2 6 2" xfId="24690"/>
    <cellStyle name="Zarez 4 3 2 2 6 3" xfId="15014"/>
    <cellStyle name="Zarez 4 3 2 2 7" xfId="19852"/>
    <cellStyle name="Zarez 4 3 2 2 8" xfId="10176"/>
    <cellStyle name="Zarez 4 3 2 3" xfId="802"/>
    <cellStyle name="Zarez 4 3 2 3 2" xfId="2012"/>
    <cellStyle name="Zarez 4 3 2 3 2 2" xfId="6850"/>
    <cellStyle name="Zarez 4 3 2 3 2 2 2" xfId="26202"/>
    <cellStyle name="Zarez 4 3 2 3 2 2 3" xfId="16526"/>
    <cellStyle name="Zarez 4 3 2 3 2 3" xfId="21364"/>
    <cellStyle name="Zarez 4 3 2 3 2 4" xfId="11688"/>
    <cellStyle name="Zarez 4 3 2 3 3" xfId="3222"/>
    <cellStyle name="Zarez 4 3 2 3 3 2" xfId="8060"/>
    <cellStyle name="Zarez 4 3 2 3 3 2 2" xfId="27412"/>
    <cellStyle name="Zarez 4 3 2 3 3 2 3" xfId="17736"/>
    <cellStyle name="Zarez 4 3 2 3 3 3" xfId="22574"/>
    <cellStyle name="Zarez 4 3 2 3 3 4" xfId="12898"/>
    <cellStyle name="Zarez 4 3 2 3 4" xfId="4431"/>
    <cellStyle name="Zarez 4 3 2 3 4 2" xfId="9269"/>
    <cellStyle name="Zarez 4 3 2 3 4 2 2" xfId="28621"/>
    <cellStyle name="Zarez 4 3 2 3 4 2 3" xfId="18945"/>
    <cellStyle name="Zarez 4 3 2 3 4 3" xfId="23783"/>
    <cellStyle name="Zarez 4 3 2 3 4 4" xfId="14107"/>
    <cellStyle name="Zarez 4 3 2 3 5" xfId="5640"/>
    <cellStyle name="Zarez 4 3 2 3 5 2" xfId="24992"/>
    <cellStyle name="Zarez 4 3 2 3 5 3" xfId="15316"/>
    <cellStyle name="Zarez 4 3 2 3 6" xfId="20154"/>
    <cellStyle name="Zarez 4 3 2 3 7" xfId="10478"/>
    <cellStyle name="Zarez 4 3 2 4" xfId="1408"/>
    <cellStyle name="Zarez 4 3 2 4 2" xfId="6246"/>
    <cellStyle name="Zarez 4 3 2 4 2 2" xfId="25598"/>
    <cellStyle name="Zarez 4 3 2 4 2 3" xfId="15922"/>
    <cellStyle name="Zarez 4 3 2 4 3" xfId="20760"/>
    <cellStyle name="Zarez 4 3 2 4 4" xfId="11084"/>
    <cellStyle name="Zarez 4 3 2 5" xfId="2618"/>
    <cellStyle name="Zarez 4 3 2 5 2" xfId="7456"/>
    <cellStyle name="Zarez 4 3 2 5 2 2" xfId="26808"/>
    <cellStyle name="Zarez 4 3 2 5 2 3" xfId="17132"/>
    <cellStyle name="Zarez 4 3 2 5 3" xfId="21970"/>
    <cellStyle name="Zarez 4 3 2 5 4" xfId="12294"/>
    <cellStyle name="Zarez 4 3 2 6" xfId="3828"/>
    <cellStyle name="Zarez 4 3 2 6 2" xfId="8666"/>
    <cellStyle name="Zarez 4 3 2 6 2 2" xfId="28018"/>
    <cellStyle name="Zarez 4 3 2 6 2 3" xfId="18342"/>
    <cellStyle name="Zarez 4 3 2 6 3" xfId="23180"/>
    <cellStyle name="Zarez 4 3 2 6 4" xfId="13504"/>
    <cellStyle name="Zarez 4 3 2 7" xfId="5036"/>
    <cellStyle name="Zarez 4 3 2 7 2" xfId="24388"/>
    <cellStyle name="Zarez 4 3 2 7 3" xfId="14712"/>
    <cellStyle name="Zarez 4 3 2 8" xfId="19550"/>
    <cellStyle name="Zarez 4 3 2 9" xfId="9874"/>
    <cellStyle name="Zarez 4 3 3" xfId="400"/>
    <cellStyle name="Zarez 4 3 3 2" xfId="1004"/>
    <cellStyle name="Zarez 4 3 3 2 2" xfId="2214"/>
    <cellStyle name="Zarez 4 3 3 2 2 2" xfId="7052"/>
    <cellStyle name="Zarez 4 3 3 2 2 2 2" xfId="26404"/>
    <cellStyle name="Zarez 4 3 3 2 2 2 3" xfId="16728"/>
    <cellStyle name="Zarez 4 3 3 2 2 3" xfId="21566"/>
    <cellStyle name="Zarez 4 3 3 2 2 4" xfId="11890"/>
    <cellStyle name="Zarez 4 3 3 2 3" xfId="3424"/>
    <cellStyle name="Zarez 4 3 3 2 3 2" xfId="8262"/>
    <cellStyle name="Zarez 4 3 3 2 3 2 2" xfId="27614"/>
    <cellStyle name="Zarez 4 3 3 2 3 2 3" xfId="17938"/>
    <cellStyle name="Zarez 4 3 3 2 3 3" xfId="22776"/>
    <cellStyle name="Zarez 4 3 3 2 3 4" xfId="13100"/>
    <cellStyle name="Zarez 4 3 3 2 4" xfId="4633"/>
    <cellStyle name="Zarez 4 3 3 2 4 2" xfId="9471"/>
    <cellStyle name="Zarez 4 3 3 2 4 2 2" xfId="28823"/>
    <cellStyle name="Zarez 4 3 3 2 4 2 3" xfId="19147"/>
    <cellStyle name="Zarez 4 3 3 2 4 3" xfId="23985"/>
    <cellStyle name="Zarez 4 3 3 2 4 4" xfId="14309"/>
    <cellStyle name="Zarez 4 3 3 2 5" xfId="5842"/>
    <cellStyle name="Zarez 4 3 3 2 5 2" xfId="25194"/>
    <cellStyle name="Zarez 4 3 3 2 5 3" xfId="15518"/>
    <cellStyle name="Zarez 4 3 3 2 6" xfId="20356"/>
    <cellStyle name="Zarez 4 3 3 2 7" xfId="10680"/>
    <cellStyle name="Zarez 4 3 3 3" xfId="1610"/>
    <cellStyle name="Zarez 4 3 3 3 2" xfId="6448"/>
    <cellStyle name="Zarez 4 3 3 3 2 2" xfId="25800"/>
    <cellStyle name="Zarez 4 3 3 3 2 3" xfId="16124"/>
    <cellStyle name="Zarez 4 3 3 3 3" xfId="20962"/>
    <cellStyle name="Zarez 4 3 3 3 4" xfId="11286"/>
    <cellStyle name="Zarez 4 3 3 4" xfId="2820"/>
    <cellStyle name="Zarez 4 3 3 4 2" xfId="7658"/>
    <cellStyle name="Zarez 4 3 3 4 2 2" xfId="27010"/>
    <cellStyle name="Zarez 4 3 3 4 2 3" xfId="17334"/>
    <cellStyle name="Zarez 4 3 3 4 3" xfId="22172"/>
    <cellStyle name="Zarez 4 3 3 4 4" xfId="12496"/>
    <cellStyle name="Zarez 4 3 3 5" xfId="4029"/>
    <cellStyle name="Zarez 4 3 3 5 2" xfId="8867"/>
    <cellStyle name="Zarez 4 3 3 5 2 2" xfId="28219"/>
    <cellStyle name="Zarez 4 3 3 5 2 3" xfId="18543"/>
    <cellStyle name="Zarez 4 3 3 5 3" xfId="23381"/>
    <cellStyle name="Zarez 4 3 3 5 4" xfId="13705"/>
    <cellStyle name="Zarez 4 3 3 6" xfId="5238"/>
    <cellStyle name="Zarez 4 3 3 6 2" xfId="24590"/>
    <cellStyle name="Zarez 4 3 3 6 3" xfId="14914"/>
    <cellStyle name="Zarez 4 3 3 7" xfId="19752"/>
    <cellStyle name="Zarez 4 3 3 8" xfId="10076"/>
    <cellStyle name="Zarez 4 3 4" xfId="702"/>
    <cellStyle name="Zarez 4 3 4 2" xfId="1912"/>
    <cellStyle name="Zarez 4 3 4 2 2" xfId="6750"/>
    <cellStyle name="Zarez 4 3 4 2 2 2" xfId="26102"/>
    <cellStyle name="Zarez 4 3 4 2 2 3" xfId="16426"/>
    <cellStyle name="Zarez 4 3 4 2 3" xfId="21264"/>
    <cellStyle name="Zarez 4 3 4 2 4" xfId="11588"/>
    <cellStyle name="Zarez 4 3 4 3" xfId="3122"/>
    <cellStyle name="Zarez 4 3 4 3 2" xfId="7960"/>
    <cellStyle name="Zarez 4 3 4 3 2 2" xfId="27312"/>
    <cellStyle name="Zarez 4 3 4 3 2 3" xfId="17636"/>
    <cellStyle name="Zarez 4 3 4 3 3" xfId="22474"/>
    <cellStyle name="Zarez 4 3 4 3 4" xfId="12798"/>
    <cellStyle name="Zarez 4 3 4 4" xfId="4331"/>
    <cellStyle name="Zarez 4 3 4 4 2" xfId="9169"/>
    <cellStyle name="Zarez 4 3 4 4 2 2" xfId="28521"/>
    <cellStyle name="Zarez 4 3 4 4 2 3" xfId="18845"/>
    <cellStyle name="Zarez 4 3 4 4 3" xfId="23683"/>
    <cellStyle name="Zarez 4 3 4 4 4" xfId="14007"/>
    <cellStyle name="Zarez 4 3 4 5" xfId="5540"/>
    <cellStyle name="Zarez 4 3 4 5 2" xfId="24892"/>
    <cellStyle name="Zarez 4 3 4 5 3" xfId="15216"/>
    <cellStyle name="Zarez 4 3 4 6" xfId="20054"/>
    <cellStyle name="Zarez 4 3 4 7" xfId="10378"/>
    <cellStyle name="Zarez 4 3 5" xfId="1308"/>
    <cellStyle name="Zarez 4 3 5 2" xfId="6146"/>
    <cellStyle name="Zarez 4 3 5 2 2" xfId="25498"/>
    <cellStyle name="Zarez 4 3 5 2 3" xfId="15822"/>
    <cellStyle name="Zarez 4 3 5 3" xfId="20660"/>
    <cellStyle name="Zarez 4 3 5 4" xfId="10984"/>
    <cellStyle name="Zarez 4 3 6" xfId="2518"/>
    <cellStyle name="Zarez 4 3 6 2" xfId="7356"/>
    <cellStyle name="Zarez 4 3 6 2 2" xfId="26708"/>
    <cellStyle name="Zarez 4 3 6 2 3" xfId="17032"/>
    <cellStyle name="Zarez 4 3 6 3" xfId="21870"/>
    <cellStyle name="Zarez 4 3 6 4" xfId="12194"/>
    <cellStyle name="Zarez 4 3 7" xfId="3728"/>
    <cellStyle name="Zarez 4 3 7 2" xfId="8566"/>
    <cellStyle name="Zarez 4 3 7 2 2" xfId="27918"/>
    <cellStyle name="Zarez 4 3 7 2 3" xfId="18242"/>
    <cellStyle name="Zarez 4 3 7 3" xfId="23080"/>
    <cellStyle name="Zarez 4 3 7 4" xfId="13404"/>
    <cellStyle name="Zarez 4 3 8" xfId="4936"/>
    <cellStyle name="Zarez 4 3 8 2" xfId="24288"/>
    <cellStyle name="Zarez 4 3 8 3" xfId="14612"/>
    <cellStyle name="Zarez 4 3 9" xfId="19450"/>
    <cellStyle name="Zarez 4 4" xfId="129"/>
    <cellStyle name="Zarez 4 4 2" xfId="450"/>
    <cellStyle name="Zarez 4 4 2 2" xfId="1054"/>
    <cellStyle name="Zarez 4 4 2 2 2" xfId="2264"/>
    <cellStyle name="Zarez 4 4 2 2 2 2" xfId="7102"/>
    <cellStyle name="Zarez 4 4 2 2 2 2 2" xfId="26454"/>
    <cellStyle name="Zarez 4 4 2 2 2 2 3" xfId="16778"/>
    <cellStyle name="Zarez 4 4 2 2 2 3" xfId="21616"/>
    <cellStyle name="Zarez 4 4 2 2 2 4" xfId="11940"/>
    <cellStyle name="Zarez 4 4 2 2 3" xfId="3474"/>
    <cellStyle name="Zarez 4 4 2 2 3 2" xfId="8312"/>
    <cellStyle name="Zarez 4 4 2 2 3 2 2" xfId="27664"/>
    <cellStyle name="Zarez 4 4 2 2 3 2 3" xfId="17988"/>
    <cellStyle name="Zarez 4 4 2 2 3 3" xfId="22826"/>
    <cellStyle name="Zarez 4 4 2 2 3 4" xfId="13150"/>
    <cellStyle name="Zarez 4 4 2 2 4" xfId="4683"/>
    <cellStyle name="Zarez 4 4 2 2 4 2" xfId="9521"/>
    <cellStyle name="Zarez 4 4 2 2 4 2 2" xfId="28873"/>
    <cellStyle name="Zarez 4 4 2 2 4 2 3" xfId="19197"/>
    <cellStyle name="Zarez 4 4 2 2 4 3" xfId="24035"/>
    <cellStyle name="Zarez 4 4 2 2 4 4" xfId="14359"/>
    <cellStyle name="Zarez 4 4 2 2 5" xfId="5892"/>
    <cellStyle name="Zarez 4 4 2 2 5 2" xfId="25244"/>
    <cellStyle name="Zarez 4 4 2 2 5 3" xfId="15568"/>
    <cellStyle name="Zarez 4 4 2 2 6" xfId="20406"/>
    <cellStyle name="Zarez 4 4 2 2 7" xfId="10730"/>
    <cellStyle name="Zarez 4 4 2 3" xfId="1660"/>
    <cellStyle name="Zarez 4 4 2 3 2" xfId="6498"/>
    <cellStyle name="Zarez 4 4 2 3 2 2" xfId="25850"/>
    <cellStyle name="Zarez 4 4 2 3 2 3" xfId="16174"/>
    <cellStyle name="Zarez 4 4 2 3 3" xfId="21012"/>
    <cellStyle name="Zarez 4 4 2 3 4" xfId="11336"/>
    <cellStyle name="Zarez 4 4 2 4" xfId="2870"/>
    <cellStyle name="Zarez 4 4 2 4 2" xfId="7708"/>
    <cellStyle name="Zarez 4 4 2 4 2 2" xfId="27060"/>
    <cellStyle name="Zarez 4 4 2 4 2 3" xfId="17384"/>
    <cellStyle name="Zarez 4 4 2 4 3" xfId="22222"/>
    <cellStyle name="Zarez 4 4 2 4 4" xfId="12546"/>
    <cellStyle name="Zarez 4 4 2 5" xfId="4079"/>
    <cellStyle name="Zarez 4 4 2 5 2" xfId="8917"/>
    <cellStyle name="Zarez 4 4 2 5 2 2" xfId="28269"/>
    <cellStyle name="Zarez 4 4 2 5 2 3" xfId="18593"/>
    <cellStyle name="Zarez 4 4 2 5 3" xfId="23431"/>
    <cellStyle name="Zarez 4 4 2 5 4" xfId="13755"/>
    <cellStyle name="Zarez 4 4 2 6" xfId="5288"/>
    <cellStyle name="Zarez 4 4 2 6 2" xfId="24640"/>
    <cellStyle name="Zarez 4 4 2 6 3" xfId="14964"/>
    <cellStyle name="Zarez 4 4 2 7" xfId="19802"/>
    <cellStyle name="Zarez 4 4 2 8" xfId="10126"/>
    <cellStyle name="Zarez 4 4 3" xfId="752"/>
    <cellStyle name="Zarez 4 4 3 2" xfId="1962"/>
    <cellStyle name="Zarez 4 4 3 2 2" xfId="6800"/>
    <cellStyle name="Zarez 4 4 3 2 2 2" xfId="26152"/>
    <cellStyle name="Zarez 4 4 3 2 2 3" xfId="16476"/>
    <cellStyle name="Zarez 4 4 3 2 3" xfId="21314"/>
    <cellStyle name="Zarez 4 4 3 2 4" xfId="11638"/>
    <cellStyle name="Zarez 4 4 3 3" xfId="3172"/>
    <cellStyle name="Zarez 4 4 3 3 2" xfId="8010"/>
    <cellStyle name="Zarez 4 4 3 3 2 2" xfId="27362"/>
    <cellStyle name="Zarez 4 4 3 3 2 3" xfId="17686"/>
    <cellStyle name="Zarez 4 4 3 3 3" xfId="22524"/>
    <cellStyle name="Zarez 4 4 3 3 4" xfId="12848"/>
    <cellStyle name="Zarez 4 4 3 4" xfId="4381"/>
    <cellStyle name="Zarez 4 4 3 4 2" xfId="9219"/>
    <cellStyle name="Zarez 4 4 3 4 2 2" xfId="28571"/>
    <cellStyle name="Zarez 4 4 3 4 2 3" xfId="18895"/>
    <cellStyle name="Zarez 4 4 3 4 3" xfId="23733"/>
    <cellStyle name="Zarez 4 4 3 4 4" xfId="14057"/>
    <cellStyle name="Zarez 4 4 3 5" xfId="5590"/>
    <cellStyle name="Zarez 4 4 3 5 2" xfId="24942"/>
    <cellStyle name="Zarez 4 4 3 5 3" xfId="15266"/>
    <cellStyle name="Zarez 4 4 3 6" xfId="20104"/>
    <cellStyle name="Zarez 4 4 3 7" xfId="10428"/>
    <cellStyle name="Zarez 4 4 4" xfId="1358"/>
    <cellStyle name="Zarez 4 4 4 2" xfId="6196"/>
    <cellStyle name="Zarez 4 4 4 2 2" xfId="25548"/>
    <cellStyle name="Zarez 4 4 4 2 3" xfId="15872"/>
    <cellStyle name="Zarez 4 4 4 3" xfId="20710"/>
    <cellStyle name="Zarez 4 4 4 4" xfId="11034"/>
    <cellStyle name="Zarez 4 4 5" xfId="2568"/>
    <cellStyle name="Zarez 4 4 5 2" xfId="7406"/>
    <cellStyle name="Zarez 4 4 5 2 2" xfId="26758"/>
    <cellStyle name="Zarez 4 4 5 2 3" xfId="17082"/>
    <cellStyle name="Zarez 4 4 5 3" xfId="21920"/>
    <cellStyle name="Zarez 4 4 5 4" xfId="12244"/>
    <cellStyle name="Zarez 4 4 6" xfId="3778"/>
    <cellStyle name="Zarez 4 4 6 2" xfId="8616"/>
    <cellStyle name="Zarez 4 4 6 2 2" xfId="27968"/>
    <cellStyle name="Zarez 4 4 6 2 3" xfId="18292"/>
    <cellStyle name="Zarez 4 4 6 3" xfId="23130"/>
    <cellStyle name="Zarez 4 4 6 4" xfId="13454"/>
    <cellStyle name="Zarez 4 4 7" xfId="4986"/>
    <cellStyle name="Zarez 4 4 7 2" xfId="24338"/>
    <cellStyle name="Zarez 4 4 7 3" xfId="14662"/>
    <cellStyle name="Zarez 4 4 8" xfId="19500"/>
    <cellStyle name="Zarez 4 4 9" xfId="9824"/>
    <cellStyle name="Zarez 4 5" xfId="246"/>
    <cellStyle name="Zarez 4 5 2" xfId="550"/>
    <cellStyle name="Zarez 4 5 2 2" xfId="1154"/>
    <cellStyle name="Zarez 4 5 2 2 2" xfId="2364"/>
    <cellStyle name="Zarez 4 5 2 2 2 2" xfId="7202"/>
    <cellStyle name="Zarez 4 5 2 2 2 2 2" xfId="26554"/>
    <cellStyle name="Zarez 4 5 2 2 2 2 3" xfId="16878"/>
    <cellStyle name="Zarez 4 5 2 2 2 3" xfId="21716"/>
    <cellStyle name="Zarez 4 5 2 2 2 4" xfId="12040"/>
    <cellStyle name="Zarez 4 5 2 2 3" xfId="3574"/>
    <cellStyle name="Zarez 4 5 2 2 3 2" xfId="8412"/>
    <cellStyle name="Zarez 4 5 2 2 3 2 2" xfId="27764"/>
    <cellStyle name="Zarez 4 5 2 2 3 2 3" xfId="18088"/>
    <cellStyle name="Zarez 4 5 2 2 3 3" xfId="22926"/>
    <cellStyle name="Zarez 4 5 2 2 3 4" xfId="13250"/>
    <cellStyle name="Zarez 4 5 2 2 4" xfId="4783"/>
    <cellStyle name="Zarez 4 5 2 2 4 2" xfId="9621"/>
    <cellStyle name="Zarez 4 5 2 2 4 2 2" xfId="28973"/>
    <cellStyle name="Zarez 4 5 2 2 4 2 3" xfId="19297"/>
    <cellStyle name="Zarez 4 5 2 2 4 3" xfId="24135"/>
    <cellStyle name="Zarez 4 5 2 2 4 4" xfId="14459"/>
    <cellStyle name="Zarez 4 5 2 2 5" xfId="5992"/>
    <cellStyle name="Zarez 4 5 2 2 5 2" xfId="25344"/>
    <cellStyle name="Zarez 4 5 2 2 5 3" xfId="15668"/>
    <cellStyle name="Zarez 4 5 2 2 6" xfId="20506"/>
    <cellStyle name="Zarez 4 5 2 2 7" xfId="10830"/>
    <cellStyle name="Zarez 4 5 2 3" xfId="1760"/>
    <cellStyle name="Zarez 4 5 2 3 2" xfId="6598"/>
    <cellStyle name="Zarez 4 5 2 3 2 2" xfId="25950"/>
    <cellStyle name="Zarez 4 5 2 3 2 3" xfId="16274"/>
    <cellStyle name="Zarez 4 5 2 3 3" xfId="21112"/>
    <cellStyle name="Zarez 4 5 2 3 4" xfId="11436"/>
    <cellStyle name="Zarez 4 5 2 4" xfId="2970"/>
    <cellStyle name="Zarez 4 5 2 4 2" xfId="7808"/>
    <cellStyle name="Zarez 4 5 2 4 2 2" xfId="27160"/>
    <cellStyle name="Zarez 4 5 2 4 2 3" xfId="17484"/>
    <cellStyle name="Zarez 4 5 2 4 3" xfId="22322"/>
    <cellStyle name="Zarez 4 5 2 4 4" xfId="12646"/>
    <cellStyle name="Zarez 4 5 2 5" xfId="4179"/>
    <cellStyle name="Zarez 4 5 2 5 2" xfId="9017"/>
    <cellStyle name="Zarez 4 5 2 5 2 2" xfId="28369"/>
    <cellStyle name="Zarez 4 5 2 5 2 3" xfId="18693"/>
    <cellStyle name="Zarez 4 5 2 5 3" xfId="23531"/>
    <cellStyle name="Zarez 4 5 2 5 4" xfId="13855"/>
    <cellStyle name="Zarez 4 5 2 6" xfId="5388"/>
    <cellStyle name="Zarez 4 5 2 6 2" xfId="24740"/>
    <cellStyle name="Zarez 4 5 2 6 3" xfId="15064"/>
    <cellStyle name="Zarez 4 5 2 7" xfId="19902"/>
    <cellStyle name="Zarez 4 5 2 8" xfId="10226"/>
    <cellStyle name="Zarez 4 5 3" xfId="852"/>
    <cellStyle name="Zarez 4 5 3 2" xfId="2062"/>
    <cellStyle name="Zarez 4 5 3 2 2" xfId="6900"/>
    <cellStyle name="Zarez 4 5 3 2 2 2" xfId="26252"/>
    <cellStyle name="Zarez 4 5 3 2 2 3" xfId="16576"/>
    <cellStyle name="Zarez 4 5 3 2 3" xfId="21414"/>
    <cellStyle name="Zarez 4 5 3 2 4" xfId="11738"/>
    <cellStyle name="Zarez 4 5 3 3" xfId="3272"/>
    <cellStyle name="Zarez 4 5 3 3 2" xfId="8110"/>
    <cellStyle name="Zarez 4 5 3 3 2 2" xfId="27462"/>
    <cellStyle name="Zarez 4 5 3 3 2 3" xfId="17786"/>
    <cellStyle name="Zarez 4 5 3 3 3" xfId="22624"/>
    <cellStyle name="Zarez 4 5 3 3 4" xfId="12948"/>
    <cellStyle name="Zarez 4 5 3 4" xfId="4481"/>
    <cellStyle name="Zarez 4 5 3 4 2" xfId="9319"/>
    <cellStyle name="Zarez 4 5 3 4 2 2" xfId="28671"/>
    <cellStyle name="Zarez 4 5 3 4 2 3" xfId="18995"/>
    <cellStyle name="Zarez 4 5 3 4 3" xfId="23833"/>
    <cellStyle name="Zarez 4 5 3 4 4" xfId="14157"/>
    <cellStyle name="Zarez 4 5 3 5" xfId="5690"/>
    <cellStyle name="Zarez 4 5 3 5 2" xfId="25042"/>
    <cellStyle name="Zarez 4 5 3 5 3" xfId="15366"/>
    <cellStyle name="Zarez 4 5 3 6" xfId="20204"/>
    <cellStyle name="Zarez 4 5 3 7" xfId="10528"/>
    <cellStyle name="Zarez 4 5 4" xfId="1458"/>
    <cellStyle name="Zarez 4 5 4 2" xfId="6296"/>
    <cellStyle name="Zarez 4 5 4 2 2" xfId="25648"/>
    <cellStyle name="Zarez 4 5 4 2 3" xfId="15972"/>
    <cellStyle name="Zarez 4 5 4 3" xfId="20810"/>
    <cellStyle name="Zarez 4 5 4 4" xfId="11134"/>
    <cellStyle name="Zarez 4 5 5" xfId="2668"/>
    <cellStyle name="Zarez 4 5 5 2" xfId="7506"/>
    <cellStyle name="Zarez 4 5 5 2 2" xfId="26858"/>
    <cellStyle name="Zarez 4 5 5 2 3" xfId="17182"/>
    <cellStyle name="Zarez 4 5 5 3" xfId="22020"/>
    <cellStyle name="Zarez 4 5 5 4" xfId="12344"/>
    <cellStyle name="Zarez 4 5 6" xfId="3878"/>
    <cellStyle name="Zarez 4 5 6 2" xfId="8716"/>
    <cellStyle name="Zarez 4 5 6 2 2" xfId="28068"/>
    <cellStyle name="Zarez 4 5 6 2 3" xfId="18392"/>
    <cellStyle name="Zarez 4 5 6 3" xfId="23230"/>
    <cellStyle name="Zarez 4 5 6 4" xfId="13554"/>
    <cellStyle name="Zarez 4 5 7" xfId="5086"/>
    <cellStyle name="Zarez 4 5 7 2" xfId="24438"/>
    <cellStyle name="Zarez 4 5 7 3" xfId="14762"/>
    <cellStyle name="Zarez 4 5 8" xfId="19600"/>
    <cellStyle name="Zarez 4 5 9" xfId="9924"/>
    <cellStyle name="Zarez 4 6" xfId="299"/>
    <cellStyle name="Zarez 4 6 2" xfId="602"/>
    <cellStyle name="Zarez 4 6 2 2" xfId="1206"/>
    <cellStyle name="Zarez 4 6 2 2 2" xfId="2416"/>
    <cellStyle name="Zarez 4 6 2 2 2 2" xfId="7254"/>
    <cellStyle name="Zarez 4 6 2 2 2 2 2" xfId="26606"/>
    <cellStyle name="Zarez 4 6 2 2 2 2 3" xfId="16930"/>
    <cellStyle name="Zarez 4 6 2 2 2 3" xfId="21768"/>
    <cellStyle name="Zarez 4 6 2 2 2 4" xfId="12092"/>
    <cellStyle name="Zarez 4 6 2 2 3" xfId="3626"/>
    <cellStyle name="Zarez 4 6 2 2 3 2" xfId="8464"/>
    <cellStyle name="Zarez 4 6 2 2 3 2 2" xfId="27816"/>
    <cellStyle name="Zarez 4 6 2 2 3 2 3" xfId="18140"/>
    <cellStyle name="Zarez 4 6 2 2 3 3" xfId="22978"/>
    <cellStyle name="Zarez 4 6 2 2 3 4" xfId="13302"/>
    <cellStyle name="Zarez 4 6 2 2 4" xfId="4835"/>
    <cellStyle name="Zarez 4 6 2 2 4 2" xfId="9673"/>
    <cellStyle name="Zarez 4 6 2 2 4 2 2" xfId="29025"/>
    <cellStyle name="Zarez 4 6 2 2 4 2 3" xfId="19349"/>
    <cellStyle name="Zarez 4 6 2 2 4 3" xfId="24187"/>
    <cellStyle name="Zarez 4 6 2 2 4 4" xfId="14511"/>
    <cellStyle name="Zarez 4 6 2 2 5" xfId="6044"/>
    <cellStyle name="Zarez 4 6 2 2 5 2" xfId="25396"/>
    <cellStyle name="Zarez 4 6 2 2 5 3" xfId="15720"/>
    <cellStyle name="Zarez 4 6 2 2 6" xfId="20558"/>
    <cellStyle name="Zarez 4 6 2 2 7" xfId="10882"/>
    <cellStyle name="Zarez 4 6 2 3" xfId="1812"/>
    <cellStyle name="Zarez 4 6 2 3 2" xfId="6650"/>
    <cellStyle name="Zarez 4 6 2 3 2 2" xfId="26002"/>
    <cellStyle name="Zarez 4 6 2 3 2 3" xfId="16326"/>
    <cellStyle name="Zarez 4 6 2 3 3" xfId="21164"/>
    <cellStyle name="Zarez 4 6 2 3 4" xfId="11488"/>
    <cellStyle name="Zarez 4 6 2 4" xfId="3022"/>
    <cellStyle name="Zarez 4 6 2 4 2" xfId="7860"/>
    <cellStyle name="Zarez 4 6 2 4 2 2" xfId="27212"/>
    <cellStyle name="Zarez 4 6 2 4 2 3" xfId="17536"/>
    <cellStyle name="Zarez 4 6 2 4 3" xfId="22374"/>
    <cellStyle name="Zarez 4 6 2 4 4" xfId="12698"/>
    <cellStyle name="Zarez 4 6 2 5" xfId="4231"/>
    <cellStyle name="Zarez 4 6 2 5 2" xfId="9069"/>
    <cellStyle name="Zarez 4 6 2 5 2 2" xfId="28421"/>
    <cellStyle name="Zarez 4 6 2 5 2 3" xfId="18745"/>
    <cellStyle name="Zarez 4 6 2 5 3" xfId="23583"/>
    <cellStyle name="Zarez 4 6 2 5 4" xfId="13907"/>
    <cellStyle name="Zarez 4 6 2 6" xfId="5440"/>
    <cellStyle name="Zarez 4 6 2 6 2" xfId="24792"/>
    <cellStyle name="Zarez 4 6 2 6 3" xfId="15116"/>
    <cellStyle name="Zarez 4 6 2 7" xfId="19954"/>
    <cellStyle name="Zarez 4 6 2 8" xfId="10278"/>
    <cellStyle name="Zarez 4 6 3" xfId="904"/>
    <cellStyle name="Zarez 4 6 3 2" xfId="2114"/>
    <cellStyle name="Zarez 4 6 3 2 2" xfId="6952"/>
    <cellStyle name="Zarez 4 6 3 2 2 2" xfId="26304"/>
    <cellStyle name="Zarez 4 6 3 2 2 3" xfId="16628"/>
    <cellStyle name="Zarez 4 6 3 2 3" xfId="21466"/>
    <cellStyle name="Zarez 4 6 3 2 4" xfId="11790"/>
    <cellStyle name="Zarez 4 6 3 3" xfId="3324"/>
    <cellStyle name="Zarez 4 6 3 3 2" xfId="8162"/>
    <cellStyle name="Zarez 4 6 3 3 2 2" xfId="27514"/>
    <cellStyle name="Zarez 4 6 3 3 2 3" xfId="17838"/>
    <cellStyle name="Zarez 4 6 3 3 3" xfId="22676"/>
    <cellStyle name="Zarez 4 6 3 3 4" xfId="13000"/>
    <cellStyle name="Zarez 4 6 3 4" xfId="4533"/>
    <cellStyle name="Zarez 4 6 3 4 2" xfId="9371"/>
    <cellStyle name="Zarez 4 6 3 4 2 2" xfId="28723"/>
    <cellStyle name="Zarez 4 6 3 4 2 3" xfId="19047"/>
    <cellStyle name="Zarez 4 6 3 4 3" xfId="23885"/>
    <cellStyle name="Zarez 4 6 3 4 4" xfId="14209"/>
    <cellStyle name="Zarez 4 6 3 5" xfId="5742"/>
    <cellStyle name="Zarez 4 6 3 5 2" xfId="25094"/>
    <cellStyle name="Zarez 4 6 3 5 3" xfId="15418"/>
    <cellStyle name="Zarez 4 6 3 6" xfId="20256"/>
    <cellStyle name="Zarez 4 6 3 7" xfId="10580"/>
    <cellStyle name="Zarez 4 6 4" xfId="1510"/>
    <cellStyle name="Zarez 4 6 4 2" xfId="6348"/>
    <cellStyle name="Zarez 4 6 4 2 2" xfId="25700"/>
    <cellStyle name="Zarez 4 6 4 2 3" xfId="16024"/>
    <cellStyle name="Zarez 4 6 4 3" xfId="20862"/>
    <cellStyle name="Zarez 4 6 4 4" xfId="11186"/>
    <cellStyle name="Zarez 4 6 5" xfId="2720"/>
    <cellStyle name="Zarez 4 6 5 2" xfId="7558"/>
    <cellStyle name="Zarez 4 6 5 2 2" xfId="26910"/>
    <cellStyle name="Zarez 4 6 5 2 3" xfId="17234"/>
    <cellStyle name="Zarez 4 6 5 3" xfId="22072"/>
    <cellStyle name="Zarez 4 6 5 4" xfId="12396"/>
    <cellStyle name="Zarez 4 6 6" xfId="3929"/>
    <cellStyle name="Zarez 4 6 6 2" xfId="8767"/>
    <cellStyle name="Zarez 4 6 6 2 2" xfId="28119"/>
    <cellStyle name="Zarez 4 6 6 2 3" xfId="18443"/>
    <cellStyle name="Zarez 4 6 6 3" xfId="23281"/>
    <cellStyle name="Zarez 4 6 6 4" xfId="13605"/>
    <cellStyle name="Zarez 4 6 7" xfId="5138"/>
    <cellStyle name="Zarez 4 6 7 2" xfId="24490"/>
    <cellStyle name="Zarez 4 6 7 3" xfId="14814"/>
    <cellStyle name="Zarez 4 6 8" xfId="19652"/>
    <cellStyle name="Zarez 4 6 9" xfId="9976"/>
    <cellStyle name="Zarez 4 7" xfId="350"/>
    <cellStyle name="Zarez 4 7 2" xfId="954"/>
    <cellStyle name="Zarez 4 7 2 2" xfId="2164"/>
    <cellStyle name="Zarez 4 7 2 2 2" xfId="7002"/>
    <cellStyle name="Zarez 4 7 2 2 2 2" xfId="26354"/>
    <cellStyle name="Zarez 4 7 2 2 2 3" xfId="16678"/>
    <cellStyle name="Zarez 4 7 2 2 3" xfId="21516"/>
    <cellStyle name="Zarez 4 7 2 2 4" xfId="11840"/>
    <cellStyle name="Zarez 4 7 2 3" xfId="3374"/>
    <cellStyle name="Zarez 4 7 2 3 2" xfId="8212"/>
    <cellStyle name="Zarez 4 7 2 3 2 2" xfId="27564"/>
    <cellStyle name="Zarez 4 7 2 3 2 3" xfId="17888"/>
    <cellStyle name="Zarez 4 7 2 3 3" xfId="22726"/>
    <cellStyle name="Zarez 4 7 2 3 4" xfId="13050"/>
    <cellStyle name="Zarez 4 7 2 4" xfId="4583"/>
    <cellStyle name="Zarez 4 7 2 4 2" xfId="9421"/>
    <cellStyle name="Zarez 4 7 2 4 2 2" xfId="28773"/>
    <cellStyle name="Zarez 4 7 2 4 2 3" xfId="19097"/>
    <cellStyle name="Zarez 4 7 2 4 3" xfId="23935"/>
    <cellStyle name="Zarez 4 7 2 4 4" xfId="14259"/>
    <cellStyle name="Zarez 4 7 2 5" xfId="5792"/>
    <cellStyle name="Zarez 4 7 2 5 2" xfId="25144"/>
    <cellStyle name="Zarez 4 7 2 5 3" xfId="15468"/>
    <cellStyle name="Zarez 4 7 2 6" xfId="20306"/>
    <cellStyle name="Zarez 4 7 2 7" xfId="10630"/>
    <cellStyle name="Zarez 4 7 3" xfId="1560"/>
    <cellStyle name="Zarez 4 7 3 2" xfId="6398"/>
    <cellStyle name="Zarez 4 7 3 2 2" xfId="25750"/>
    <cellStyle name="Zarez 4 7 3 2 3" xfId="16074"/>
    <cellStyle name="Zarez 4 7 3 3" xfId="20912"/>
    <cellStyle name="Zarez 4 7 3 4" xfId="11236"/>
    <cellStyle name="Zarez 4 7 4" xfId="2770"/>
    <cellStyle name="Zarez 4 7 4 2" xfId="7608"/>
    <cellStyle name="Zarez 4 7 4 2 2" xfId="26960"/>
    <cellStyle name="Zarez 4 7 4 2 3" xfId="17284"/>
    <cellStyle name="Zarez 4 7 4 3" xfId="22122"/>
    <cellStyle name="Zarez 4 7 4 4" xfId="12446"/>
    <cellStyle name="Zarez 4 7 5" xfId="3979"/>
    <cellStyle name="Zarez 4 7 5 2" xfId="8817"/>
    <cellStyle name="Zarez 4 7 5 2 2" xfId="28169"/>
    <cellStyle name="Zarez 4 7 5 2 3" xfId="18493"/>
    <cellStyle name="Zarez 4 7 5 3" xfId="23331"/>
    <cellStyle name="Zarez 4 7 5 4" xfId="13655"/>
    <cellStyle name="Zarez 4 7 6" xfId="5188"/>
    <cellStyle name="Zarez 4 7 6 2" xfId="24540"/>
    <cellStyle name="Zarez 4 7 6 3" xfId="14864"/>
    <cellStyle name="Zarez 4 7 7" xfId="19702"/>
    <cellStyle name="Zarez 4 7 8" xfId="10026"/>
    <cellStyle name="Zarez 4 8" xfId="652"/>
    <cellStyle name="Zarez 4 8 2" xfId="1862"/>
    <cellStyle name="Zarez 4 8 2 2" xfId="6700"/>
    <cellStyle name="Zarez 4 8 2 2 2" xfId="26052"/>
    <cellStyle name="Zarez 4 8 2 2 3" xfId="16376"/>
    <cellStyle name="Zarez 4 8 2 3" xfId="21214"/>
    <cellStyle name="Zarez 4 8 2 4" xfId="11538"/>
    <cellStyle name="Zarez 4 8 3" xfId="3072"/>
    <cellStyle name="Zarez 4 8 3 2" xfId="7910"/>
    <cellStyle name="Zarez 4 8 3 2 2" xfId="27262"/>
    <cellStyle name="Zarez 4 8 3 2 3" xfId="17586"/>
    <cellStyle name="Zarez 4 8 3 3" xfId="22424"/>
    <cellStyle name="Zarez 4 8 3 4" xfId="12748"/>
    <cellStyle name="Zarez 4 8 4" xfId="4281"/>
    <cellStyle name="Zarez 4 8 4 2" xfId="9119"/>
    <cellStyle name="Zarez 4 8 4 2 2" xfId="28471"/>
    <cellStyle name="Zarez 4 8 4 2 3" xfId="18795"/>
    <cellStyle name="Zarez 4 8 4 3" xfId="23633"/>
    <cellStyle name="Zarez 4 8 4 4" xfId="13957"/>
    <cellStyle name="Zarez 4 8 5" xfId="5490"/>
    <cellStyle name="Zarez 4 8 5 2" xfId="24842"/>
    <cellStyle name="Zarez 4 8 5 3" xfId="15166"/>
    <cellStyle name="Zarez 4 8 6" xfId="20004"/>
    <cellStyle name="Zarez 4 8 7" xfId="10328"/>
    <cellStyle name="Zarez 4 9" xfId="1258"/>
    <cellStyle name="Zarez 4 9 2" xfId="6096"/>
    <cellStyle name="Zarez 4 9 2 2" xfId="25448"/>
    <cellStyle name="Zarez 4 9 2 3" xfId="15772"/>
    <cellStyle name="Zarez 4 9 3" xfId="20610"/>
    <cellStyle name="Zarez 4 9 4" xfId="10934"/>
    <cellStyle name="Zarez 5" xfId="26"/>
    <cellStyle name="Zarez 5 10" xfId="3691"/>
    <cellStyle name="Zarez 5 10 2" xfId="8529"/>
    <cellStyle name="Zarez 5 10 2 2" xfId="27881"/>
    <cellStyle name="Zarez 5 10 2 3" xfId="18205"/>
    <cellStyle name="Zarez 5 10 3" xfId="23043"/>
    <cellStyle name="Zarez 5 10 4" xfId="13367"/>
    <cellStyle name="Zarez 5 11" xfId="4897"/>
    <cellStyle name="Zarez 5 11 2" xfId="24249"/>
    <cellStyle name="Zarez 5 11 3" xfId="14573"/>
    <cellStyle name="Zarez 5 12" xfId="19411"/>
    <cellStyle name="Zarez 5 13" xfId="9735"/>
    <cellStyle name="Zarez 5 2" xfId="80"/>
    <cellStyle name="Zarez 5 2 10" xfId="9785"/>
    <cellStyle name="Zarez 5 2 2" xfId="191"/>
    <cellStyle name="Zarez 5 2 2 2" xfId="511"/>
    <cellStyle name="Zarez 5 2 2 2 2" xfId="1115"/>
    <cellStyle name="Zarez 5 2 2 2 2 2" xfId="2325"/>
    <cellStyle name="Zarez 5 2 2 2 2 2 2" xfId="7163"/>
    <cellStyle name="Zarez 5 2 2 2 2 2 2 2" xfId="26515"/>
    <cellStyle name="Zarez 5 2 2 2 2 2 2 3" xfId="16839"/>
    <cellStyle name="Zarez 5 2 2 2 2 2 3" xfId="21677"/>
    <cellStyle name="Zarez 5 2 2 2 2 2 4" xfId="12001"/>
    <cellStyle name="Zarez 5 2 2 2 2 3" xfId="3535"/>
    <cellStyle name="Zarez 5 2 2 2 2 3 2" xfId="8373"/>
    <cellStyle name="Zarez 5 2 2 2 2 3 2 2" xfId="27725"/>
    <cellStyle name="Zarez 5 2 2 2 2 3 2 3" xfId="18049"/>
    <cellStyle name="Zarez 5 2 2 2 2 3 3" xfId="22887"/>
    <cellStyle name="Zarez 5 2 2 2 2 3 4" xfId="13211"/>
    <cellStyle name="Zarez 5 2 2 2 2 4" xfId="4744"/>
    <cellStyle name="Zarez 5 2 2 2 2 4 2" xfId="9582"/>
    <cellStyle name="Zarez 5 2 2 2 2 4 2 2" xfId="28934"/>
    <cellStyle name="Zarez 5 2 2 2 2 4 2 3" xfId="19258"/>
    <cellStyle name="Zarez 5 2 2 2 2 4 3" xfId="24096"/>
    <cellStyle name="Zarez 5 2 2 2 2 4 4" xfId="14420"/>
    <cellStyle name="Zarez 5 2 2 2 2 5" xfId="5953"/>
    <cellStyle name="Zarez 5 2 2 2 2 5 2" xfId="25305"/>
    <cellStyle name="Zarez 5 2 2 2 2 5 3" xfId="15629"/>
    <cellStyle name="Zarez 5 2 2 2 2 6" xfId="20467"/>
    <cellStyle name="Zarez 5 2 2 2 2 7" xfId="10791"/>
    <cellStyle name="Zarez 5 2 2 2 3" xfId="1721"/>
    <cellStyle name="Zarez 5 2 2 2 3 2" xfId="6559"/>
    <cellStyle name="Zarez 5 2 2 2 3 2 2" xfId="25911"/>
    <cellStyle name="Zarez 5 2 2 2 3 2 3" xfId="16235"/>
    <cellStyle name="Zarez 5 2 2 2 3 3" xfId="21073"/>
    <cellStyle name="Zarez 5 2 2 2 3 4" xfId="11397"/>
    <cellStyle name="Zarez 5 2 2 2 4" xfId="2931"/>
    <cellStyle name="Zarez 5 2 2 2 4 2" xfId="7769"/>
    <cellStyle name="Zarez 5 2 2 2 4 2 2" xfId="27121"/>
    <cellStyle name="Zarez 5 2 2 2 4 2 3" xfId="17445"/>
    <cellStyle name="Zarez 5 2 2 2 4 3" xfId="22283"/>
    <cellStyle name="Zarez 5 2 2 2 4 4" xfId="12607"/>
    <cellStyle name="Zarez 5 2 2 2 5" xfId="4140"/>
    <cellStyle name="Zarez 5 2 2 2 5 2" xfId="8978"/>
    <cellStyle name="Zarez 5 2 2 2 5 2 2" xfId="28330"/>
    <cellStyle name="Zarez 5 2 2 2 5 2 3" xfId="18654"/>
    <cellStyle name="Zarez 5 2 2 2 5 3" xfId="23492"/>
    <cellStyle name="Zarez 5 2 2 2 5 4" xfId="13816"/>
    <cellStyle name="Zarez 5 2 2 2 6" xfId="5349"/>
    <cellStyle name="Zarez 5 2 2 2 6 2" xfId="24701"/>
    <cellStyle name="Zarez 5 2 2 2 6 3" xfId="15025"/>
    <cellStyle name="Zarez 5 2 2 2 7" xfId="19863"/>
    <cellStyle name="Zarez 5 2 2 2 8" xfId="10187"/>
    <cellStyle name="Zarez 5 2 2 3" xfId="813"/>
    <cellStyle name="Zarez 5 2 2 3 2" xfId="2023"/>
    <cellStyle name="Zarez 5 2 2 3 2 2" xfId="6861"/>
    <cellStyle name="Zarez 5 2 2 3 2 2 2" xfId="26213"/>
    <cellStyle name="Zarez 5 2 2 3 2 2 3" xfId="16537"/>
    <cellStyle name="Zarez 5 2 2 3 2 3" xfId="21375"/>
    <cellStyle name="Zarez 5 2 2 3 2 4" xfId="11699"/>
    <cellStyle name="Zarez 5 2 2 3 3" xfId="3233"/>
    <cellStyle name="Zarez 5 2 2 3 3 2" xfId="8071"/>
    <cellStyle name="Zarez 5 2 2 3 3 2 2" xfId="27423"/>
    <cellStyle name="Zarez 5 2 2 3 3 2 3" xfId="17747"/>
    <cellStyle name="Zarez 5 2 2 3 3 3" xfId="22585"/>
    <cellStyle name="Zarez 5 2 2 3 3 4" xfId="12909"/>
    <cellStyle name="Zarez 5 2 2 3 4" xfId="4442"/>
    <cellStyle name="Zarez 5 2 2 3 4 2" xfId="9280"/>
    <cellStyle name="Zarez 5 2 2 3 4 2 2" xfId="28632"/>
    <cellStyle name="Zarez 5 2 2 3 4 2 3" xfId="18956"/>
    <cellStyle name="Zarez 5 2 2 3 4 3" xfId="23794"/>
    <cellStyle name="Zarez 5 2 2 3 4 4" xfId="14118"/>
    <cellStyle name="Zarez 5 2 2 3 5" xfId="5651"/>
    <cellStyle name="Zarez 5 2 2 3 5 2" xfId="25003"/>
    <cellStyle name="Zarez 5 2 2 3 5 3" xfId="15327"/>
    <cellStyle name="Zarez 5 2 2 3 6" xfId="20165"/>
    <cellStyle name="Zarez 5 2 2 3 7" xfId="10489"/>
    <cellStyle name="Zarez 5 2 2 4" xfId="1419"/>
    <cellStyle name="Zarez 5 2 2 4 2" xfId="6257"/>
    <cellStyle name="Zarez 5 2 2 4 2 2" xfId="25609"/>
    <cellStyle name="Zarez 5 2 2 4 2 3" xfId="15933"/>
    <cellStyle name="Zarez 5 2 2 4 3" xfId="20771"/>
    <cellStyle name="Zarez 5 2 2 4 4" xfId="11095"/>
    <cellStyle name="Zarez 5 2 2 5" xfId="2629"/>
    <cellStyle name="Zarez 5 2 2 5 2" xfId="7467"/>
    <cellStyle name="Zarez 5 2 2 5 2 2" xfId="26819"/>
    <cellStyle name="Zarez 5 2 2 5 2 3" xfId="17143"/>
    <cellStyle name="Zarez 5 2 2 5 3" xfId="21981"/>
    <cellStyle name="Zarez 5 2 2 5 4" xfId="12305"/>
    <cellStyle name="Zarez 5 2 2 6" xfId="3839"/>
    <cellStyle name="Zarez 5 2 2 6 2" xfId="8677"/>
    <cellStyle name="Zarez 5 2 2 6 2 2" xfId="28029"/>
    <cellStyle name="Zarez 5 2 2 6 2 3" xfId="18353"/>
    <cellStyle name="Zarez 5 2 2 6 3" xfId="23191"/>
    <cellStyle name="Zarez 5 2 2 6 4" xfId="13515"/>
    <cellStyle name="Zarez 5 2 2 7" xfId="5047"/>
    <cellStyle name="Zarez 5 2 2 7 2" xfId="24399"/>
    <cellStyle name="Zarez 5 2 2 7 3" xfId="14723"/>
    <cellStyle name="Zarez 5 2 2 8" xfId="19561"/>
    <cellStyle name="Zarez 5 2 2 9" xfId="9885"/>
    <cellStyle name="Zarez 5 2 3" xfId="411"/>
    <cellStyle name="Zarez 5 2 3 2" xfId="1015"/>
    <cellStyle name="Zarez 5 2 3 2 2" xfId="2225"/>
    <cellStyle name="Zarez 5 2 3 2 2 2" xfId="7063"/>
    <cellStyle name="Zarez 5 2 3 2 2 2 2" xfId="26415"/>
    <cellStyle name="Zarez 5 2 3 2 2 2 3" xfId="16739"/>
    <cellStyle name="Zarez 5 2 3 2 2 3" xfId="21577"/>
    <cellStyle name="Zarez 5 2 3 2 2 4" xfId="11901"/>
    <cellStyle name="Zarez 5 2 3 2 3" xfId="3435"/>
    <cellStyle name="Zarez 5 2 3 2 3 2" xfId="8273"/>
    <cellStyle name="Zarez 5 2 3 2 3 2 2" xfId="27625"/>
    <cellStyle name="Zarez 5 2 3 2 3 2 3" xfId="17949"/>
    <cellStyle name="Zarez 5 2 3 2 3 3" xfId="22787"/>
    <cellStyle name="Zarez 5 2 3 2 3 4" xfId="13111"/>
    <cellStyle name="Zarez 5 2 3 2 4" xfId="4644"/>
    <cellStyle name="Zarez 5 2 3 2 4 2" xfId="9482"/>
    <cellStyle name="Zarez 5 2 3 2 4 2 2" xfId="28834"/>
    <cellStyle name="Zarez 5 2 3 2 4 2 3" xfId="19158"/>
    <cellStyle name="Zarez 5 2 3 2 4 3" xfId="23996"/>
    <cellStyle name="Zarez 5 2 3 2 4 4" xfId="14320"/>
    <cellStyle name="Zarez 5 2 3 2 5" xfId="5853"/>
    <cellStyle name="Zarez 5 2 3 2 5 2" xfId="25205"/>
    <cellStyle name="Zarez 5 2 3 2 5 3" xfId="15529"/>
    <cellStyle name="Zarez 5 2 3 2 6" xfId="20367"/>
    <cellStyle name="Zarez 5 2 3 2 7" xfId="10691"/>
    <cellStyle name="Zarez 5 2 3 3" xfId="1621"/>
    <cellStyle name="Zarez 5 2 3 3 2" xfId="6459"/>
    <cellStyle name="Zarez 5 2 3 3 2 2" xfId="25811"/>
    <cellStyle name="Zarez 5 2 3 3 2 3" xfId="16135"/>
    <cellStyle name="Zarez 5 2 3 3 3" xfId="20973"/>
    <cellStyle name="Zarez 5 2 3 3 4" xfId="11297"/>
    <cellStyle name="Zarez 5 2 3 4" xfId="2831"/>
    <cellStyle name="Zarez 5 2 3 4 2" xfId="7669"/>
    <cellStyle name="Zarez 5 2 3 4 2 2" xfId="27021"/>
    <cellStyle name="Zarez 5 2 3 4 2 3" xfId="17345"/>
    <cellStyle name="Zarez 5 2 3 4 3" xfId="22183"/>
    <cellStyle name="Zarez 5 2 3 4 4" xfId="12507"/>
    <cellStyle name="Zarez 5 2 3 5" xfId="4040"/>
    <cellStyle name="Zarez 5 2 3 5 2" xfId="8878"/>
    <cellStyle name="Zarez 5 2 3 5 2 2" xfId="28230"/>
    <cellStyle name="Zarez 5 2 3 5 2 3" xfId="18554"/>
    <cellStyle name="Zarez 5 2 3 5 3" xfId="23392"/>
    <cellStyle name="Zarez 5 2 3 5 4" xfId="13716"/>
    <cellStyle name="Zarez 5 2 3 6" xfId="5249"/>
    <cellStyle name="Zarez 5 2 3 6 2" xfId="24601"/>
    <cellStyle name="Zarez 5 2 3 6 3" xfId="14925"/>
    <cellStyle name="Zarez 5 2 3 7" xfId="19763"/>
    <cellStyle name="Zarez 5 2 3 8" xfId="10087"/>
    <cellStyle name="Zarez 5 2 4" xfId="713"/>
    <cellStyle name="Zarez 5 2 4 2" xfId="1923"/>
    <cellStyle name="Zarez 5 2 4 2 2" xfId="6761"/>
    <cellStyle name="Zarez 5 2 4 2 2 2" xfId="26113"/>
    <cellStyle name="Zarez 5 2 4 2 2 3" xfId="16437"/>
    <cellStyle name="Zarez 5 2 4 2 3" xfId="21275"/>
    <cellStyle name="Zarez 5 2 4 2 4" xfId="11599"/>
    <cellStyle name="Zarez 5 2 4 3" xfId="3133"/>
    <cellStyle name="Zarez 5 2 4 3 2" xfId="7971"/>
    <cellStyle name="Zarez 5 2 4 3 2 2" xfId="27323"/>
    <cellStyle name="Zarez 5 2 4 3 2 3" xfId="17647"/>
    <cellStyle name="Zarez 5 2 4 3 3" xfId="22485"/>
    <cellStyle name="Zarez 5 2 4 3 4" xfId="12809"/>
    <cellStyle name="Zarez 5 2 4 4" xfId="4342"/>
    <cellStyle name="Zarez 5 2 4 4 2" xfId="9180"/>
    <cellStyle name="Zarez 5 2 4 4 2 2" xfId="28532"/>
    <cellStyle name="Zarez 5 2 4 4 2 3" xfId="18856"/>
    <cellStyle name="Zarez 5 2 4 4 3" xfId="23694"/>
    <cellStyle name="Zarez 5 2 4 4 4" xfId="14018"/>
    <cellStyle name="Zarez 5 2 4 5" xfId="5551"/>
    <cellStyle name="Zarez 5 2 4 5 2" xfId="24903"/>
    <cellStyle name="Zarez 5 2 4 5 3" xfId="15227"/>
    <cellStyle name="Zarez 5 2 4 6" xfId="20065"/>
    <cellStyle name="Zarez 5 2 4 7" xfId="10389"/>
    <cellStyle name="Zarez 5 2 5" xfId="1319"/>
    <cellStyle name="Zarez 5 2 5 2" xfId="6157"/>
    <cellStyle name="Zarez 5 2 5 2 2" xfId="25509"/>
    <cellStyle name="Zarez 5 2 5 2 3" xfId="15833"/>
    <cellStyle name="Zarez 5 2 5 3" xfId="20671"/>
    <cellStyle name="Zarez 5 2 5 4" xfId="10995"/>
    <cellStyle name="Zarez 5 2 6" xfId="2529"/>
    <cellStyle name="Zarez 5 2 6 2" xfId="7367"/>
    <cellStyle name="Zarez 5 2 6 2 2" xfId="26719"/>
    <cellStyle name="Zarez 5 2 6 2 3" xfId="17043"/>
    <cellStyle name="Zarez 5 2 6 3" xfId="21881"/>
    <cellStyle name="Zarez 5 2 6 4" xfId="12205"/>
    <cellStyle name="Zarez 5 2 7" xfId="3739"/>
    <cellStyle name="Zarez 5 2 7 2" xfId="8577"/>
    <cellStyle name="Zarez 5 2 7 2 2" xfId="27929"/>
    <cellStyle name="Zarez 5 2 7 2 3" xfId="18253"/>
    <cellStyle name="Zarez 5 2 7 3" xfId="23091"/>
    <cellStyle name="Zarez 5 2 7 4" xfId="13415"/>
    <cellStyle name="Zarez 5 2 8" xfId="4947"/>
    <cellStyle name="Zarez 5 2 8 2" xfId="24299"/>
    <cellStyle name="Zarez 5 2 8 3" xfId="14623"/>
    <cellStyle name="Zarez 5 2 9" xfId="19461"/>
    <cellStyle name="Zarez 5 3" xfId="141"/>
    <cellStyle name="Zarez 5 3 2" xfId="461"/>
    <cellStyle name="Zarez 5 3 2 2" xfId="1065"/>
    <cellStyle name="Zarez 5 3 2 2 2" xfId="2275"/>
    <cellStyle name="Zarez 5 3 2 2 2 2" xfId="7113"/>
    <cellStyle name="Zarez 5 3 2 2 2 2 2" xfId="26465"/>
    <cellStyle name="Zarez 5 3 2 2 2 2 3" xfId="16789"/>
    <cellStyle name="Zarez 5 3 2 2 2 3" xfId="21627"/>
    <cellStyle name="Zarez 5 3 2 2 2 4" xfId="11951"/>
    <cellStyle name="Zarez 5 3 2 2 3" xfId="3485"/>
    <cellStyle name="Zarez 5 3 2 2 3 2" xfId="8323"/>
    <cellStyle name="Zarez 5 3 2 2 3 2 2" xfId="27675"/>
    <cellStyle name="Zarez 5 3 2 2 3 2 3" xfId="17999"/>
    <cellStyle name="Zarez 5 3 2 2 3 3" xfId="22837"/>
    <cellStyle name="Zarez 5 3 2 2 3 4" xfId="13161"/>
    <cellStyle name="Zarez 5 3 2 2 4" xfId="4694"/>
    <cellStyle name="Zarez 5 3 2 2 4 2" xfId="9532"/>
    <cellStyle name="Zarez 5 3 2 2 4 2 2" xfId="28884"/>
    <cellStyle name="Zarez 5 3 2 2 4 2 3" xfId="19208"/>
    <cellStyle name="Zarez 5 3 2 2 4 3" xfId="24046"/>
    <cellStyle name="Zarez 5 3 2 2 4 4" xfId="14370"/>
    <cellStyle name="Zarez 5 3 2 2 5" xfId="5903"/>
    <cellStyle name="Zarez 5 3 2 2 5 2" xfId="25255"/>
    <cellStyle name="Zarez 5 3 2 2 5 3" xfId="15579"/>
    <cellStyle name="Zarez 5 3 2 2 6" xfId="20417"/>
    <cellStyle name="Zarez 5 3 2 2 7" xfId="10741"/>
    <cellStyle name="Zarez 5 3 2 3" xfId="1671"/>
    <cellStyle name="Zarez 5 3 2 3 2" xfId="6509"/>
    <cellStyle name="Zarez 5 3 2 3 2 2" xfId="25861"/>
    <cellStyle name="Zarez 5 3 2 3 2 3" xfId="16185"/>
    <cellStyle name="Zarez 5 3 2 3 3" xfId="21023"/>
    <cellStyle name="Zarez 5 3 2 3 4" xfId="11347"/>
    <cellStyle name="Zarez 5 3 2 4" xfId="2881"/>
    <cellStyle name="Zarez 5 3 2 4 2" xfId="7719"/>
    <cellStyle name="Zarez 5 3 2 4 2 2" xfId="27071"/>
    <cellStyle name="Zarez 5 3 2 4 2 3" xfId="17395"/>
    <cellStyle name="Zarez 5 3 2 4 3" xfId="22233"/>
    <cellStyle name="Zarez 5 3 2 4 4" xfId="12557"/>
    <cellStyle name="Zarez 5 3 2 5" xfId="4090"/>
    <cellStyle name="Zarez 5 3 2 5 2" xfId="8928"/>
    <cellStyle name="Zarez 5 3 2 5 2 2" xfId="28280"/>
    <cellStyle name="Zarez 5 3 2 5 2 3" xfId="18604"/>
    <cellStyle name="Zarez 5 3 2 5 3" xfId="23442"/>
    <cellStyle name="Zarez 5 3 2 5 4" xfId="13766"/>
    <cellStyle name="Zarez 5 3 2 6" xfId="5299"/>
    <cellStyle name="Zarez 5 3 2 6 2" xfId="24651"/>
    <cellStyle name="Zarez 5 3 2 6 3" xfId="14975"/>
    <cellStyle name="Zarez 5 3 2 7" xfId="19813"/>
    <cellStyle name="Zarez 5 3 2 8" xfId="10137"/>
    <cellStyle name="Zarez 5 3 3" xfId="763"/>
    <cellStyle name="Zarez 5 3 3 2" xfId="1973"/>
    <cellStyle name="Zarez 5 3 3 2 2" xfId="6811"/>
    <cellStyle name="Zarez 5 3 3 2 2 2" xfId="26163"/>
    <cellStyle name="Zarez 5 3 3 2 2 3" xfId="16487"/>
    <cellStyle name="Zarez 5 3 3 2 3" xfId="21325"/>
    <cellStyle name="Zarez 5 3 3 2 4" xfId="11649"/>
    <cellStyle name="Zarez 5 3 3 3" xfId="3183"/>
    <cellStyle name="Zarez 5 3 3 3 2" xfId="8021"/>
    <cellStyle name="Zarez 5 3 3 3 2 2" xfId="27373"/>
    <cellStyle name="Zarez 5 3 3 3 2 3" xfId="17697"/>
    <cellStyle name="Zarez 5 3 3 3 3" xfId="22535"/>
    <cellStyle name="Zarez 5 3 3 3 4" xfId="12859"/>
    <cellStyle name="Zarez 5 3 3 4" xfId="4392"/>
    <cellStyle name="Zarez 5 3 3 4 2" xfId="9230"/>
    <cellStyle name="Zarez 5 3 3 4 2 2" xfId="28582"/>
    <cellStyle name="Zarez 5 3 3 4 2 3" xfId="18906"/>
    <cellStyle name="Zarez 5 3 3 4 3" xfId="23744"/>
    <cellStyle name="Zarez 5 3 3 4 4" xfId="14068"/>
    <cellStyle name="Zarez 5 3 3 5" xfId="5601"/>
    <cellStyle name="Zarez 5 3 3 5 2" xfId="24953"/>
    <cellStyle name="Zarez 5 3 3 5 3" xfId="15277"/>
    <cellStyle name="Zarez 5 3 3 6" xfId="20115"/>
    <cellStyle name="Zarez 5 3 3 7" xfId="10439"/>
    <cellStyle name="Zarez 5 3 4" xfId="1369"/>
    <cellStyle name="Zarez 5 3 4 2" xfId="6207"/>
    <cellStyle name="Zarez 5 3 4 2 2" xfId="25559"/>
    <cellStyle name="Zarez 5 3 4 2 3" xfId="15883"/>
    <cellStyle name="Zarez 5 3 4 3" xfId="20721"/>
    <cellStyle name="Zarez 5 3 4 4" xfId="11045"/>
    <cellStyle name="Zarez 5 3 5" xfId="2579"/>
    <cellStyle name="Zarez 5 3 5 2" xfId="7417"/>
    <cellStyle name="Zarez 5 3 5 2 2" xfId="26769"/>
    <cellStyle name="Zarez 5 3 5 2 3" xfId="17093"/>
    <cellStyle name="Zarez 5 3 5 3" xfId="21931"/>
    <cellStyle name="Zarez 5 3 5 4" xfId="12255"/>
    <cellStyle name="Zarez 5 3 6" xfId="3789"/>
    <cellStyle name="Zarez 5 3 6 2" xfId="8627"/>
    <cellStyle name="Zarez 5 3 6 2 2" xfId="27979"/>
    <cellStyle name="Zarez 5 3 6 2 3" xfId="18303"/>
    <cellStyle name="Zarez 5 3 6 3" xfId="23141"/>
    <cellStyle name="Zarez 5 3 6 4" xfId="13465"/>
    <cellStyle name="Zarez 5 3 7" xfId="4997"/>
    <cellStyle name="Zarez 5 3 7 2" xfId="24349"/>
    <cellStyle name="Zarez 5 3 7 3" xfId="14673"/>
    <cellStyle name="Zarez 5 3 8" xfId="19511"/>
    <cellStyle name="Zarez 5 3 9" xfId="9835"/>
    <cellStyle name="Zarez 5 4" xfId="257"/>
    <cellStyle name="Zarez 5 4 2" xfId="561"/>
    <cellStyle name="Zarez 5 4 2 2" xfId="1165"/>
    <cellStyle name="Zarez 5 4 2 2 2" xfId="2375"/>
    <cellStyle name="Zarez 5 4 2 2 2 2" xfId="7213"/>
    <cellStyle name="Zarez 5 4 2 2 2 2 2" xfId="26565"/>
    <cellStyle name="Zarez 5 4 2 2 2 2 3" xfId="16889"/>
    <cellStyle name="Zarez 5 4 2 2 2 3" xfId="21727"/>
    <cellStyle name="Zarez 5 4 2 2 2 4" xfId="12051"/>
    <cellStyle name="Zarez 5 4 2 2 3" xfId="3585"/>
    <cellStyle name="Zarez 5 4 2 2 3 2" xfId="8423"/>
    <cellStyle name="Zarez 5 4 2 2 3 2 2" xfId="27775"/>
    <cellStyle name="Zarez 5 4 2 2 3 2 3" xfId="18099"/>
    <cellStyle name="Zarez 5 4 2 2 3 3" xfId="22937"/>
    <cellStyle name="Zarez 5 4 2 2 3 4" xfId="13261"/>
    <cellStyle name="Zarez 5 4 2 2 4" xfId="4794"/>
    <cellStyle name="Zarez 5 4 2 2 4 2" xfId="9632"/>
    <cellStyle name="Zarez 5 4 2 2 4 2 2" xfId="28984"/>
    <cellStyle name="Zarez 5 4 2 2 4 2 3" xfId="19308"/>
    <cellStyle name="Zarez 5 4 2 2 4 3" xfId="24146"/>
    <cellStyle name="Zarez 5 4 2 2 4 4" xfId="14470"/>
    <cellStyle name="Zarez 5 4 2 2 5" xfId="6003"/>
    <cellStyle name="Zarez 5 4 2 2 5 2" xfId="25355"/>
    <cellStyle name="Zarez 5 4 2 2 5 3" xfId="15679"/>
    <cellStyle name="Zarez 5 4 2 2 6" xfId="20517"/>
    <cellStyle name="Zarez 5 4 2 2 7" xfId="10841"/>
    <cellStyle name="Zarez 5 4 2 3" xfId="1771"/>
    <cellStyle name="Zarez 5 4 2 3 2" xfId="6609"/>
    <cellStyle name="Zarez 5 4 2 3 2 2" xfId="25961"/>
    <cellStyle name="Zarez 5 4 2 3 2 3" xfId="16285"/>
    <cellStyle name="Zarez 5 4 2 3 3" xfId="21123"/>
    <cellStyle name="Zarez 5 4 2 3 4" xfId="11447"/>
    <cellStyle name="Zarez 5 4 2 4" xfId="2981"/>
    <cellStyle name="Zarez 5 4 2 4 2" xfId="7819"/>
    <cellStyle name="Zarez 5 4 2 4 2 2" xfId="27171"/>
    <cellStyle name="Zarez 5 4 2 4 2 3" xfId="17495"/>
    <cellStyle name="Zarez 5 4 2 4 3" xfId="22333"/>
    <cellStyle name="Zarez 5 4 2 4 4" xfId="12657"/>
    <cellStyle name="Zarez 5 4 2 5" xfId="4190"/>
    <cellStyle name="Zarez 5 4 2 5 2" xfId="9028"/>
    <cellStyle name="Zarez 5 4 2 5 2 2" xfId="28380"/>
    <cellStyle name="Zarez 5 4 2 5 2 3" xfId="18704"/>
    <cellStyle name="Zarez 5 4 2 5 3" xfId="23542"/>
    <cellStyle name="Zarez 5 4 2 5 4" xfId="13866"/>
    <cellStyle name="Zarez 5 4 2 6" xfId="5399"/>
    <cellStyle name="Zarez 5 4 2 6 2" xfId="24751"/>
    <cellStyle name="Zarez 5 4 2 6 3" xfId="15075"/>
    <cellStyle name="Zarez 5 4 2 7" xfId="19913"/>
    <cellStyle name="Zarez 5 4 2 8" xfId="10237"/>
    <cellStyle name="Zarez 5 4 3" xfId="863"/>
    <cellStyle name="Zarez 5 4 3 2" xfId="2073"/>
    <cellStyle name="Zarez 5 4 3 2 2" xfId="6911"/>
    <cellStyle name="Zarez 5 4 3 2 2 2" xfId="26263"/>
    <cellStyle name="Zarez 5 4 3 2 2 3" xfId="16587"/>
    <cellStyle name="Zarez 5 4 3 2 3" xfId="21425"/>
    <cellStyle name="Zarez 5 4 3 2 4" xfId="11749"/>
    <cellStyle name="Zarez 5 4 3 3" xfId="3283"/>
    <cellStyle name="Zarez 5 4 3 3 2" xfId="8121"/>
    <cellStyle name="Zarez 5 4 3 3 2 2" xfId="27473"/>
    <cellStyle name="Zarez 5 4 3 3 2 3" xfId="17797"/>
    <cellStyle name="Zarez 5 4 3 3 3" xfId="22635"/>
    <cellStyle name="Zarez 5 4 3 3 4" xfId="12959"/>
    <cellStyle name="Zarez 5 4 3 4" xfId="4492"/>
    <cellStyle name="Zarez 5 4 3 4 2" xfId="9330"/>
    <cellStyle name="Zarez 5 4 3 4 2 2" xfId="28682"/>
    <cellStyle name="Zarez 5 4 3 4 2 3" xfId="19006"/>
    <cellStyle name="Zarez 5 4 3 4 3" xfId="23844"/>
    <cellStyle name="Zarez 5 4 3 4 4" xfId="14168"/>
    <cellStyle name="Zarez 5 4 3 5" xfId="5701"/>
    <cellStyle name="Zarez 5 4 3 5 2" xfId="25053"/>
    <cellStyle name="Zarez 5 4 3 5 3" xfId="15377"/>
    <cellStyle name="Zarez 5 4 3 6" xfId="20215"/>
    <cellStyle name="Zarez 5 4 3 7" xfId="10539"/>
    <cellStyle name="Zarez 5 4 4" xfId="1469"/>
    <cellStyle name="Zarez 5 4 4 2" xfId="6307"/>
    <cellStyle name="Zarez 5 4 4 2 2" xfId="25659"/>
    <cellStyle name="Zarez 5 4 4 2 3" xfId="15983"/>
    <cellStyle name="Zarez 5 4 4 3" xfId="20821"/>
    <cellStyle name="Zarez 5 4 4 4" xfId="11145"/>
    <cellStyle name="Zarez 5 4 5" xfId="2679"/>
    <cellStyle name="Zarez 5 4 5 2" xfId="7517"/>
    <cellStyle name="Zarez 5 4 5 2 2" xfId="26869"/>
    <cellStyle name="Zarez 5 4 5 2 3" xfId="17193"/>
    <cellStyle name="Zarez 5 4 5 3" xfId="22031"/>
    <cellStyle name="Zarez 5 4 5 4" xfId="12355"/>
    <cellStyle name="Zarez 5 4 6" xfId="3889"/>
    <cellStyle name="Zarez 5 4 6 2" xfId="8727"/>
    <cellStyle name="Zarez 5 4 6 2 2" xfId="28079"/>
    <cellStyle name="Zarez 5 4 6 2 3" xfId="18403"/>
    <cellStyle name="Zarez 5 4 6 3" xfId="23241"/>
    <cellStyle name="Zarez 5 4 6 4" xfId="13565"/>
    <cellStyle name="Zarez 5 4 7" xfId="5097"/>
    <cellStyle name="Zarez 5 4 7 2" xfId="24449"/>
    <cellStyle name="Zarez 5 4 7 3" xfId="14773"/>
    <cellStyle name="Zarez 5 4 8" xfId="19611"/>
    <cellStyle name="Zarez 5 4 9" xfId="9935"/>
    <cellStyle name="Zarez 5 5" xfId="310"/>
    <cellStyle name="Zarez 5 5 2" xfId="613"/>
    <cellStyle name="Zarez 5 5 2 2" xfId="1217"/>
    <cellStyle name="Zarez 5 5 2 2 2" xfId="2427"/>
    <cellStyle name="Zarez 5 5 2 2 2 2" xfId="7265"/>
    <cellStyle name="Zarez 5 5 2 2 2 2 2" xfId="26617"/>
    <cellStyle name="Zarez 5 5 2 2 2 2 3" xfId="16941"/>
    <cellStyle name="Zarez 5 5 2 2 2 3" xfId="21779"/>
    <cellStyle name="Zarez 5 5 2 2 2 4" xfId="12103"/>
    <cellStyle name="Zarez 5 5 2 2 3" xfId="3637"/>
    <cellStyle name="Zarez 5 5 2 2 3 2" xfId="8475"/>
    <cellStyle name="Zarez 5 5 2 2 3 2 2" xfId="27827"/>
    <cellStyle name="Zarez 5 5 2 2 3 2 3" xfId="18151"/>
    <cellStyle name="Zarez 5 5 2 2 3 3" xfId="22989"/>
    <cellStyle name="Zarez 5 5 2 2 3 4" xfId="13313"/>
    <cellStyle name="Zarez 5 5 2 2 4" xfId="4846"/>
    <cellStyle name="Zarez 5 5 2 2 4 2" xfId="9684"/>
    <cellStyle name="Zarez 5 5 2 2 4 2 2" xfId="29036"/>
    <cellStyle name="Zarez 5 5 2 2 4 2 3" xfId="19360"/>
    <cellStyle name="Zarez 5 5 2 2 4 3" xfId="24198"/>
    <cellStyle name="Zarez 5 5 2 2 4 4" xfId="14522"/>
    <cellStyle name="Zarez 5 5 2 2 5" xfId="6055"/>
    <cellStyle name="Zarez 5 5 2 2 5 2" xfId="25407"/>
    <cellStyle name="Zarez 5 5 2 2 5 3" xfId="15731"/>
    <cellStyle name="Zarez 5 5 2 2 6" xfId="20569"/>
    <cellStyle name="Zarez 5 5 2 2 7" xfId="10893"/>
    <cellStyle name="Zarez 5 5 2 3" xfId="1823"/>
    <cellStyle name="Zarez 5 5 2 3 2" xfId="6661"/>
    <cellStyle name="Zarez 5 5 2 3 2 2" xfId="26013"/>
    <cellStyle name="Zarez 5 5 2 3 2 3" xfId="16337"/>
    <cellStyle name="Zarez 5 5 2 3 3" xfId="21175"/>
    <cellStyle name="Zarez 5 5 2 3 4" xfId="11499"/>
    <cellStyle name="Zarez 5 5 2 4" xfId="3033"/>
    <cellStyle name="Zarez 5 5 2 4 2" xfId="7871"/>
    <cellStyle name="Zarez 5 5 2 4 2 2" xfId="27223"/>
    <cellStyle name="Zarez 5 5 2 4 2 3" xfId="17547"/>
    <cellStyle name="Zarez 5 5 2 4 3" xfId="22385"/>
    <cellStyle name="Zarez 5 5 2 4 4" xfId="12709"/>
    <cellStyle name="Zarez 5 5 2 5" xfId="4242"/>
    <cellStyle name="Zarez 5 5 2 5 2" xfId="9080"/>
    <cellStyle name="Zarez 5 5 2 5 2 2" xfId="28432"/>
    <cellStyle name="Zarez 5 5 2 5 2 3" xfId="18756"/>
    <cellStyle name="Zarez 5 5 2 5 3" xfId="23594"/>
    <cellStyle name="Zarez 5 5 2 5 4" xfId="13918"/>
    <cellStyle name="Zarez 5 5 2 6" xfId="5451"/>
    <cellStyle name="Zarez 5 5 2 6 2" xfId="24803"/>
    <cellStyle name="Zarez 5 5 2 6 3" xfId="15127"/>
    <cellStyle name="Zarez 5 5 2 7" xfId="19965"/>
    <cellStyle name="Zarez 5 5 2 8" xfId="10289"/>
    <cellStyle name="Zarez 5 5 3" xfId="915"/>
    <cellStyle name="Zarez 5 5 3 2" xfId="2125"/>
    <cellStyle name="Zarez 5 5 3 2 2" xfId="6963"/>
    <cellStyle name="Zarez 5 5 3 2 2 2" xfId="26315"/>
    <cellStyle name="Zarez 5 5 3 2 2 3" xfId="16639"/>
    <cellStyle name="Zarez 5 5 3 2 3" xfId="21477"/>
    <cellStyle name="Zarez 5 5 3 2 4" xfId="11801"/>
    <cellStyle name="Zarez 5 5 3 3" xfId="3335"/>
    <cellStyle name="Zarez 5 5 3 3 2" xfId="8173"/>
    <cellStyle name="Zarez 5 5 3 3 2 2" xfId="27525"/>
    <cellStyle name="Zarez 5 5 3 3 2 3" xfId="17849"/>
    <cellStyle name="Zarez 5 5 3 3 3" xfId="22687"/>
    <cellStyle name="Zarez 5 5 3 3 4" xfId="13011"/>
    <cellStyle name="Zarez 5 5 3 4" xfId="4544"/>
    <cellStyle name="Zarez 5 5 3 4 2" xfId="9382"/>
    <cellStyle name="Zarez 5 5 3 4 2 2" xfId="28734"/>
    <cellStyle name="Zarez 5 5 3 4 2 3" xfId="19058"/>
    <cellStyle name="Zarez 5 5 3 4 3" xfId="23896"/>
    <cellStyle name="Zarez 5 5 3 4 4" xfId="14220"/>
    <cellStyle name="Zarez 5 5 3 5" xfId="5753"/>
    <cellStyle name="Zarez 5 5 3 5 2" xfId="25105"/>
    <cellStyle name="Zarez 5 5 3 5 3" xfId="15429"/>
    <cellStyle name="Zarez 5 5 3 6" xfId="20267"/>
    <cellStyle name="Zarez 5 5 3 7" xfId="10591"/>
    <cellStyle name="Zarez 5 5 4" xfId="1521"/>
    <cellStyle name="Zarez 5 5 4 2" xfId="6359"/>
    <cellStyle name="Zarez 5 5 4 2 2" xfId="25711"/>
    <cellStyle name="Zarez 5 5 4 2 3" xfId="16035"/>
    <cellStyle name="Zarez 5 5 4 3" xfId="20873"/>
    <cellStyle name="Zarez 5 5 4 4" xfId="11197"/>
    <cellStyle name="Zarez 5 5 5" xfId="2731"/>
    <cellStyle name="Zarez 5 5 5 2" xfId="7569"/>
    <cellStyle name="Zarez 5 5 5 2 2" xfId="26921"/>
    <cellStyle name="Zarez 5 5 5 2 3" xfId="17245"/>
    <cellStyle name="Zarez 5 5 5 3" xfId="22083"/>
    <cellStyle name="Zarez 5 5 5 4" xfId="12407"/>
    <cellStyle name="Zarez 5 5 6" xfId="3940"/>
    <cellStyle name="Zarez 5 5 6 2" xfId="8778"/>
    <cellStyle name="Zarez 5 5 6 2 2" xfId="28130"/>
    <cellStyle name="Zarez 5 5 6 2 3" xfId="18454"/>
    <cellStyle name="Zarez 5 5 6 3" xfId="23292"/>
    <cellStyle name="Zarez 5 5 6 4" xfId="13616"/>
    <cellStyle name="Zarez 5 5 7" xfId="5149"/>
    <cellStyle name="Zarez 5 5 7 2" xfId="24501"/>
    <cellStyle name="Zarez 5 5 7 3" xfId="14825"/>
    <cellStyle name="Zarez 5 5 8" xfId="19663"/>
    <cellStyle name="Zarez 5 5 9" xfId="9987"/>
    <cellStyle name="Zarez 5 6" xfId="361"/>
    <cellStyle name="Zarez 5 6 2" xfId="965"/>
    <cellStyle name="Zarez 5 6 2 2" xfId="2175"/>
    <cellStyle name="Zarez 5 6 2 2 2" xfId="7013"/>
    <cellStyle name="Zarez 5 6 2 2 2 2" xfId="26365"/>
    <cellStyle name="Zarez 5 6 2 2 2 3" xfId="16689"/>
    <cellStyle name="Zarez 5 6 2 2 3" xfId="21527"/>
    <cellStyle name="Zarez 5 6 2 2 4" xfId="11851"/>
    <cellStyle name="Zarez 5 6 2 3" xfId="3385"/>
    <cellStyle name="Zarez 5 6 2 3 2" xfId="8223"/>
    <cellStyle name="Zarez 5 6 2 3 2 2" xfId="27575"/>
    <cellStyle name="Zarez 5 6 2 3 2 3" xfId="17899"/>
    <cellStyle name="Zarez 5 6 2 3 3" xfId="22737"/>
    <cellStyle name="Zarez 5 6 2 3 4" xfId="13061"/>
    <cellStyle name="Zarez 5 6 2 4" xfId="4594"/>
    <cellStyle name="Zarez 5 6 2 4 2" xfId="9432"/>
    <cellStyle name="Zarez 5 6 2 4 2 2" xfId="28784"/>
    <cellStyle name="Zarez 5 6 2 4 2 3" xfId="19108"/>
    <cellStyle name="Zarez 5 6 2 4 3" xfId="23946"/>
    <cellStyle name="Zarez 5 6 2 4 4" xfId="14270"/>
    <cellStyle name="Zarez 5 6 2 5" xfId="5803"/>
    <cellStyle name="Zarez 5 6 2 5 2" xfId="25155"/>
    <cellStyle name="Zarez 5 6 2 5 3" xfId="15479"/>
    <cellStyle name="Zarez 5 6 2 6" xfId="20317"/>
    <cellStyle name="Zarez 5 6 2 7" xfId="10641"/>
    <cellStyle name="Zarez 5 6 3" xfId="1571"/>
    <cellStyle name="Zarez 5 6 3 2" xfId="6409"/>
    <cellStyle name="Zarez 5 6 3 2 2" xfId="25761"/>
    <cellStyle name="Zarez 5 6 3 2 3" xfId="16085"/>
    <cellStyle name="Zarez 5 6 3 3" xfId="20923"/>
    <cellStyle name="Zarez 5 6 3 4" xfId="11247"/>
    <cellStyle name="Zarez 5 6 4" xfId="2781"/>
    <cellStyle name="Zarez 5 6 4 2" xfId="7619"/>
    <cellStyle name="Zarez 5 6 4 2 2" xfId="26971"/>
    <cellStyle name="Zarez 5 6 4 2 3" xfId="17295"/>
    <cellStyle name="Zarez 5 6 4 3" xfId="22133"/>
    <cellStyle name="Zarez 5 6 4 4" xfId="12457"/>
    <cellStyle name="Zarez 5 6 5" xfId="3990"/>
    <cellStyle name="Zarez 5 6 5 2" xfId="8828"/>
    <cellStyle name="Zarez 5 6 5 2 2" xfId="28180"/>
    <cellStyle name="Zarez 5 6 5 2 3" xfId="18504"/>
    <cellStyle name="Zarez 5 6 5 3" xfId="23342"/>
    <cellStyle name="Zarez 5 6 5 4" xfId="13666"/>
    <cellStyle name="Zarez 5 6 6" xfId="5199"/>
    <cellStyle name="Zarez 5 6 6 2" xfId="24551"/>
    <cellStyle name="Zarez 5 6 6 3" xfId="14875"/>
    <cellStyle name="Zarez 5 6 7" xfId="19713"/>
    <cellStyle name="Zarez 5 6 8" xfId="10037"/>
    <cellStyle name="Zarez 5 7" xfId="663"/>
    <cellStyle name="Zarez 5 7 2" xfId="1873"/>
    <cellStyle name="Zarez 5 7 2 2" xfId="6711"/>
    <cellStyle name="Zarez 5 7 2 2 2" xfId="26063"/>
    <cellStyle name="Zarez 5 7 2 2 3" xfId="16387"/>
    <cellStyle name="Zarez 5 7 2 3" xfId="21225"/>
    <cellStyle name="Zarez 5 7 2 4" xfId="11549"/>
    <cellStyle name="Zarez 5 7 3" xfId="3083"/>
    <cellStyle name="Zarez 5 7 3 2" xfId="7921"/>
    <cellStyle name="Zarez 5 7 3 2 2" xfId="27273"/>
    <cellStyle name="Zarez 5 7 3 2 3" xfId="17597"/>
    <cellStyle name="Zarez 5 7 3 3" xfId="22435"/>
    <cellStyle name="Zarez 5 7 3 4" xfId="12759"/>
    <cellStyle name="Zarez 5 7 4" xfId="4292"/>
    <cellStyle name="Zarez 5 7 4 2" xfId="9130"/>
    <cellStyle name="Zarez 5 7 4 2 2" xfId="28482"/>
    <cellStyle name="Zarez 5 7 4 2 3" xfId="18806"/>
    <cellStyle name="Zarez 5 7 4 3" xfId="23644"/>
    <cellStyle name="Zarez 5 7 4 4" xfId="13968"/>
    <cellStyle name="Zarez 5 7 5" xfId="5501"/>
    <cellStyle name="Zarez 5 7 5 2" xfId="24853"/>
    <cellStyle name="Zarez 5 7 5 3" xfId="15177"/>
    <cellStyle name="Zarez 5 7 6" xfId="20015"/>
    <cellStyle name="Zarez 5 7 7" xfId="10339"/>
    <cellStyle name="Zarez 5 8" xfId="1269"/>
    <cellStyle name="Zarez 5 8 2" xfId="6107"/>
    <cellStyle name="Zarez 5 8 2 2" xfId="25459"/>
    <cellStyle name="Zarez 5 8 2 3" xfId="15783"/>
    <cellStyle name="Zarez 5 8 3" xfId="20621"/>
    <cellStyle name="Zarez 5 8 4" xfId="10945"/>
    <cellStyle name="Zarez 5 9" xfId="2479"/>
    <cellStyle name="Zarez 5 9 2" xfId="7317"/>
    <cellStyle name="Zarez 5 9 2 2" xfId="26669"/>
    <cellStyle name="Zarez 5 9 2 3" xfId="16993"/>
    <cellStyle name="Zarez 5 9 3" xfId="21831"/>
    <cellStyle name="Zarez 5 9 4" xfId="12155"/>
    <cellStyle name="Zarez 6" xfId="52"/>
    <cellStyle name="Zarez 6 10" xfId="2504"/>
    <cellStyle name="Zarez 6 10 2" xfId="7342"/>
    <cellStyle name="Zarez 6 10 2 2" xfId="26694"/>
    <cellStyle name="Zarez 6 10 2 3" xfId="17018"/>
    <cellStyle name="Zarez 6 10 3" xfId="21856"/>
    <cellStyle name="Zarez 6 10 4" xfId="12180"/>
    <cellStyle name="Zarez 6 11" xfId="3715"/>
    <cellStyle name="Zarez 6 11 2" xfId="8553"/>
    <cellStyle name="Zarez 6 11 2 2" xfId="27905"/>
    <cellStyle name="Zarez 6 11 2 3" xfId="18229"/>
    <cellStyle name="Zarez 6 11 3" xfId="23067"/>
    <cellStyle name="Zarez 6 11 4" xfId="13391"/>
    <cellStyle name="Zarez 6 12" xfId="4922"/>
    <cellStyle name="Zarez 6 12 2" xfId="24274"/>
    <cellStyle name="Zarez 6 12 3" xfId="14598"/>
    <cellStyle name="Zarez 6 13" xfId="19436"/>
    <cellStyle name="Zarez 6 14" xfId="9760"/>
    <cellStyle name="Zarez 6 2" xfId="54"/>
    <cellStyle name="Zarez 6 2 10" xfId="2506"/>
    <cellStyle name="Zarez 6 2 10 2" xfId="7344"/>
    <cellStyle name="Zarez 6 2 10 2 2" xfId="26696"/>
    <cellStyle name="Zarez 6 2 10 2 3" xfId="17020"/>
    <cellStyle name="Zarez 6 2 10 3" xfId="21858"/>
    <cellStyle name="Zarez 6 2 10 4" xfId="12182"/>
    <cellStyle name="Zarez 6 2 11" xfId="3716"/>
    <cellStyle name="Zarez 6 2 11 2" xfId="8554"/>
    <cellStyle name="Zarez 6 2 11 2 2" xfId="27906"/>
    <cellStyle name="Zarez 6 2 11 2 3" xfId="18230"/>
    <cellStyle name="Zarez 6 2 11 3" xfId="23068"/>
    <cellStyle name="Zarez 6 2 11 4" xfId="13392"/>
    <cellStyle name="Zarez 6 2 12" xfId="4924"/>
    <cellStyle name="Zarez 6 2 12 2" xfId="24276"/>
    <cellStyle name="Zarez 6 2 12 3" xfId="14600"/>
    <cellStyle name="Zarez 6 2 13" xfId="19438"/>
    <cellStyle name="Zarez 6 2 14" xfId="9762"/>
    <cellStyle name="Zarez 6 2 2" xfId="108"/>
    <cellStyle name="Zarez 6 2 2 10" xfId="9812"/>
    <cellStyle name="Zarez 6 2 2 2" xfId="218"/>
    <cellStyle name="Zarez 6 2 2 2 2" xfId="538"/>
    <cellStyle name="Zarez 6 2 2 2 2 2" xfId="1142"/>
    <cellStyle name="Zarez 6 2 2 2 2 2 2" xfId="2352"/>
    <cellStyle name="Zarez 6 2 2 2 2 2 2 2" xfId="7190"/>
    <cellStyle name="Zarez 6 2 2 2 2 2 2 2 2" xfId="26542"/>
    <cellStyle name="Zarez 6 2 2 2 2 2 2 2 3" xfId="16866"/>
    <cellStyle name="Zarez 6 2 2 2 2 2 2 3" xfId="21704"/>
    <cellStyle name="Zarez 6 2 2 2 2 2 2 4" xfId="12028"/>
    <cellStyle name="Zarez 6 2 2 2 2 2 3" xfId="3562"/>
    <cellStyle name="Zarez 6 2 2 2 2 2 3 2" xfId="8400"/>
    <cellStyle name="Zarez 6 2 2 2 2 2 3 2 2" xfId="27752"/>
    <cellStyle name="Zarez 6 2 2 2 2 2 3 2 3" xfId="18076"/>
    <cellStyle name="Zarez 6 2 2 2 2 2 3 3" xfId="22914"/>
    <cellStyle name="Zarez 6 2 2 2 2 2 3 4" xfId="13238"/>
    <cellStyle name="Zarez 6 2 2 2 2 2 4" xfId="4771"/>
    <cellStyle name="Zarez 6 2 2 2 2 2 4 2" xfId="9609"/>
    <cellStyle name="Zarez 6 2 2 2 2 2 4 2 2" xfId="28961"/>
    <cellStyle name="Zarez 6 2 2 2 2 2 4 2 3" xfId="19285"/>
    <cellStyle name="Zarez 6 2 2 2 2 2 4 3" xfId="24123"/>
    <cellStyle name="Zarez 6 2 2 2 2 2 4 4" xfId="14447"/>
    <cellStyle name="Zarez 6 2 2 2 2 2 5" xfId="5980"/>
    <cellStyle name="Zarez 6 2 2 2 2 2 5 2" xfId="25332"/>
    <cellStyle name="Zarez 6 2 2 2 2 2 5 3" xfId="15656"/>
    <cellStyle name="Zarez 6 2 2 2 2 2 6" xfId="20494"/>
    <cellStyle name="Zarez 6 2 2 2 2 2 7" xfId="10818"/>
    <cellStyle name="Zarez 6 2 2 2 2 3" xfId="1748"/>
    <cellStyle name="Zarez 6 2 2 2 2 3 2" xfId="6586"/>
    <cellStyle name="Zarez 6 2 2 2 2 3 2 2" xfId="25938"/>
    <cellStyle name="Zarez 6 2 2 2 2 3 2 3" xfId="16262"/>
    <cellStyle name="Zarez 6 2 2 2 2 3 3" xfId="21100"/>
    <cellStyle name="Zarez 6 2 2 2 2 3 4" xfId="11424"/>
    <cellStyle name="Zarez 6 2 2 2 2 4" xfId="2958"/>
    <cellStyle name="Zarez 6 2 2 2 2 4 2" xfId="7796"/>
    <cellStyle name="Zarez 6 2 2 2 2 4 2 2" xfId="27148"/>
    <cellStyle name="Zarez 6 2 2 2 2 4 2 3" xfId="17472"/>
    <cellStyle name="Zarez 6 2 2 2 2 4 3" xfId="22310"/>
    <cellStyle name="Zarez 6 2 2 2 2 4 4" xfId="12634"/>
    <cellStyle name="Zarez 6 2 2 2 2 5" xfId="4167"/>
    <cellStyle name="Zarez 6 2 2 2 2 5 2" xfId="9005"/>
    <cellStyle name="Zarez 6 2 2 2 2 5 2 2" xfId="28357"/>
    <cellStyle name="Zarez 6 2 2 2 2 5 2 3" xfId="18681"/>
    <cellStyle name="Zarez 6 2 2 2 2 5 3" xfId="23519"/>
    <cellStyle name="Zarez 6 2 2 2 2 5 4" xfId="13843"/>
    <cellStyle name="Zarez 6 2 2 2 2 6" xfId="5376"/>
    <cellStyle name="Zarez 6 2 2 2 2 6 2" xfId="24728"/>
    <cellStyle name="Zarez 6 2 2 2 2 6 3" xfId="15052"/>
    <cellStyle name="Zarez 6 2 2 2 2 7" xfId="19890"/>
    <cellStyle name="Zarez 6 2 2 2 2 8" xfId="10214"/>
    <cellStyle name="Zarez 6 2 2 2 3" xfId="840"/>
    <cellStyle name="Zarez 6 2 2 2 3 2" xfId="2050"/>
    <cellStyle name="Zarez 6 2 2 2 3 2 2" xfId="6888"/>
    <cellStyle name="Zarez 6 2 2 2 3 2 2 2" xfId="26240"/>
    <cellStyle name="Zarez 6 2 2 2 3 2 2 3" xfId="16564"/>
    <cellStyle name="Zarez 6 2 2 2 3 2 3" xfId="21402"/>
    <cellStyle name="Zarez 6 2 2 2 3 2 4" xfId="11726"/>
    <cellStyle name="Zarez 6 2 2 2 3 3" xfId="3260"/>
    <cellStyle name="Zarez 6 2 2 2 3 3 2" xfId="8098"/>
    <cellStyle name="Zarez 6 2 2 2 3 3 2 2" xfId="27450"/>
    <cellStyle name="Zarez 6 2 2 2 3 3 2 3" xfId="17774"/>
    <cellStyle name="Zarez 6 2 2 2 3 3 3" xfId="22612"/>
    <cellStyle name="Zarez 6 2 2 2 3 3 4" xfId="12936"/>
    <cellStyle name="Zarez 6 2 2 2 3 4" xfId="4469"/>
    <cellStyle name="Zarez 6 2 2 2 3 4 2" xfId="9307"/>
    <cellStyle name="Zarez 6 2 2 2 3 4 2 2" xfId="28659"/>
    <cellStyle name="Zarez 6 2 2 2 3 4 2 3" xfId="18983"/>
    <cellStyle name="Zarez 6 2 2 2 3 4 3" xfId="23821"/>
    <cellStyle name="Zarez 6 2 2 2 3 4 4" xfId="14145"/>
    <cellStyle name="Zarez 6 2 2 2 3 5" xfId="5678"/>
    <cellStyle name="Zarez 6 2 2 2 3 5 2" xfId="25030"/>
    <cellStyle name="Zarez 6 2 2 2 3 5 3" xfId="15354"/>
    <cellStyle name="Zarez 6 2 2 2 3 6" xfId="20192"/>
    <cellStyle name="Zarez 6 2 2 2 3 7" xfId="10516"/>
    <cellStyle name="Zarez 6 2 2 2 4" xfId="1446"/>
    <cellStyle name="Zarez 6 2 2 2 4 2" xfId="6284"/>
    <cellStyle name="Zarez 6 2 2 2 4 2 2" xfId="25636"/>
    <cellStyle name="Zarez 6 2 2 2 4 2 3" xfId="15960"/>
    <cellStyle name="Zarez 6 2 2 2 4 3" xfId="20798"/>
    <cellStyle name="Zarez 6 2 2 2 4 4" xfId="11122"/>
    <cellStyle name="Zarez 6 2 2 2 5" xfId="2656"/>
    <cellStyle name="Zarez 6 2 2 2 5 2" xfId="7494"/>
    <cellStyle name="Zarez 6 2 2 2 5 2 2" xfId="26846"/>
    <cellStyle name="Zarez 6 2 2 2 5 2 3" xfId="17170"/>
    <cellStyle name="Zarez 6 2 2 2 5 3" xfId="22008"/>
    <cellStyle name="Zarez 6 2 2 2 5 4" xfId="12332"/>
    <cellStyle name="Zarez 6 2 2 2 6" xfId="3866"/>
    <cellStyle name="Zarez 6 2 2 2 6 2" xfId="8704"/>
    <cellStyle name="Zarez 6 2 2 2 6 2 2" xfId="28056"/>
    <cellStyle name="Zarez 6 2 2 2 6 2 3" xfId="18380"/>
    <cellStyle name="Zarez 6 2 2 2 6 3" xfId="23218"/>
    <cellStyle name="Zarez 6 2 2 2 6 4" xfId="13542"/>
    <cellStyle name="Zarez 6 2 2 2 7" xfId="5074"/>
    <cellStyle name="Zarez 6 2 2 2 7 2" xfId="24426"/>
    <cellStyle name="Zarez 6 2 2 2 7 3" xfId="14750"/>
    <cellStyle name="Zarez 6 2 2 2 8" xfId="19588"/>
    <cellStyle name="Zarez 6 2 2 2 9" xfId="9912"/>
    <cellStyle name="Zarez 6 2 2 3" xfId="438"/>
    <cellStyle name="Zarez 6 2 2 3 2" xfId="1042"/>
    <cellStyle name="Zarez 6 2 2 3 2 2" xfId="2252"/>
    <cellStyle name="Zarez 6 2 2 3 2 2 2" xfId="7090"/>
    <cellStyle name="Zarez 6 2 2 3 2 2 2 2" xfId="26442"/>
    <cellStyle name="Zarez 6 2 2 3 2 2 2 3" xfId="16766"/>
    <cellStyle name="Zarez 6 2 2 3 2 2 3" xfId="21604"/>
    <cellStyle name="Zarez 6 2 2 3 2 2 4" xfId="11928"/>
    <cellStyle name="Zarez 6 2 2 3 2 3" xfId="3462"/>
    <cellStyle name="Zarez 6 2 2 3 2 3 2" xfId="8300"/>
    <cellStyle name="Zarez 6 2 2 3 2 3 2 2" xfId="27652"/>
    <cellStyle name="Zarez 6 2 2 3 2 3 2 3" xfId="17976"/>
    <cellStyle name="Zarez 6 2 2 3 2 3 3" xfId="22814"/>
    <cellStyle name="Zarez 6 2 2 3 2 3 4" xfId="13138"/>
    <cellStyle name="Zarez 6 2 2 3 2 4" xfId="4671"/>
    <cellStyle name="Zarez 6 2 2 3 2 4 2" xfId="9509"/>
    <cellStyle name="Zarez 6 2 2 3 2 4 2 2" xfId="28861"/>
    <cellStyle name="Zarez 6 2 2 3 2 4 2 3" xfId="19185"/>
    <cellStyle name="Zarez 6 2 2 3 2 4 3" xfId="24023"/>
    <cellStyle name="Zarez 6 2 2 3 2 4 4" xfId="14347"/>
    <cellStyle name="Zarez 6 2 2 3 2 5" xfId="5880"/>
    <cellStyle name="Zarez 6 2 2 3 2 5 2" xfId="25232"/>
    <cellStyle name="Zarez 6 2 2 3 2 5 3" xfId="15556"/>
    <cellStyle name="Zarez 6 2 2 3 2 6" xfId="20394"/>
    <cellStyle name="Zarez 6 2 2 3 2 7" xfId="10718"/>
    <cellStyle name="Zarez 6 2 2 3 3" xfId="1648"/>
    <cellStyle name="Zarez 6 2 2 3 3 2" xfId="6486"/>
    <cellStyle name="Zarez 6 2 2 3 3 2 2" xfId="25838"/>
    <cellStyle name="Zarez 6 2 2 3 3 2 3" xfId="16162"/>
    <cellStyle name="Zarez 6 2 2 3 3 3" xfId="21000"/>
    <cellStyle name="Zarez 6 2 2 3 3 4" xfId="11324"/>
    <cellStyle name="Zarez 6 2 2 3 4" xfId="2858"/>
    <cellStyle name="Zarez 6 2 2 3 4 2" xfId="7696"/>
    <cellStyle name="Zarez 6 2 2 3 4 2 2" xfId="27048"/>
    <cellStyle name="Zarez 6 2 2 3 4 2 3" xfId="17372"/>
    <cellStyle name="Zarez 6 2 2 3 4 3" xfId="22210"/>
    <cellStyle name="Zarez 6 2 2 3 4 4" xfId="12534"/>
    <cellStyle name="Zarez 6 2 2 3 5" xfId="4067"/>
    <cellStyle name="Zarez 6 2 2 3 5 2" xfId="8905"/>
    <cellStyle name="Zarez 6 2 2 3 5 2 2" xfId="28257"/>
    <cellStyle name="Zarez 6 2 2 3 5 2 3" xfId="18581"/>
    <cellStyle name="Zarez 6 2 2 3 5 3" xfId="23419"/>
    <cellStyle name="Zarez 6 2 2 3 5 4" xfId="13743"/>
    <cellStyle name="Zarez 6 2 2 3 6" xfId="5276"/>
    <cellStyle name="Zarez 6 2 2 3 6 2" xfId="24628"/>
    <cellStyle name="Zarez 6 2 2 3 6 3" xfId="14952"/>
    <cellStyle name="Zarez 6 2 2 3 7" xfId="19790"/>
    <cellStyle name="Zarez 6 2 2 3 8" xfId="10114"/>
    <cellStyle name="Zarez 6 2 2 4" xfId="740"/>
    <cellStyle name="Zarez 6 2 2 4 2" xfId="1950"/>
    <cellStyle name="Zarez 6 2 2 4 2 2" xfId="6788"/>
    <cellStyle name="Zarez 6 2 2 4 2 2 2" xfId="26140"/>
    <cellStyle name="Zarez 6 2 2 4 2 2 3" xfId="16464"/>
    <cellStyle name="Zarez 6 2 2 4 2 3" xfId="21302"/>
    <cellStyle name="Zarez 6 2 2 4 2 4" xfId="11626"/>
    <cellStyle name="Zarez 6 2 2 4 3" xfId="3160"/>
    <cellStyle name="Zarez 6 2 2 4 3 2" xfId="7998"/>
    <cellStyle name="Zarez 6 2 2 4 3 2 2" xfId="27350"/>
    <cellStyle name="Zarez 6 2 2 4 3 2 3" xfId="17674"/>
    <cellStyle name="Zarez 6 2 2 4 3 3" xfId="22512"/>
    <cellStyle name="Zarez 6 2 2 4 3 4" xfId="12836"/>
    <cellStyle name="Zarez 6 2 2 4 4" xfId="4369"/>
    <cellStyle name="Zarez 6 2 2 4 4 2" xfId="9207"/>
    <cellStyle name="Zarez 6 2 2 4 4 2 2" xfId="28559"/>
    <cellStyle name="Zarez 6 2 2 4 4 2 3" xfId="18883"/>
    <cellStyle name="Zarez 6 2 2 4 4 3" xfId="23721"/>
    <cellStyle name="Zarez 6 2 2 4 4 4" xfId="14045"/>
    <cellStyle name="Zarez 6 2 2 4 5" xfId="5578"/>
    <cellStyle name="Zarez 6 2 2 4 5 2" xfId="24930"/>
    <cellStyle name="Zarez 6 2 2 4 5 3" xfId="15254"/>
    <cellStyle name="Zarez 6 2 2 4 6" xfId="20092"/>
    <cellStyle name="Zarez 6 2 2 4 7" xfId="10416"/>
    <cellStyle name="Zarez 6 2 2 5" xfId="1346"/>
    <cellStyle name="Zarez 6 2 2 5 2" xfId="6184"/>
    <cellStyle name="Zarez 6 2 2 5 2 2" xfId="25536"/>
    <cellStyle name="Zarez 6 2 2 5 2 3" xfId="15860"/>
    <cellStyle name="Zarez 6 2 2 5 3" xfId="20698"/>
    <cellStyle name="Zarez 6 2 2 5 4" xfId="11022"/>
    <cellStyle name="Zarez 6 2 2 6" xfId="2556"/>
    <cellStyle name="Zarez 6 2 2 6 2" xfId="7394"/>
    <cellStyle name="Zarez 6 2 2 6 2 2" xfId="26746"/>
    <cellStyle name="Zarez 6 2 2 6 2 3" xfId="17070"/>
    <cellStyle name="Zarez 6 2 2 6 3" xfId="21908"/>
    <cellStyle name="Zarez 6 2 2 6 4" xfId="12232"/>
    <cellStyle name="Zarez 6 2 2 7" xfId="3766"/>
    <cellStyle name="Zarez 6 2 2 7 2" xfId="8604"/>
    <cellStyle name="Zarez 6 2 2 7 2 2" xfId="27956"/>
    <cellStyle name="Zarez 6 2 2 7 2 3" xfId="18280"/>
    <cellStyle name="Zarez 6 2 2 7 3" xfId="23118"/>
    <cellStyle name="Zarez 6 2 2 7 4" xfId="13442"/>
    <cellStyle name="Zarez 6 2 2 8" xfId="4974"/>
    <cellStyle name="Zarez 6 2 2 8 2" xfId="24326"/>
    <cellStyle name="Zarez 6 2 2 8 3" xfId="14650"/>
    <cellStyle name="Zarez 6 2 2 9" xfId="19488"/>
    <cellStyle name="Zarez 6 2 3" xfId="168"/>
    <cellStyle name="Zarez 6 2 3 2" xfId="488"/>
    <cellStyle name="Zarez 6 2 3 2 2" xfId="1092"/>
    <cellStyle name="Zarez 6 2 3 2 2 2" xfId="2302"/>
    <cellStyle name="Zarez 6 2 3 2 2 2 2" xfId="7140"/>
    <cellStyle name="Zarez 6 2 3 2 2 2 2 2" xfId="26492"/>
    <cellStyle name="Zarez 6 2 3 2 2 2 2 3" xfId="16816"/>
    <cellStyle name="Zarez 6 2 3 2 2 2 3" xfId="21654"/>
    <cellStyle name="Zarez 6 2 3 2 2 2 4" xfId="11978"/>
    <cellStyle name="Zarez 6 2 3 2 2 3" xfId="3512"/>
    <cellStyle name="Zarez 6 2 3 2 2 3 2" xfId="8350"/>
    <cellStyle name="Zarez 6 2 3 2 2 3 2 2" xfId="27702"/>
    <cellStyle name="Zarez 6 2 3 2 2 3 2 3" xfId="18026"/>
    <cellStyle name="Zarez 6 2 3 2 2 3 3" xfId="22864"/>
    <cellStyle name="Zarez 6 2 3 2 2 3 4" xfId="13188"/>
    <cellStyle name="Zarez 6 2 3 2 2 4" xfId="4721"/>
    <cellStyle name="Zarez 6 2 3 2 2 4 2" xfId="9559"/>
    <cellStyle name="Zarez 6 2 3 2 2 4 2 2" xfId="28911"/>
    <cellStyle name="Zarez 6 2 3 2 2 4 2 3" xfId="19235"/>
    <cellStyle name="Zarez 6 2 3 2 2 4 3" xfId="24073"/>
    <cellStyle name="Zarez 6 2 3 2 2 4 4" xfId="14397"/>
    <cellStyle name="Zarez 6 2 3 2 2 5" xfId="5930"/>
    <cellStyle name="Zarez 6 2 3 2 2 5 2" xfId="25282"/>
    <cellStyle name="Zarez 6 2 3 2 2 5 3" xfId="15606"/>
    <cellStyle name="Zarez 6 2 3 2 2 6" xfId="20444"/>
    <cellStyle name="Zarez 6 2 3 2 2 7" xfId="10768"/>
    <cellStyle name="Zarez 6 2 3 2 3" xfId="1698"/>
    <cellStyle name="Zarez 6 2 3 2 3 2" xfId="6536"/>
    <cellStyle name="Zarez 6 2 3 2 3 2 2" xfId="25888"/>
    <cellStyle name="Zarez 6 2 3 2 3 2 3" xfId="16212"/>
    <cellStyle name="Zarez 6 2 3 2 3 3" xfId="21050"/>
    <cellStyle name="Zarez 6 2 3 2 3 4" xfId="11374"/>
    <cellStyle name="Zarez 6 2 3 2 4" xfId="2908"/>
    <cellStyle name="Zarez 6 2 3 2 4 2" xfId="7746"/>
    <cellStyle name="Zarez 6 2 3 2 4 2 2" xfId="27098"/>
    <cellStyle name="Zarez 6 2 3 2 4 2 3" xfId="17422"/>
    <cellStyle name="Zarez 6 2 3 2 4 3" xfId="22260"/>
    <cellStyle name="Zarez 6 2 3 2 4 4" xfId="12584"/>
    <cellStyle name="Zarez 6 2 3 2 5" xfId="4117"/>
    <cellStyle name="Zarez 6 2 3 2 5 2" xfId="8955"/>
    <cellStyle name="Zarez 6 2 3 2 5 2 2" xfId="28307"/>
    <cellStyle name="Zarez 6 2 3 2 5 2 3" xfId="18631"/>
    <cellStyle name="Zarez 6 2 3 2 5 3" xfId="23469"/>
    <cellStyle name="Zarez 6 2 3 2 5 4" xfId="13793"/>
    <cellStyle name="Zarez 6 2 3 2 6" xfId="5326"/>
    <cellStyle name="Zarez 6 2 3 2 6 2" xfId="24678"/>
    <cellStyle name="Zarez 6 2 3 2 6 3" xfId="15002"/>
    <cellStyle name="Zarez 6 2 3 2 7" xfId="19840"/>
    <cellStyle name="Zarez 6 2 3 2 8" xfId="10164"/>
    <cellStyle name="Zarez 6 2 3 3" xfId="790"/>
    <cellStyle name="Zarez 6 2 3 3 2" xfId="2000"/>
    <cellStyle name="Zarez 6 2 3 3 2 2" xfId="6838"/>
    <cellStyle name="Zarez 6 2 3 3 2 2 2" xfId="26190"/>
    <cellStyle name="Zarez 6 2 3 3 2 2 3" xfId="16514"/>
    <cellStyle name="Zarez 6 2 3 3 2 3" xfId="21352"/>
    <cellStyle name="Zarez 6 2 3 3 2 4" xfId="11676"/>
    <cellStyle name="Zarez 6 2 3 3 3" xfId="3210"/>
    <cellStyle name="Zarez 6 2 3 3 3 2" xfId="8048"/>
    <cellStyle name="Zarez 6 2 3 3 3 2 2" xfId="27400"/>
    <cellStyle name="Zarez 6 2 3 3 3 2 3" xfId="17724"/>
    <cellStyle name="Zarez 6 2 3 3 3 3" xfId="22562"/>
    <cellStyle name="Zarez 6 2 3 3 3 4" xfId="12886"/>
    <cellStyle name="Zarez 6 2 3 3 4" xfId="4419"/>
    <cellStyle name="Zarez 6 2 3 3 4 2" xfId="9257"/>
    <cellStyle name="Zarez 6 2 3 3 4 2 2" xfId="28609"/>
    <cellStyle name="Zarez 6 2 3 3 4 2 3" xfId="18933"/>
    <cellStyle name="Zarez 6 2 3 3 4 3" xfId="23771"/>
    <cellStyle name="Zarez 6 2 3 3 4 4" xfId="14095"/>
    <cellStyle name="Zarez 6 2 3 3 5" xfId="5628"/>
    <cellStyle name="Zarez 6 2 3 3 5 2" xfId="24980"/>
    <cellStyle name="Zarez 6 2 3 3 5 3" xfId="15304"/>
    <cellStyle name="Zarez 6 2 3 3 6" xfId="20142"/>
    <cellStyle name="Zarez 6 2 3 3 7" xfId="10466"/>
    <cellStyle name="Zarez 6 2 3 4" xfId="1396"/>
    <cellStyle name="Zarez 6 2 3 4 2" xfId="6234"/>
    <cellStyle name="Zarez 6 2 3 4 2 2" xfId="25586"/>
    <cellStyle name="Zarez 6 2 3 4 2 3" xfId="15910"/>
    <cellStyle name="Zarez 6 2 3 4 3" xfId="20748"/>
    <cellStyle name="Zarez 6 2 3 4 4" xfId="11072"/>
    <cellStyle name="Zarez 6 2 3 5" xfId="2606"/>
    <cellStyle name="Zarez 6 2 3 5 2" xfId="7444"/>
    <cellStyle name="Zarez 6 2 3 5 2 2" xfId="26796"/>
    <cellStyle name="Zarez 6 2 3 5 2 3" xfId="17120"/>
    <cellStyle name="Zarez 6 2 3 5 3" xfId="21958"/>
    <cellStyle name="Zarez 6 2 3 5 4" xfId="12282"/>
    <cellStyle name="Zarez 6 2 3 6" xfId="3816"/>
    <cellStyle name="Zarez 6 2 3 6 2" xfId="8654"/>
    <cellStyle name="Zarez 6 2 3 6 2 2" xfId="28006"/>
    <cellStyle name="Zarez 6 2 3 6 2 3" xfId="18330"/>
    <cellStyle name="Zarez 6 2 3 6 3" xfId="23168"/>
    <cellStyle name="Zarez 6 2 3 6 4" xfId="13492"/>
    <cellStyle name="Zarez 6 2 3 7" xfId="5024"/>
    <cellStyle name="Zarez 6 2 3 7 2" xfId="24376"/>
    <cellStyle name="Zarez 6 2 3 7 3" xfId="14700"/>
    <cellStyle name="Zarez 6 2 3 8" xfId="19538"/>
    <cellStyle name="Zarez 6 2 3 9" xfId="9862"/>
    <cellStyle name="Zarez 6 2 4" xfId="284"/>
    <cellStyle name="Zarez 6 2 4 2" xfId="588"/>
    <cellStyle name="Zarez 6 2 4 2 2" xfId="1192"/>
    <cellStyle name="Zarez 6 2 4 2 2 2" xfId="2402"/>
    <cellStyle name="Zarez 6 2 4 2 2 2 2" xfId="7240"/>
    <cellStyle name="Zarez 6 2 4 2 2 2 2 2" xfId="26592"/>
    <cellStyle name="Zarez 6 2 4 2 2 2 2 3" xfId="16916"/>
    <cellStyle name="Zarez 6 2 4 2 2 2 3" xfId="21754"/>
    <cellStyle name="Zarez 6 2 4 2 2 2 4" xfId="12078"/>
    <cellStyle name="Zarez 6 2 4 2 2 3" xfId="3612"/>
    <cellStyle name="Zarez 6 2 4 2 2 3 2" xfId="8450"/>
    <cellStyle name="Zarez 6 2 4 2 2 3 2 2" xfId="27802"/>
    <cellStyle name="Zarez 6 2 4 2 2 3 2 3" xfId="18126"/>
    <cellStyle name="Zarez 6 2 4 2 2 3 3" xfId="22964"/>
    <cellStyle name="Zarez 6 2 4 2 2 3 4" xfId="13288"/>
    <cellStyle name="Zarez 6 2 4 2 2 4" xfId="4821"/>
    <cellStyle name="Zarez 6 2 4 2 2 4 2" xfId="9659"/>
    <cellStyle name="Zarez 6 2 4 2 2 4 2 2" xfId="29011"/>
    <cellStyle name="Zarez 6 2 4 2 2 4 2 3" xfId="19335"/>
    <cellStyle name="Zarez 6 2 4 2 2 4 3" xfId="24173"/>
    <cellStyle name="Zarez 6 2 4 2 2 4 4" xfId="14497"/>
    <cellStyle name="Zarez 6 2 4 2 2 5" xfId="6030"/>
    <cellStyle name="Zarez 6 2 4 2 2 5 2" xfId="25382"/>
    <cellStyle name="Zarez 6 2 4 2 2 5 3" xfId="15706"/>
    <cellStyle name="Zarez 6 2 4 2 2 6" xfId="20544"/>
    <cellStyle name="Zarez 6 2 4 2 2 7" xfId="10868"/>
    <cellStyle name="Zarez 6 2 4 2 3" xfId="1798"/>
    <cellStyle name="Zarez 6 2 4 2 3 2" xfId="6636"/>
    <cellStyle name="Zarez 6 2 4 2 3 2 2" xfId="25988"/>
    <cellStyle name="Zarez 6 2 4 2 3 2 3" xfId="16312"/>
    <cellStyle name="Zarez 6 2 4 2 3 3" xfId="21150"/>
    <cellStyle name="Zarez 6 2 4 2 3 4" xfId="11474"/>
    <cellStyle name="Zarez 6 2 4 2 4" xfId="3008"/>
    <cellStyle name="Zarez 6 2 4 2 4 2" xfId="7846"/>
    <cellStyle name="Zarez 6 2 4 2 4 2 2" xfId="27198"/>
    <cellStyle name="Zarez 6 2 4 2 4 2 3" xfId="17522"/>
    <cellStyle name="Zarez 6 2 4 2 4 3" xfId="22360"/>
    <cellStyle name="Zarez 6 2 4 2 4 4" xfId="12684"/>
    <cellStyle name="Zarez 6 2 4 2 5" xfId="4217"/>
    <cellStyle name="Zarez 6 2 4 2 5 2" xfId="9055"/>
    <cellStyle name="Zarez 6 2 4 2 5 2 2" xfId="28407"/>
    <cellStyle name="Zarez 6 2 4 2 5 2 3" xfId="18731"/>
    <cellStyle name="Zarez 6 2 4 2 5 3" xfId="23569"/>
    <cellStyle name="Zarez 6 2 4 2 5 4" xfId="13893"/>
    <cellStyle name="Zarez 6 2 4 2 6" xfId="5426"/>
    <cellStyle name="Zarez 6 2 4 2 6 2" xfId="24778"/>
    <cellStyle name="Zarez 6 2 4 2 6 3" xfId="15102"/>
    <cellStyle name="Zarez 6 2 4 2 7" xfId="19940"/>
    <cellStyle name="Zarez 6 2 4 2 8" xfId="10264"/>
    <cellStyle name="Zarez 6 2 4 3" xfId="890"/>
    <cellStyle name="Zarez 6 2 4 3 2" xfId="2100"/>
    <cellStyle name="Zarez 6 2 4 3 2 2" xfId="6938"/>
    <cellStyle name="Zarez 6 2 4 3 2 2 2" xfId="26290"/>
    <cellStyle name="Zarez 6 2 4 3 2 2 3" xfId="16614"/>
    <cellStyle name="Zarez 6 2 4 3 2 3" xfId="21452"/>
    <cellStyle name="Zarez 6 2 4 3 2 4" xfId="11776"/>
    <cellStyle name="Zarez 6 2 4 3 3" xfId="3310"/>
    <cellStyle name="Zarez 6 2 4 3 3 2" xfId="8148"/>
    <cellStyle name="Zarez 6 2 4 3 3 2 2" xfId="27500"/>
    <cellStyle name="Zarez 6 2 4 3 3 2 3" xfId="17824"/>
    <cellStyle name="Zarez 6 2 4 3 3 3" xfId="22662"/>
    <cellStyle name="Zarez 6 2 4 3 3 4" xfId="12986"/>
    <cellStyle name="Zarez 6 2 4 3 4" xfId="4519"/>
    <cellStyle name="Zarez 6 2 4 3 4 2" xfId="9357"/>
    <cellStyle name="Zarez 6 2 4 3 4 2 2" xfId="28709"/>
    <cellStyle name="Zarez 6 2 4 3 4 2 3" xfId="19033"/>
    <cellStyle name="Zarez 6 2 4 3 4 3" xfId="23871"/>
    <cellStyle name="Zarez 6 2 4 3 4 4" xfId="14195"/>
    <cellStyle name="Zarez 6 2 4 3 5" xfId="5728"/>
    <cellStyle name="Zarez 6 2 4 3 5 2" xfId="25080"/>
    <cellStyle name="Zarez 6 2 4 3 5 3" xfId="15404"/>
    <cellStyle name="Zarez 6 2 4 3 6" xfId="20242"/>
    <cellStyle name="Zarez 6 2 4 3 7" xfId="10566"/>
    <cellStyle name="Zarez 6 2 4 4" xfId="1496"/>
    <cellStyle name="Zarez 6 2 4 4 2" xfId="6334"/>
    <cellStyle name="Zarez 6 2 4 4 2 2" xfId="25686"/>
    <cellStyle name="Zarez 6 2 4 4 2 3" xfId="16010"/>
    <cellStyle name="Zarez 6 2 4 4 3" xfId="20848"/>
    <cellStyle name="Zarez 6 2 4 4 4" xfId="11172"/>
    <cellStyle name="Zarez 6 2 4 5" xfId="2706"/>
    <cellStyle name="Zarez 6 2 4 5 2" xfId="7544"/>
    <cellStyle name="Zarez 6 2 4 5 2 2" xfId="26896"/>
    <cellStyle name="Zarez 6 2 4 5 2 3" xfId="17220"/>
    <cellStyle name="Zarez 6 2 4 5 3" xfId="22058"/>
    <cellStyle name="Zarez 6 2 4 5 4" xfId="12382"/>
    <cellStyle name="Zarez 6 2 4 6" xfId="3916"/>
    <cellStyle name="Zarez 6 2 4 6 2" xfId="8754"/>
    <cellStyle name="Zarez 6 2 4 6 2 2" xfId="28106"/>
    <cellStyle name="Zarez 6 2 4 6 2 3" xfId="18430"/>
    <cellStyle name="Zarez 6 2 4 6 3" xfId="23268"/>
    <cellStyle name="Zarez 6 2 4 6 4" xfId="13592"/>
    <cellStyle name="Zarez 6 2 4 7" xfId="5124"/>
    <cellStyle name="Zarez 6 2 4 7 2" xfId="24476"/>
    <cellStyle name="Zarez 6 2 4 7 3" xfId="14800"/>
    <cellStyle name="Zarez 6 2 4 8" xfId="19638"/>
    <cellStyle name="Zarez 6 2 4 9" xfId="9962"/>
    <cellStyle name="Zarez 6 2 5" xfId="286"/>
    <cellStyle name="Zarez 6 2 5 10" xfId="9964"/>
    <cellStyle name="Zarez 6 2 5 2" xfId="590"/>
    <cellStyle name="Zarez 6 2 5 2 2" xfId="1194"/>
    <cellStyle name="Zarez 6 2 5 2 2 2" xfId="2404"/>
    <cellStyle name="Zarez 6 2 5 2 2 2 2" xfId="7242"/>
    <cellStyle name="Zarez 6 2 5 2 2 2 2 2" xfId="26594"/>
    <cellStyle name="Zarez 6 2 5 2 2 2 2 3" xfId="16918"/>
    <cellStyle name="Zarez 6 2 5 2 2 2 3" xfId="21756"/>
    <cellStyle name="Zarez 6 2 5 2 2 2 4" xfId="12080"/>
    <cellStyle name="Zarez 6 2 5 2 2 3" xfId="3614"/>
    <cellStyle name="Zarez 6 2 5 2 2 3 2" xfId="8452"/>
    <cellStyle name="Zarez 6 2 5 2 2 3 2 2" xfId="27804"/>
    <cellStyle name="Zarez 6 2 5 2 2 3 2 3" xfId="18128"/>
    <cellStyle name="Zarez 6 2 5 2 2 3 3" xfId="22966"/>
    <cellStyle name="Zarez 6 2 5 2 2 3 4" xfId="13290"/>
    <cellStyle name="Zarez 6 2 5 2 2 4" xfId="4823"/>
    <cellStyle name="Zarez 6 2 5 2 2 4 2" xfId="9661"/>
    <cellStyle name="Zarez 6 2 5 2 2 4 2 2" xfId="29013"/>
    <cellStyle name="Zarez 6 2 5 2 2 4 2 3" xfId="19337"/>
    <cellStyle name="Zarez 6 2 5 2 2 4 3" xfId="24175"/>
    <cellStyle name="Zarez 6 2 5 2 2 4 4" xfId="14499"/>
    <cellStyle name="Zarez 6 2 5 2 2 5" xfId="6032"/>
    <cellStyle name="Zarez 6 2 5 2 2 5 2" xfId="25384"/>
    <cellStyle name="Zarez 6 2 5 2 2 5 3" xfId="15708"/>
    <cellStyle name="Zarez 6 2 5 2 2 6" xfId="20546"/>
    <cellStyle name="Zarez 6 2 5 2 2 7" xfId="10870"/>
    <cellStyle name="Zarez 6 2 5 2 3" xfId="1800"/>
    <cellStyle name="Zarez 6 2 5 2 3 2" xfId="6638"/>
    <cellStyle name="Zarez 6 2 5 2 3 2 2" xfId="25990"/>
    <cellStyle name="Zarez 6 2 5 2 3 2 3" xfId="16314"/>
    <cellStyle name="Zarez 6 2 5 2 3 3" xfId="21152"/>
    <cellStyle name="Zarez 6 2 5 2 3 4" xfId="11476"/>
    <cellStyle name="Zarez 6 2 5 2 4" xfId="3010"/>
    <cellStyle name="Zarez 6 2 5 2 4 2" xfId="7848"/>
    <cellStyle name="Zarez 6 2 5 2 4 2 2" xfId="27200"/>
    <cellStyle name="Zarez 6 2 5 2 4 2 3" xfId="17524"/>
    <cellStyle name="Zarez 6 2 5 2 4 3" xfId="22362"/>
    <cellStyle name="Zarez 6 2 5 2 4 4" xfId="12686"/>
    <cellStyle name="Zarez 6 2 5 2 5" xfId="4219"/>
    <cellStyle name="Zarez 6 2 5 2 5 2" xfId="9057"/>
    <cellStyle name="Zarez 6 2 5 2 5 2 2" xfId="28409"/>
    <cellStyle name="Zarez 6 2 5 2 5 2 3" xfId="18733"/>
    <cellStyle name="Zarez 6 2 5 2 5 3" xfId="23571"/>
    <cellStyle name="Zarez 6 2 5 2 5 4" xfId="13895"/>
    <cellStyle name="Zarez 6 2 5 2 6" xfId="5428"/>
    <cellStyle name="Zarez 6 2 5 2 6 2" xfId="24780"/>
    <cellStyle name="Zarez 6 2 5 2 6 3" xfId="15104"/>
    <cellStyle name="Zarez 6 2 5 2 7" xfId="19942"/>
    <cellStyle name="Zarez 6 2 5 2 8" xfId="10266"/>
    <cellStyle name="Zarez 6 2 5 3" xfId="892"/>
    <cellStyle name="Zarez 6 2 5 3 2" xfId="2102"/>
    <cellStyle name="Zarez 6 2 5 3 2 2" xfId="6940"/>
    <cellStyle name="Zarez 6 2 5 3 2 2 2" xfId="26292"/>
    <cellStyle name="Zarez 6 2 5 3 2 2 3" xfId="16616"/>
    <cellStyle name="Zarez 6 2 5 3 2 3" xfId="21454"/>
    <cellStyle name="Zarez 6 2 5 3 2 4" xfId="11778"/>
    <cellStyle name="Zarez 6 2 5 3 3" xfId="3312"/>
    <cellStyle name="Zarez 6 2 5 3 3 2" xfId="8150"/>
    <cellStyle name="Zarez 6 2 5 3 3 2 2" xfId="27502"/>
    <cellStyle name="Zarez 6 2 5 3 3 2 3" xfId="17826"/>
    <cellStyle name="Zarez 6 2 5 3 3 3" xfId="22664"/>
    <cellStyle name="Zarez 6 2 5 3 3 4" xfId="12988"/>
    <cellStyle name="Zarez 6 2 5 3 4" xfId="4521"/>
    <cellStyle name="Zarez 6 2 5 3 4 2" xfId="9359"/>
    <cellStyle name="Zarez 6 2 5 3 4 2 2" xfId="28711"/>
    <cellStyle name="Zarez 6 2 5 3 4 2 3" xfId="19035"/>
    <cellStyle name="Zarez 6 2 5 3 4 3" xfId="23873"/>
    <cellStyle name="Zarez 6 2 5 3 4 4" xfId="14197"/>
    <cellStyle name="Zarez 6 2 5 3 5" xfId="5730"/>
    <cellStyle name="Zarez 6 2 5 3 5 2" xfId="25082"/>
    <cellStyle name="Zarez 6 2 5 3 5 3" xfId="15406"/>
    <cellStyle name="Zarez 6 2 5 3 6" xfId="20244"/>
    <cellStyle name="Zarez 6 2 5 3 7" xfId="10568"/>
    <cellStyle name="Zarez 6 2 5 4" xfId="1246"/>
    <cellStyle name="Zarez 6 2 5 4 2" xfId="2456"/>
    <cellStyle name="Zarez 6 2 5 4 2 2" xfId="7294"/>
    <cellStyle name="Zarez 6 2 5 4 2 2 2" xfId="26646"/>
    <cellStyle name="Zarez 6 2 5 4 2 2 3" xfId="16970"/>
    <cellStyle name="Zarez 6 2 5 4 2 3" xfId="21808"/>
    <cellStyle name="Zarez 6 2 5 4 2 4" xfId="12132"/>
    <cellStyle name="Zarez 6 2 5 4 3" xfId="3666"/>
    <cellStyle name="Zarez 6 2 5 4 3 2" xfId="8504"/>
    <cellStyle name="Zarez 6 2 5 4 3 2 2" xfId="27856"/>
    <cellStyle name="Zarez 6 2 5 4 3 2 3" xfId="18180"/>
    <cellStyle name="Zarez 6 2 5 4 3 3" xfId="23018"/>
    <cellStyle name="Zarez 6 2 5 4 3 4" xfId="13342"/>
    <cellStyle name="Zarez 6 2 5 4 4" xfId="3668"/>
    <cellStyle name="Zarez 6 2 5 4 4 2" xfId="8506"/>
    <cellStyle name="Zarez 6 2 5 4 4 2 2" xfId="27858"/>
    <cellStyle name="Zarez 6 2 5 4 4 2 3" xfId="18182"/>
    <cellStyle name="Zarez 6 2 5 4 4 3" xfId="23020"/>
    <cellStyle name="Zarez 6 2 5 4 4 4" xfId="13344"/>
    <cellStyle name="Zarez 6 2 5 4 5" xfId="4874"/>
    <cellStyle name="Zarez 6 2 5 4 5 2" xfId="9712"/>
    <cellStyle name="Zarez 6 2 5 4 5 2 2" xfId="29064"/>
    <cellStyle name="Zarez 6 2 5 4 5 2 3" xfId="19388"/>
    <cellStyle name="Zarez 6 2 5 4 5 3" xfId="24226"/>
    <cellStyle name="Zarez 6 2 5 4 5 4" xfId="14550"/>
    <cellStyle name="Zarez 6 2 5 4 6" xfId="6084"/>
    <cellStyle name="Zarez 6 2 5 4 6 2" xfId="25436"/>
    <cellStyle name="Zarez 6 2 5 4 6 3" xfId="15760"/>
    <cellStyle name="Zarez 6 2 5 4 7" xfId="20598"/>
    <cellStyle name="Zarez 6 2 5 4 8" xfId="10922"/>
    <cellStyle name="Zarez 6 2 5 5" xfId="1498"/>
    <cellStyle name="Zarez 6 2 5 5 2" xfId="6336"/>
    <cellStyle name="Zarez 6 2 5 5 2 2" xfId="25688"/>
    <cellStyle name="Zarez 6 2 5 5 2 3" xfId="16012"/>
    <cellStyle name="Zarez 6 2 5 5 3" xfId="20850"/>
    <cellStyle name="Zarez 6 2 5 5 4" xfId="11174"/>
    <cellStyle name="Zarez 6 2 5 6" xfId="2708"/>
    <cellStyle name="Zarez 6 2 5 6 2" xfId="7546"/>
    <cellStyle name="Zarez 6 2 5 6 2 2" xfId="26898"/>
    <cellStyle name="Zarez 6 2 5 6 2 3" xfId="17222"/>
    <cellStyle name="Zarez 6 2 5 6 3" xfId="22060"/>
    <cellStyle name="Zarez 6 2 5 6 4" xfId="12384"/>
    <cellStyle name="Zarez 6 2 5 7" xfId="3917"/>
    <cellStyle name="Zarez 6 2 5 7 2" xfId="8755"/>
    <cellStyle name="Zarez 6 2 5 7 2 2" xfId="28107"/>
    <cellStyle name="Zarez 6 2 5 7 2 3" xfId="18431"/>
    <cellStyle name="Zarez 6 2 5 7 3" xfId="23269"/>
    <cellStyle name="Zarez 6 2 5 7 4" xfId="13593"/>
    <cellStyle name="Zarez 6 2 5 8" xfId="5126"/>
    <cellStyle name="Zarez 6 2 5 8 2" xfId="24478"/>
    <cellStyle name="Zarez 6 2 5 8 3" xfId="14802"/>
    <cellStyle name="Zarez 6 2 5 9" xfId="19640"/>
    <cellStyle name="Zarez 6 2 6" xfId="337"/>
    <cellStyle name="Zarez 6 2 6 2" xfId="640"/>
    <cellStyle name="Zarez 6 2 6 2 2" xfId="1244"/>
    <cellStyle name="Zarez 6 2 6 2 2 2" xfId="2454"/>
    <cellStyle name="Zarez 6 2 6 2 2 2 2" xfId="7292"/>
    <cellStyle name="Zarez 6 2 6 2 2 2 2 2" xfId="26644"/>
    <cellStyle name="Zarez 6 2 6 2 2 2 2 3" xfId="16968"/>
    <cellStyle name="Zarez 6 2 6 2 2 2 3" xfId="21806"/>
    <cellStyle name="Zarez 6 2 6 2 2 2 4" xfId="12130"/>
    <cellStyle name="Zarez 6 2 6 2 2 3" xfId="3664"/>
    <cellStyle name="Zarez 6 2 6 2 2 3 2" xfId="8502"/>
    <cellStyle name="Zarez 6 2 6 2 2 3 2 2" xfId="27854"/>
    <cellStyle name="Zarez 6 2 6 2 2 3 2 3" xfId="18178"/>
    <cellStyle name="Zarez 6 2 6 2 2 3 3" xfId="23016"/>
    <cellStyle name="Zarez 6 2 6 2 2 3 4" xfId="13340"/>
    <cellStyle name="Zarez 6 2 6 2 2 4" xfId="4873"/>
    <cellStyle name="Zarez 6 2 6 2 2 4 2" xfId="9711"/>
    <cellStyle name="Zarez 6 2 6 2 2 4 2 2" xfId="29063"/>
    <cellStyle name="Zarez 6 2 6 2 2 4 2 3" xfId="19387"/>
    <cellStyle name="Zarez 6 2 6 2 2 4 3" xfId="24225"/>
    <cellStyle name="Zarez 6 2 6 2 2 4 4" xfId="14549"/>
    <cellStyle name="Zarez 6 2 6 2 2 5" xfId="6082"/>
    <cellStyle name="Zarez 6 2 6 2 2 5 2" xfId="25434"/>
    <cellStyle name="Zarez 6 2 6 2 2 5 3" xfId="15758"/>
    <cellStyle name="Zarez 6 2 6 2 2 6" xfId="20596"/>
    <cellStyle name="Zarez 6 2 6 2 2 7" xfId="10920"/>
    <cellStyle name="Zarez 6 2 6 2 3" xfId="1850"/>
    <cellStyle name="Zarez 6 2 6 2 3 2" xfId="6688"/>
    <cellStyle name="Zarez 6 2 6 2 3 2 2" xfId="26040"/>
    <cellStyle name="Zarez 6 2 6 2 3 2 3" xfId="16364"/>
    <cellStyle name="Zarez 6 2 6 2 3 3" xfId="21202"/>
    <cellStyle name="Zarez 6 2 6 2 3 4" xfId="11526"/>
    <cellStyle name="Zarez 6 2 6 2 4" xfId="3060"/>
    <cellStyle name="Zarez 6 2 6 2 4 2" xfId="7898"/>
    <cellStyle name="Zarez 6 2 6 2 4 2 2" xfId="27250"/>
    <cellStyle name="Zarez 6 2 6 2 4 2 3" xfId="17574"/>
    <cellStyle name="Zarez 6 2 6 2 4 3" xfId="22412"/>
    <cellStyle name="Zarez 6 2 6 2 4 4" xfId="12736"/>
    <cellStyle name="Zarez 6 2 6 2 5" xfId="4269"/>
    <cellStyle name="Zarez 6 2 6 2 5 2" xfId="9107"/>
    <cellStyle name="Zarez 6 2 6 2 5 2 2" xfId="28459"/>
    <cellStyle name="Zarez 6 2 6 2 5 2 3" xfId="18783"/>
    <cellStyle name="Zarez 6 2 6 2 5 3" xfId="23621"/>
    <cellStyle name="Zarez 6 2 6 2 5 4" xfId="13945"/>
    <cellStyle name="Zarez 6 2 6 2 6" xfId="5478"/>
    <cellStyle name="Zarez 6 2 6 2 6 2" xfId="24830"/>
    <cellStyle name="Zarez 6 2 6 2 6 3" xfId="15154"/>
    <cellStyle name="Zarez 6 2 6 2 7" xfId="19992"/>
    <cellStyle name="Zarez 6 2 6 2 8" xfId="10316"/>
    <cellStyle name="Zarez 6 2 6 3" xfId="942"/>
    <cellStyle name="Zarez 6 2 6 3 2" xfId="2152"/>
    <cellStyle name="Zarez 6 2 6 3 2 2" xfId="6990"/>
    <cellStyle name="Zarez 6 2 6 3 2 2 2" xfId="26342"/>
    <cellStyle name="Zarez 6 2 6 3 2 2 3" xfId="16666"/>
    <cellStyle name="Zarez 6 2 6 3 2 3" xfId="21504"/>
    <cellStyle name="Zarez 6 2 6 3 2 4" xfId="11828"/>
    <cellStyle name="Zarez 6 2 6 3 3" xfId="3362"/>
    <cellStyle name="Zarez 6 2 6 3 3 2" xfId="8200"/>
    <cellStyle name="Zarez 6 2 6 3 3 2 2" xfId="27552"/>
    <cellStyle name="Zarez 6 2 6 3 3 2 3" xfId="17876"/>
    <cellStyle name="Zarez 6 2 6 3 3 3" xfId="22714"/>
    <cellStyle name="Zarez 6 2 6 3 3 4" xfId="13038"/>
    <cellStyle name="Zarez 6 2 6 3 4" xfId="4571"/>
    <cellStyle name="Zarez 6 2 6 3 4 2" xfId="9409"/>
    <cellStyle name="Zarez 6 2 6 3 4 2 2" xfId="28761"/>
    <cellStyle name="Zarez 6 2 6 3 4 2 3" xfId="19085"/>
    <cellStyle name="Zarez 6 2 6 3 4 3" xfId="23923"/>
    <cellStyle name="Zarez 6 2 6 3 4 4" xfId="14247"/>
    <cellStyle name="Zarez 6 2 6 3 5" xfId="5780"/>
    <cellStyle name="Zarez 6 2 6 3 5 2" xfId="25132"/>
    <cellStyle name="Zarez 6 2 6 3 5 3" xfId="15456"/>
    <cellStyle name="Zarez 6 2 6 3 6" xfId="20294"/>
    <cellStyle name="Zarez 6 2 6 3 7" xfId="10618"/>
    <cellStyle name="Zarez 6 2 6 4" xfId="1548"/>
    <cellStyle name="Zarez 6 2 6 4 2" xfId="6386"/>
    <cellStyle name="Zarez 6 2 6 4 2 2" xfId="25738"/>
    <cellStyle name="Zarez 6 2 6 4 2 3" xfId="16062"/>
    <cellStyle name="Zarez 6 2 6 4 3" xfId="20900"/>
    <cellStyle name="Zarez 6 2 6 4 4" xfId="11224"/>
    <cellStyle name="Zarez 6 2 6 5" xfId="2758"/>
    <cellStyle name="Zarez 6 2 6 5 2" xfId="7596"/>
    <cellStyle name="Zarez 6 2 6 5 2 2" xfId="26948"/>
    <cellStyle name="Zarez 6 2 6 5 2 3" xfId="17272"/>
    <cellStyle name="Zarez 6 2 6 5 3" xfId="22110"/>
    <cellStyle name="Zarez 6 2 6 5 4" xfId="12434"/>
    <cellStyle name="Zarez 6 2 6 6" xfId="3967"/>
    <cellStyle name="Zarez 6 2 6 6 2" xfId="8805"/>
    <cellStyle name="Zarez 6 2 6 6 2 2" xfId="28157"/>
    <cellStyle name="Zarez 6 2 6 6 2 3" xfId="18481"/>
    <cellStyle name="Zarez 6 2 6 6 3" xfId="23319"/>
    <cellStyle name="Zarez 6 2 6 6 4" xfId="13643"/>
    <cellStyle name="Zarez 6 2 6 7" xfId="5176"/>
    <cellStyle name="Zarez 6 2 6 7 2" xfId="24528"/>
    <cellStyle name="Zarez 6 2 6 7 3" xfId="14852"/>
    <cellStyle name="Zarez 6 2 6 8" xfId="19690"/>
    <cellStyle name="Zarez 6 2 6 9" xfId="10014"/>
    <cellStyle name="Zarez 6 2 7" xfId="388"/>
    <cellStyle name="Zarez 6 2 7 2" xfId="992"/>
    <cellStyle name="Zarez 6 2 7 2 2" xfId="2202"/>
    <cellStyle name="Zarez 6 2 7 2 2 2" xfId="7040"/>
    <cellStyle name="Zarez 6 2 7 2 2 2 2" xfId="26392"/>
    <cellStyle name="Zarez 6 2 7 2 2 2 3" xfId="16716"/>
    <cellStyle name="Zarez 6 2 7 2 2 3" xfId="21554"/>
    <cellStyle name="Zarez 6 2 7 2 2 4" xfId="11878"/>
    <cellStyle name="Zarez 6 2 7 2 3" xfId="3412"/>
    <cellStyle name="Zarez 6 2 7 2 3 2" xfId="8250"/>
    <cellStyle name="Zarez 6 2 7 2 3 2 2" xfId="27602"/>
    <cellStyle name="Zarez 6 2 7 2 3 2 3" xfId="17926"/>
    <cellStyle name="Zarez 6 2 7 2 3 3" xfId="22764"/>
    <cellStyle name="Zarez 6 2 7 2 3 4" xfId="13088"/>
    <cellStyle name="Zarez 6 2 7 2 4" xfId="4621"/>
    <cellStyle name="Zarez 6 2 7 2 4 2" xfId="9459"/>
    <cellStyle name="Zarez 6 2 7 2 4 2 2" xfId="28811"/>
    <cellStyle name="Zarez 6 2 7 2 4 2 3" xfId="19135"/>
    <cellStyle name="Zarez 6 2 7 2 4 3" xfId="23973"/>
    <cellStyle name="Zarez 6 2 7 2 4 4" xfId="14297"/>
    <cellStyle name="Zarez 6 2 7 2 5" xfId="5830"/>
    <cellStyle name="Zarez 6 2 7 2 5 2" xfId="25182"/>
    <cellStyle name="Zarez 6 2 7 2 5 3" xfId="15506"/>
    <cellStyle name="Zarez 6 2 7 2 6" xfId="20344"/>
    <cellStyle name="Zarez 6 2 7 2 7" xfId="10668"/>
    <cellStyle name="Zarez 6 2 7 3" xfId="1598"/>
    <cellStyle name="Zarez 6 2 7 3 2" xfId="6436"/>
    <cellStyle name="Zarez 6 2 7 3 2 2" xfId="25788"/>
    <cellStyle name="Zarez 6 2 7 3 2 3" xfId="16112"/>
    <cellStyle name="Zarez 6 2 7 3 3" xfId="20950"/>
    <cellStyle name="Zarez 6 2 7 3 4" xfId="11274"/>
    <cellStyle name="Zarez 6 2 7 4" xfId="2808"/>
    <cellStyle name="Zarez 6 2 7 4 2" xfId="7646"/>
    <cellStyle name="Zarez 6 2 7 4 2 2" xfId="26998"/>
    <cellStyle name="Zarez 6 2 7 4 2 3" xfId="17322"/>
    <cellStyle name="Zarez 6 2 7 4 3" xfId="22160"/>
    <cellStyle name="Zarez 6 2 7 4 4" xfId="12484"/>
    <cellStyle name="Zarez 6 2 7 5" xfId="4017"/>
    <cellStyle name="Zarez 6 2 7 5 2" xfId="8855"/>
    <cellStyle name="Zarez 6 2 7 5 2 2" xfId="28207"/>
    <cellStyle name="Zarez 6 2 7 5 2 3" xfId="18531"/>
    <cellStyle name="Zarez 6 2 7 5 3" xfId="23369"/>
    <cellStyle name="Zarez 6 2 7 5 4" xfId="13693"/>
    <cellStyle name="Zarez 6 2 7 6" xfId="5226"/>
    <cellStyle name="Zarez 6 2 7 6 2" xfId="24578"/>
    <cellStyle name="Zarez 6 2 7 6 3" xfId="14902"/>
    <cellStyle name="Zarez 6 2 7 7" xfId="19740"/>
    <cellStyle name="Zarez 6 2 7 8" xfId="10064"/>
    <cellStyle name="Zarez 6 2 8" xfId="690"/>
    <cellStyle name="Zarez 6 2 8 2" xfId="1900"/>
    <cellStyle name="Zarez 6 2 8 2 2" xfId="6738"/>
    <cellStyle name="Zarez 6 2 8 2 2 2" xfId="26090"/>
    <cellStyle name="Zarez 6 2 8 2 2 3" xfId="16414"/>
    <cellStyle name="Zarez 6 2 8 2 3" xfId="21252"/>
    <cellStyle name="Zarez 6 2 8 2 4" xfId="11576"/>
    <cellStyle name="Zarez 6 2 8 3" xfId="3110"/>
    <cellStyle name="Zarez 6 2 8 3 2" xfId="7948"/>
    <cellStyle name="Zarez 6 2 8 3 2 2" xfId="27300"/>
    <cellStyle name="Zarez 6 2 8 3 2 3" xfId="17624"/>
    <cellStyle name="Zarez 6 2 8 3 3" xfId="22462"/>
    <cellStyle name="Zarez 6 2 8 3 4" xfId="12786"/>
    <cellStyle name="Zarez 6 2 8 4" xfId="4319"/>
    <cellStyle name="Zarez 6 2 8 4 2" xfId="9157"/>
    <cellStyle name="Zarez 6 2 8 4 2 2" xfId="28509"/>
    <cellStyle name="Zarez 6 2 8 4 2 3" xfId="18833"/>
    <cellStyle name="Zarez 6 2 8 4 3" xfId="23671"/>
    <cellStyle name="Zarez 6 2 8 4 4" xfId="13995"/>
    <cellStyle name="Zarez 6 2 8 5" xfId="5528"/>
    <cellStyle name="Zarez 6 2 8 5 2" xfId="24880"/>
    <cellStyle name="Zarez 6 2 8 5 3" xfId="15204"/>
    <cellStyle name="Zarez 6 2 8 6" xfId="20042"/>
    <cellStyle name="Zarez 6 2 8 7" xfId="10366"/>
    <cellStyle name="Zarez 6 2 9" xfId="1296"/>
    <cellStyle name="Zarez 6 2 9 2" xfId="6134"/>
    <cellStyle name="Zarez 6 2 9 2 2" xfId="25486"/>
    <cellStyle name="Zarez 6 2 9 2 3" xfId="15810"/>
    <cellStyle name="Zarez 6 2 9 3" xfId="20648"/>
    <cellStyle name="Zarez 6 2 9 4" xfId="10972"/>
    <cellStyle name="Zarez 6 3" xfId="106"/>
    <cellStyle name="Zarez 6 3 10" xfId="9810"/>
    <cellStyle name="Zarez 6 3 2" xfId="216"/>
    <cellStyle name="Zarez 6 3 2 2" xfId="536"/>
    <cellStyle name="Zarez 6 3 2 2 2" xfId="1140"/>
    <cellStyle name="Zarez 6 3 2 2 2 2" xfId="2350"/>
    <cellStyle name="Zarez 6 3 2 2 2 2 2" xfId="7188"/>
    <cellStyle name="Zarez 6 3 2 2 2 2 2 2" xfId="26540"/>
    <cellStyle name="Zarez 6 3 2 2 2 2 2 3" xfId="16864"/>
    <cellStyle name="Zarez 6 3 2 2 2 2 3" xfId="21702"/>
    <cellStyle name="Zarez 6 3 2 2 2 2 4" xfId="12026"/>
    <cellStyle name="Zarez 6 3 2 2 2 3" xfId="3560"/>
    <cellStyle name="Zarez 6 3 2 2 2 3 2" xfId="8398"/>
    <cellStyle name="Zarez 6 3 2 2 2 3 2 2" xfId="27750"/>
    <cellStyle name="Zarez 6 3 2 2 2 3 2 3" xfId="18074"/>
    <cellStyle name="Zarez 6 3 2 2 2 3 3" xfId="22912"/>
    <cellStyle name="Zarez 6 3 2 2 2 3 4" xfId="13236"/>
    <cellStyle name="Zarez 6 3 2 2 2 4" xfId="4769"/>
    <cellStyle name="Zarez 6 3 2 2 2 4 2" xfId="9607"/>
    <cellStyle name="Zarez 6 3 2 2 2 4 2 2" xfId="28959"/>
    <cellStyle name="Zarez 6 3 2 2 2 4 2 3" xfId="19283"/>
    <cellStyle name="Zarez 6 3 2 2 2 4 3" xfId="24121"/>
    <cellStyle name="Zarez 6 3 2 2 2 4 4" xfId="14445"/>
    <cellStyle name="Zarez 6 3 2 2 2 5" xfId="5978"/>
    <cellStyle name="Zarez 6 3 2 2 2 5 2" xfId="25330"/>
    <cellStyle name="Zarez 6 3 2 2 2 5 3" xfId="15654"/>
    <cellStyle name="Zarez 6 3 2 2 2 6" xfId="20492"/>
    <cellStyle name="Zarez 6 3 2 2 2 7" xfId="10816"/>
    <cellStyle name="Zarez 6 3 2 2 3" xfId="1746"/>
    <cellStyle name="Zarez 6 3 2 2 3 2" xfId="6584"/>
    <cellStyle name="Zarez 6 3 2 2 3 2 2" xfId="25936"/>
    <cellStyle name="Zarez 6 3 2 2 3 2 3" xfId="16260"/>
    <cellStyle name="Zarez 6 3 2 2 3 3" xfId="21098"/>
    <cellStyle name="Zarez 6 3 2 2 3 4" xfId="11422"/>
    <cellStyle name="Zarez 6 3 2 2 4" xfId="2956"/>
    <cellStyle name="Zarez 6 3 2 2 4 2" xfId="7794"/>
    <cellStyle name="Zarez 6 3 2 2 4 2 2" xfId="27146"/>
    <cellStyle name="Zarez 6 3 2 2 4 2 3" xfId="17470"/>
    <cellStyle name="Zarez 6 3 2 2 4 3" xfId="22308"/>
    <cellStyle name="Zarez 6 3 2 2 4 4" xfId="12632"/>
    <cellStyle name="Zarez 6 3 2 2 5" xfId="4165"/>
    <cellStyle name="Zarez 6 3 2 2 5 2" xfId="9003"/>
    <cellStyle name="Zarez 6 3 2 2 5 2 2" xfId="28355"/>
    <cellStyle name="Zarez 6 3 2 2 5 2 3" xfId="18679"/>
    <cellStyle name="Zarez 6 3 2 2 5 3" xfId="23517"/>
    <cellStyle name="Zarez 6 3 2 2 5 4" xfId="13841"/>
    <cellStyle name="Zarez 6 3 2 2 6" xfId="5374"/>
    <cellStyle name="Zarez 6 3 2 2 6 2" xfId="24726"/>
    <cellStyle name="Zarez 6 3 2 2 6 3" xfId="15050"/>
    <cellStyle name="Zarez 6 3 2 2 7" xfId="19888"/>
    <cellStyle name="Zarez 6 3 2 2 8" xfId="10212"/>
    <cellStyle name="Zarez 6 3 2 3" xfId="838"/>
    <cellStyle name="Zarez 6 3 2 3 2" xfId="2048"/>
    <cellStyle name="Zarez 6 3 2 3 2 2" xfId="6886"/>
    <cellStyle name="Zarez 6 3 2 3 2 2 2" xfId="26238"/>
    <cellStyle name="Zarez 6 3 2 3 2 2 3" xfId="16562"/>
    <cellStyle name="Zarez 6 3 2 3 2 3" xfId="21400"/>
    <cellStyle name="Zarez 6 3 2 3 2 4" xfId="11724"/>
    <cellStyle name="Zarez 6 3 2 3 3" xfId="3258"/>
    <cellStyle name="Zarez 6 3 2 3 3 2" xfId="8096"/>
    <cellStyle name="Zarez 6 3 2 3 3 2 2" xfId="27448"/>
    <cellStyle name="Zarez 6 3 2 3 3 2 3" xfId="17772"/>
    <cellStyle name="Zarez 6 3 2 3 3 3" xfId="22610"/>
    <cellStyle name="Zarez 6 3 2 3 3 4" xfId="12934"/>
    <cellStyle name="Zarez 6 3 2 3 4" xfId="4467"/>
    <cellStyle name="Zarez 6 3 2 3 4 2" xfId="9305"/>
    <cellStyle name="Zarez 6 3 2 3 4 2 2" xfId="28657"/>
    <cellStyle name="Zarez 6 3 2 3 4 2 3" xfId="18981"/>
    <cellStyle name="Zarez 6 3 2 3 4 3" xfId="23819"/>
    <cellStyle name="Zarez 6 3 2 3 4 4" xfId="14143"/>
    <cellStyle name="Zarez 6 3 2 3 5" xfId="5676"/>
    <cellStyle name="Zarez 6 3 2 3 5 2" xfId="25028"/>
    <cellStyle name="Zarez 6 3 2 3 5 3" xfId="15352"/>
    <cellStyle name="Zarez 6 3 2 3 6" xfId="20190"/>
    <cellStyle name="Zarez 6 3 2 3 7" xfId="10514"/>
    <cellStyle name="Zarez 6 3 2 4" xfId="1444"/>
    <cellStyle name="Zarez 6 3 2 4 2" xfId="6282"/>
    <cellStyle name="Zarez 6 3 2 4 2 2" xfId="25634"/>
    <cellStyle name="Zarez 6 3 2 4 2 3" xfId="15958"/>
    <cellStyle name="Zarez 6 3 2 4 3" xfId="20796"/>
    <cellStyle name="Zarez 6 3 2 4 4" xfId="11120"/>
    <cellStyle name="Zarez 6 3 2 5" xfId="2654"/>
    <cellStyle name="Zarez 6 3 2 5 2" xfId="7492"/>
    <cellStyle name="Zarez 6 3 2 5 2 2" xfId="26844"/>
    <cellStyle name="Zarez 6 3 2 5 2 3" xfId="17168"/>
    <cellStyle name="Zarez 6 3 2 5 3" xfId="22006"/>
    <cellStyle name="Zarez 6 3 2 5 4" xfId="12330"/>
    <cellStyle name="Zarez 6 3 2 6" xfId="3864"/>
    <cellStyle name="Zarez 6 3 2 6 2" xfId="8702"/>
    <cellStyle name="Zarez 6 3 2 6 2 2" xfId="28054"/>
    <cellStyle name="Zarez 6 3 2 6 2 3" xfId="18378"/>
    <cellStyle name="Zarez 6 3 2 6 3" xfId="23216"/>
    <cellStyle name="Zarez 6 3 2 6 4" xfId="13540"/>
    <cellStyle name="Zarez 6 3 2 7" xfId="5072"/>
    <cellStyle name="Zarez 6 3 2 7 2" xfId="24424"/>
    <cellStyle name="Zarez 6 3 2 7 3" xfId="14748"/>
    <cellStyle name="Zarez 6 3 2 8" xfId="19586"/>
    <cellStyle name="Zarez 6 3 2 9" xfId="9910"/>
    <cellStyle name="Zarez 6 3 3" xfId="436"/>
    <cellStyle name="Zarez 6 3 3 2" xfId="1040"/>
    <cellStyle name="Zarez 6 3 3 2 2" xfId="2250"/>
    <cellStyle name="Zarez 6 3 3 2 2 2" xfId="7088"/>
    <cellStyle name="Zarez 6 3 3 2 2 2 2" xfId="26440"/>
    <cellStyle name="Zarez 6 3 3 2 2 2 3" xfId="16764"/>
    <cellStyle name="Zarez 6 3 3 2 2 3" xfId="21602"/>
    <cellStyle name="Zarez 6 3 3 2 2 4" xfId="11926"/>
    <cellStyle name="Zarez 6 3 3 2 3" xfId="3460"/>
    <cellStyle name="Zarez 6 3 3 2 3 2" xfId="8298"/>
    <cellStyle name="Zarez 6 3 3 2 3 2 2" xfId="27650"/>
    <cellStyle name="Zarez 6 3 3 2 3 2 3" xfId="17974"/>
    <cellStyle name="Zarez 6 3 3 2 3 3" xfId="22812"/>
    <cellStyle name="Zarez 6 3 3 2 3 4" xfId="13136"/>
    <cellStyle name="Zarez 6 3 3 2 4" xfId="4669"/>
    <cellStyle name="Zarez 6 3 3 2 4 2" xfId="9507"/>
    <cellStyle name="Zarez 6 3 3 2 4 2 2" xfId="28859"/>
    <cellStyle name="Zarez 6 3 3 2 4 2 3" xfId="19183"/>
    <cellStyle name="Zarez 6 3 3 2 4 3" xfId="24021"/>
    <cellStyle name="Zarez 6 3 3 2 4 4" xfId="14345"/>
    <cellStyle name="Zarez 6 3 3 2 5" xfId="5878"/>
    <cellStyle name="Zarez 6 3 3 2 5 2" xfId="25230"/>
    <cellStyle name="Zarez 6 3 3 2 5 3" xfId="15554"/>
    <cellStyle name="Zarez 6 3 3 2 6" xfId="20392"/>
    <cellStyle name="Zarez 6 3 3 2 7" xfId="10716"/>
    <cellStyle name="Zarez 6 3 3 3" xfId="1646"/>
    <cellStyle name="Zarez 6 3 3 3 2" xfId="6484"/>
    <cellStyle name="Zarez 6 3 3 3 2 2" xfId="25836"/>
    <cellStyle name="Zarez 6 3 3 3 2 3" xfId="16160"/>
    <cellStyle name="Zarez 6 3 3 3 3" xfId="20998"/>
    <cellStyle name="Zarez 6 3 3 3 4" xfId="11322"/>
    <cellStyle name="Zarez 6 3 3 4" xfId="2856"/>
    <cellStyle name="Zarez 6 3 3 4 2" xfId="7694"/>
    <cellStyle name="Zarez 6 3 3 4 2 2" xfId="27046"/>
    <cellStyle name="Zarez 6 3 3 4 2 3" xfId="17370"/>
    <cellStyle name="Zarez 6 3 3 4 3" xfId="22208"/>
    <cellStyle name="Zarez 6 3 3 4 4" xfId="12532"/>
    <cellStyle name="Zarez 6 3 3 5" xfId="4065"/>
    <cellStyle name="Zarez 6 3 3 5 2" xfId="8903"/>
    <cellStyle name="Zarez 6 3 3 5 2 2" xfId="28255"/>
    <cellStyle name="Zarez 6 3 3 5 2 3" xfId="18579"/>
    <cellStyle name="Zarez 6 3 3 5 3" xfId="23417"/>
    <cellStyle name="Zarez 6 3 3 5 4" xfId="13741"/>
    <cellStyle name="Zarez 6 3 3 6" xfId="5274"/>
    <cellStyle name="Zarez 6 3 3 6 2" xfId="24626"/>
    <cellStyle name="Zarez 6 3 3 6 3" xfId="14950"/>
    <cellStyle name="Zarez 6 3 3 7" xfId="19788"/>
    <cellStyle name="Zarez 6 3 3 8" xfId="10112"/>
    <cellStyle name="Zarez 6 3 4" xfId="738"/>
    <cellStyle name="Zarez 6 3 4 2" xfId="1948"/>
    <cellStyle name="Zarez 6 3 4 2 2" xfId="6786"/>
    <cellStyle name="Zarez 6 3 4 2 2 2" xfId="26138"/>
    <cellStyle name="Zarez 6 3 4 2 2 3" xfId="16462"/>
    <cellStyle name="Zarez 6 3 4 2 3" xfId="21300"/>
    <cellStyle name="Zarez 6 3 4 2 4" xfId="11624"/>
    <cellStyle name="Zarez 6 3 4 3" xfId="3158"/>
    <cellStyle name="Zarez 6 3 4 3 2" xfId="7996"/>
    <cellStyle name="Zarez 6 3 4 3 2 2" xfId="27348"/>
    <cellStyle name="Zarez 6 3 4 3 2 3" xfId="17672"/>
    <cellStyle name="Zarez 6 3 4 3 3" xfId="22510"/>
    <cellStyle name="Zarez 6 3 4 3 4" xfId="12834"/>
    <cellStyle name="Zarez 6 3 4 4" xfId="4367"/>
    <cellStyle name="Zarez 6 3 4 4 2" xfId="9205"/>
    <cellStyle name="Zarez 6 3 4 4 2 2" xfId="28557"/>
    <cellStyle name="Zarez 6 3 4 4 2 3" xfId="18881"/>
    <cellStyle name="Zarez 6 3 4 4 3" xfId="23719"/>
    <cellStyle name="Zarez 6 3 4 4 4" xfId="14043"/>
    <cellStyle name="Zarez 6 3 4 5" xfId="5576"/>
    <cellStyle name="Zarez 6 3 4 5 2" xfId="24928"/>
    <cellStyle name="Zarez 6 3 4 5 3" xfId="15252"/>
    <cellStyle name="Zarez 6 3 4 6" xfId="20090"/>
    <cellStyle name="Zarez 6 3 4 7" xfId="10414"/>
    <cellStyle name="Zarez 6 3 5" xfId="1344"/>
    <cellStyle name="Zarez 6 3 5 2" xfId="6182"/>
    <cellStyle name="Zarez 6 3 5 2 2" xfId="25534"/>
    <cellStyle name="Zarez 6 3 5 2 3" xfId="15858"/>
    <cellStyle name="Zarez 6 3 5 3" xfId="20696"/>
    <cellStyle name="Zarez 6 3 5 4" xfId="11020"/>
    <cellStyle name="Zarez 6 3 6" xfId="2554"/>
    <cellStyle name="Zarez 6 3 6 2" xfId="7392"/>
    <cellStyle name="Zarez 6 3 6 2 2" xfId="26744"/>
    <cellStyle name="Zarez 6 3 6 2 3" xfId="17068"/>
    <cellStyle name="Zarez 6 3 6 3" xfId="21906"/>
    <cellStyle name="Zarez 6 3 6 4" xfId="12230"/>
    <cellStyle name="Zarez 6 3 7" xfId="3764"/>
    <cellStyle name="Zarez 6 3 7 2" xfId="8602"/>
    <cellStyle name="Zarez 6 3 7 2 2" xfId="27954"/>
    <cellStyle name="Zarez 6 3 7 2 3" xfId="18278"/>
    <cellStyle name="Zarez 6 3 7 3" xfId="23116"/>
    <cellStyle name="Zarez 6 3 7 4" xfId="13440"/>
    <cellStyle name="Zarez 6 3 8" xfId="4972"/>
    <cellStyle name="Zarez 6 3 8 2" xfId="24324"/>
    <cellStyle name="Zarez 6 3 8 3" xfId="14648"/>
    <cellStyle name="Zarez 6 3 9" xfId="19486"/>
    <cellStyle name="Zarez 6 4" xfId="166"/>
    <cellStyle name="Zarez 6 4 2" xfId="486"/>
    <cellStyle name="Zarez 6 4 2 2" xfId="1090"/>
    <cellStyle name="Zarez 6 4 2 2 2" xfId="2300"/>
    <cellStyle name="Zarez 6 4 2 2 2 2" xfId="7138"/>
    <cellStyle name="Zarez 6 4 2 2 2 2 2" xfId="26490"/>
    <cellStyle name="Zarez 6 4 2 2 2 2 3" xfId="16814"/>
    <cellStyle name="Zarez 6 4 2 2 2 3" xfId="21652"/>
    <cellStyle name="Zarez 6 4 2 2 2 4" xfId="11976"/>
    <cellStyle name="Zarez 6 4 2 2 3" xfId="3510"/>
    <cellStyle name="Zarez 6 4 2 2 3 2" xfId="8348"/>
    <cellStyle name="Zarez 6 4 2 2 3 2 2" xfId="27700"/>
    <cellStyle name="Zarez 6 4 2 2 3 2 3" xfId="18024"/>
    <cellStyle name="Zarez 6 4 2 2 3 3" xfId="22862"/>
    <cellStyle name="Zarez 6 4 2 2 3 4" xfId="13186"/>
    <cellStyle name="Zarez 6 4 2 2 4" xfId="4719"/>
    <cellStyle name="Zarez 6 4 2 2 4 2" xfId="9557"/>
    <cellStyle name="Zarez 6 4 2 2 4 2 2" xfId="28909"/>
    <cellStyle name="Zarez 6 4 2 2 4 2 3" xfId="19233"/>
    <cellStyle name="Zarez 6 4 2 2 4 3" xfId="24071"/>
    <cellStyle name="Zarez 6 4 2 2 4 4" xfId="14395"/>
    <cellStyle name="Zarez 6 4 2 2 5" xfId="5928"/>
    <cellStyle name="Zarez 6 4 2 2 5 2" xfId="25280"/>
    <cellStyle name="Zarez 6 4 2 2 5 3" xfId="15604"/>
    <cellStyle name="Zarez 6 4 2 2 6" xfId="20442"/>
    <cellStyle name="Zarez 6 4 2 2 7" xfId="10766"/>
    <cellStyle name="Zarez 6 4 2 3" xfId="1696"/>
    <cellStyle name="Zarez 6 4 2 3 2" xfId="6534"/>
    <cellStyle name="Zarez 6 4 2 3 2 2" xfId="25886"/>
    <cellStyle name="Zarez 6 4 2 3 2 3" xfId="16210"/>
    <cellStyle name="Zarez 6 4 2 3 3" xfId="21048"/>
    <cellStyle name="Zarez 6 4 2 3 4" xfId="11372"/>
    <cellStyle name="Zarez 6 4 2 4" xfId="2906"/>
    <cellStyle name="Zarez 6 4 2 4 2" xfId="7744"/>
    <cellStyle name="Zarez 6 4 2 4 2 2" xfId="27096"/>
    <cellStyle name="Zarez 6 4 2 4 2 3" xfId="17420"/>
    <cellStyle name="Zarez 6 4 2 4 3" xfId="22258"/>
    <cellStyle name="Zarez 6 4 2 4 4" xfId="12582"/>
    <cellStyle name="Zarez 6 4 2 5" xfId="4115"/>
    <cellStyle name="Zarez 6 4 2 5 2" xfId="8953"/>
    <cellStyle name="Zarez 6 4 2 5 2 2" xfId="28305"/>
    <cellStyle name="Zarez 6 4 2 5 2 3" xfId="18629"/>
    <cellStyle name="Zarez 6 4 2 5 3" xfId="23467"/>
    <cellStyle name="Zarez 6 4 2 5 4" xfId="13791"/>
    <cellStyle name="Zarez 6 4 2 6" xfId="5324"/>
    <cellStyle name="Zarez 6 4 2 6 2" xfId="24676"/>
    <cellStyle name="Zarez 6 4 2 6 3" xfId="15000"/>
    <cellStyle name="Zarez 6 4 2 7" xfId="19838"/>
    <cellStyle name="Zarez 6 4 2 8" xfId="10162"/>
    <cellStyle name="Zarez 6 4 3" xfId="788"/>
    <cellStyle name="Zarez 6 4 3 2" xfId="1998"/>
    <cellStyle name="Zarez 6 4 3 2 2" xfId="6836"/>
    <cellStyle name="Zarez 6 4 3 2 2 2" xfId="26188"/>
    <cellStyle name="Zarez 6 4 3 2 2 3" xfId="16512"/>
    <cellStyle name="Zarez 6 4 3 2 3" xfId="21350"/>
    <cellStyle name="Zarez 6 4 3 2 4" xfId="11674"/>
    <cellStyle name="Zarez 6 4 3 3" xfId="3208"/>
    <cellStyle name="Zarez 6 4 3 3 2" xfId="8046"/>
    <cellStyle name="Zarez 6 4 3 3 2 2" xfId="27398"/>
    <cellStyle name="Zarez 6 4 3 3 2 3" xfId="17722"/>
    <cellStyle name="Zarez 6 4 3 3 3" xfId="22560"/>
    <cellStyle name="Zarez 6 4 3 3 4" xfId="12884"/>
    <cellStyle name="Zarez 6 4 3 4" xfId="4417"/>
    <cellStyle name="Zarez 6 4 3 4 2" xfId="9255"/>
    <cellStyle name="Zarez 6 4 3 4 2 2" xfId="28607"/>
    <cellStyle name="Zarez 6 4 3 4 2 3" xfId="18931"/>
    <cellStyle name="Zarez 6 4 3 4 3" xfId="23769"/>
    <cellStyle name="Zarez 6 4 3 4 4" xfId="14093"/>
    <cellStyle name="Zarez 6 4 3 5" xfId="5626"/>
    <cellStyle name="Zarez 6 4 3 5 2" xfId="24978"/>
    <cellStyle name="Zarez 6 4 3 5 3" xfId="15302"/>
    <cellStyle name="Zarez 6 4 3 6" xfId="20140"/>
    <cellStyle name="Zarez 6 4 3 7" xfId="10464"/>
    <cellStyle name="Zarez 6 4 4" xfId="1394"/>
    <cellStyle name="Zarez 6 4 4 2" xfId="6232"/>
    <cellStyle name="Zarez 6 4 4 2 2" xfId="25584"/>
    <cellStyle name="Zarez 6 4 4 2 3" xfId="15908"/>
    <cellStyle name="Zarez 6 4 4 3" xfId="20746"/>
    <cellStyle name="Zarez 6 4 4 4" xfId="11070"/>
    <cellStyle name="Zarez 6 4 5" xfId="2604"/>
    <cellStyle name="Zarez 6 4 5 2" xfId="7442"/>
    <cellStyle name="Zarez 6 4 5 2 2" xfId="26794"/>
    <cellStyle name="Zarez 6 4 5 2 3" xfId="17118"/>
    <cellStyle name="Zarez 6 4 5 3" xfId="21956"/>
    <cellStyle name="Zarez 6 4 5 4" xfId="12280"/>
    <cellStyle name="Zarez 6 4 6" xfId="3814"/>
    <cellStyle name="Zarez 6 4 6 2" xfId="8652"/>
    <cellStyle name="Zarez 6 4 6 2 2" xfId="28004"/>
    <cellStyle name="Zarez 6 4 6 2 3" xfId="18328"/>
    <cellStyle name="Zarez 6 4 6 3" xfId="23166"/>
    <cellStyle name="Zarez 6 4 6 4" xfId="13490"/>
    <cellStyle name="Zarez 6 4 7" xfId="5022"/>
    <cellStyle name="Zarez 6 4 7 2" xfId="24374"/>
    <cellStyle name="Zarez 6 4 7 3" xfId="14698"/>
    <cellStyle name="Zarez 6 4 8" xfId="19536"/>
    <cellStyle name="Zarez 6 4 9" xfId="9860"/>
    <cellStyle name="Zarez 6 5" xfId="282"/>
    <cellStyle name="Zarez 6 5 2" xfId="586"/>
    <cellStyle name="Zarez 6 5 2 2" xfId="1190"/>
    <cellStyle name="Zarez 6 5 2 2 2" xfId="2400"/>
    <cellStyle name="Zarez 6 5 2 2 2 2" xfId="7238"/>
    <cellStyle name="Zarez 6 5 2 2 2 2 2" xfId="26590"/>
    <cellStyle name="Zarez 6 5 2 2 2 2 3" xfId="16914"/>
    <cellStyle name="Zarez 6 5 2 2 2 3" xfId="21752"/>
    <cellStyle name="Zarez 6 5 2 2 2 4" xfId="12076"/>
    <cellStyle name="Zarez 6 5 2 2 3" xfId="3610"/>
    <cellStyle name="Zarez 6 5 2 2 3 2" xfId="8448"/>
    <cellStyle name="Zarez 6 5 2 2 3 2 2" xfId="27800"/>
    <cellStyle name="Zarez 6 5 2 2 3 2 3" xfId="18124"/>
    <cellStyle name="Zarez 6 5 2 2 3 3" xfId="22962"/>
    <cellStyle name="Zarez 6 5 2 2 3 4" xfId="13286"/>
    <cellStyle name="Zarez 6 5 2 2 4" xfId="4819"/>
    <cellStyle name="Zarez 6 5 2 2 4 2" xfId="9657"/>
    <cellStyle name="Zarez 6 5 2 2 4 2 2" xfId="29009"/>
    <cellStyle name="Zarez 6 5 2 2 4 2 3" xfId="19333"/>
    <cellStyle name="Zarez 6 5 2 2 4 3" xfId="24171"/>
    <cellStyle name="Zarez 6 5 2 2 4 4" xfId="14495"/>
    <cellStyle name="Zarez 6 5 2 2 5" xfId="6028"/>
    <cellStyle name="Zarez 6 5 2 2 5 2" xfId="25380"/>
    <cellStyle name="Zarez 6 5 2 2 5 3" xfId="15704"/>
    <cellStyle name="Zarez 6 5 2 2 6" xfId="20542"/>
    <cellStyle name="Zarez 6 5 2 2 7" xfId="10866"/>
    <cellStyle name="Zarez 6 5 2 3" xfId="1796"/>
    <cellStyle name="Zarez 6 5 2 3 2" xfId="6634"/>
    <cellStyle name="Zarez 6 5 2 3 2 2" xfId="25986"/>
    <cellStyle name="Zarez 6 5 2 3 2 3" xfId="16310"/>
    <cellStyle name="Zarez 6 5 2 3 3" xfId="21148"/>
    <cellStyle name="Zarez 6 5 2 3 4" xfId="11472"/>
    <cellStyle name="Zarez 6 5 2 4" xfId="3006"/>
    <cellStyle name="Zarez 6 5 2 4 2" xfId="7844"/>
    <cellStyle name="Zarez 6 5 2 4 2 2" xfId="27196"/>
    <cellStyle name="Zarez 6 5 2 4 2 3" xfId="17520"/>
    <cellStyle name="Zarez 6 5 2 4 3" xfId="22358"/>
    <cellStyle name="Zarez 6 5 2 4 4" xfId="12682"/>
    <cellStyle name="Zarez 6 5 2 5" xfId="4215"/>
    <cellStyle name="Zarez 6 5 2 5 2" xfId="9053"/>
    <cellStyle name="Zarez 6 5 2 5 2 2" xfId="28405"/>
    <cellStyle name="Zarez 6 5 2 5 2 3" xfId="18729"/>
    <cellStyle name="Zarez 6 5 2 5 3" xfId="23567"/>
    <cellStyle name="Zarez 6 5 2 5 4" xfId="13891"/>
    <cellStyle name="Zarez 6 5 2 6" xfId="5424"/>
    <cellStyle name="Zarez 6 5 2 6 2" xfId="24776"/>
    <cellStyle name="Zarez 6 5 2 6 3" xfId="15100"/>
    <cellStyle name="Zarez 6 5 2 7" xfId="19938"/>
    <cellStyle name="Zarez 6 5 2 8" xfId="10262"/>
    <cellStyle name="Zarez 6 5 3" xfId="888"/>
    <cellStyle name="Zarez 6 5 3 2" xfId="2098"/>
    <cellStyle name="Zarez 6 5 3 2 2" xfId="6936"/>
    <cellStyle name="Zarez 6 5 3 2 2 2" xfId="26288"/>
    <cellStyle name="Zarez 6 5 3 2 2 3" xfId="16612"/>
    <cellStyle name="Zarez 6 5 3 2 3" xfId="21450"/>
    <cellStyle name="Zarez 6 5 3 2 4" xfId="11774"/>
    <cellStyle name="Zarez 6 5 3 3" xfId="3308"/>
    <cellStyle name="Zarez 6 5 3 3 2" xfId="8146"/>
    <cellStyle name="Zarez 6 5 3 3 2 2" xfId="27498"/>
    <cellStyle name="Zarez 6 5 3 3 2 3" xfId="17822"/>
    <cellStyle name="Zarez 6 5 3 3 3" xfId="22660"/>
    <cellStyle name="Zarez 6 5 3 3 4" xfId="12984"/>
    <cellStyle name="Zarez 6 5 3 4" xfId="4517"/>
    <cellStyle name="Zarez 6 5 3 4 2" xfId="9355"/>
    <cellStyle name="Zarez 6 5 3 4 2 2" xfId="28707"/>
    <cellStyle name="Zarez 6 5 3 4 2 3" xfId="19031"/>
    <cellStyle name="Zarez 6 5 3 4 3" xfId="23869"/>
    <cellStyle name="Zarez 6 5 3 4 4" xfId="14193"/>
    <cellStyle name="Zarez 6 5 3 5" xfId="5726"/>
    <cellStyle name="Zarez 6 5 3 5 2" xfId="25078"/>
    <cellStyle name="Zarez 6 5 3 5 3" xfId="15402"/>
    <cellStyle name="Zarez 6 5 3 6" xfId="20240"/>
    <cellStyle name="Zarez 6 5 3 7" xfId="10564"/>
    <cellStyle name="Zarez 6 5 4" xfId="1494"/>
    <cellStyle name="Zarez 6 5 4 2" xfId="6332"/>
    <cellStyle name="Zarez 6 5 4 2 2" xfId="25684"/>
    <cellStyle name="Zarez 6 5 4 2 3" xfId="16008"/>
    <cellStyle name="Zarez 6 5 4 3" xfId="20846"/>
    <cellStyle name="Zarez 6 5 4 4" xfId="11170"/>
    <cellStyle name="Zarez 6 5 5" xfId="2704"/>
    <cellStyle name="Zarez 6 5 5 2" xfId="7542"/>
    <cellStyle name="Zarez 6 5 5 2 2" xfId="26894"/>
    <cellStyle name="Zarez 6 5 5 2 3" xfId="17218"/>
    <cellStyle name="Zarez 6 5 5 3" xfId="22056"/>
    <cellStyle name="Zarez 6 5 5 4" xfId="12380"/>
    <cellStyle name="Zarez 6 5 6" xfId="3914"/>
    <cellStyle name="Zarez 6 5 6 2" xfId="8752"/>
    <cellStyle name="Zarez 6 5 6 2 2" xfId="28104"/>
    <cellStyle name="Zarez 6 5 6 2 3" xfId="18428"/>
    <cellStyle name="Zarez 6 5 6 3" xfId="23266"/>
    <cellStyle name="Zarez 6 5 6 4" xfId="13590"/>
    <cellStyle name="Zarez 6 5 7" xfId="5122"/>
    <cellStyle name="Zarez 6 5 7 2" xfId="24474"/>
    <cellStyle name="Zarez 6 5 7 3" xfId="14798"/>
    <cellStyle name="Zarez 6 5 8" xfId="19636"/>
    <cellStyle name="Zarez 6 5 9" xfId="9960"/>
    <cellStyle name="Zarez 6 6" xfId="335"/>
    <cellStyle name="Zarez 6 6 2" xfId="638"/>
    <cellStyle name="Zarez 6 6 2 2" xfId="1242"/>
    <cellStyle name="Zarez 6 6 2 2 2" xfId="2452"/>
    <cellStyle name="Zarez 6 6 2 2 2 2" xfId="7290"/>
    <cellStyle name="Zarez 6 6 2 2 2 2 2" xfId="26642"/>
    <cellStyle name="Zarez 6 6 2 2 2 2 3" xfId="16966"/>
    <cellStyle name="Zarez 6 6 2 2 2 3" xfId="21804"/>
    <cellStyle name="Zarez 6 6 2 2 2 4" xfId="12128"/>
    <cellStyle name="Zarez 6 6 2 2 3" xfId="3662"/>
    <cellStyle name="Zarez 6 6 2 2 3 2" xfId="8500"/>
    <cellStyle name="Zarez 6 6 2 2 3 2 2" xfId="27852"/>
    <cellStyle name="Zarez 6 6 2 2 3 2 3" xfId="18176"/>
    <cellStyle name="Zarez 6 6 2 2 3 3" xfId="23014"/>
    <cellStyle name="Zarez 6 6 2 2 3 4" xfId="13338"/>
    <cellStyle name="Zarez 6 6 2 2 4" xfId="4871"/>
    <cellStyle name="Zarez 6 6 2 2 4 2" xfId="9709"/>
    <cellStyle name="Zarez 6 6 2 2 4 2 2" xfId="29061"/>
    <cellStyle name="Zarez 6 6 2 2 4 2 3" xfId="19385"/>
    <cellStyle name="Zarez 6 6 2 2 4 3" xfId="24223"/>
    <cellStyle name="Zarez 6 6 2 2 4 4" xfId="14547"/>
    <cellStyle name="Zarez 6 6 2 2 5" xfId="6080"/>
    <cellStyle name="Zarez 6 6 2 2 5 2" xfId="25432"/>
    <cellStyle name="Zarez 6 6 2 2 5 3" xfId="15756"/>
    <cellStyle name="Zarez 6 6 2 2 6" xfId="20594"/>
    <cellStyle name="Zarez 6 6 2 2 7" xfId="10918"/>
    <cellStyle name="Zarez 6 6 2 3" xfId="1848"/>
    <cellStyle name="Zarez 6 6 2 3 2" xfId="6686"/>
    <cellStyle name="Zarez 6 6 2 3 2 2" xfId="26038"/>
    <cellStyle name="Zarez 6 6 2 3 2 3" xfId="16362"/>
    <cellStyle name="Zarez 6 6 2 3 3" xfId="21200"/>
    <cellStyle name="Zarez 6 6 2 3 4" xfId="11524"/>
    <cellStyle name="Zarez 6 6 2 4" xfId="3058"/>
    <cellStyle name="Zarez 6 6 2 4 2" xfId="7896"/>
    <cellStyle name="Zarez 6 6 2 4 2 2" xfId="27248"/>
    <cellStyle name="Zarez 6 6 2 4 2 3" xfId="17572"/>
    <cellStyle name="Zarez 6 6 2 4 3" xfId="22410"/>
    <cellStyle name="Zarez 6 6 2 4 4" xfId="12734"/>
    <cellStyle name="Zarez 6 6 2 5" xfId="4267"/>
    <cellStyle name="Zarez 6 6 2 5 2" xfId="9105"/>
    <cellStyle name="Zarez 6 6 2 5 2 2" xfId="28457"/>
    <cellStyle name="Zarez 6 6 2 5 2 3" xfId="18781"/>
    <cellStyle name="Zarez 6 6 2 5 3" xfId="23619"/>
    <cellStyle name="Zarez 6 6 2 5 4" xfId="13943"/>
    <cellStyle name="Zarez 6 6 2 6" xfId="5476"/>
    <cellStyle name="Zarez 6 6 2 6 2" xfId="24828"/>
    <cellStyle name="Zarez 6 6 2 6 3" xfId="15152"/>
    <cellStyle name="Zarez 6 6 2 7" xfId="19990"/>
    <cellStyle name="Zarez 6 6 2 8" xfId="10314"/>
    <cellStyle name="Zarez 6 6 3" xfId="940"/>
    <cellStyle name="Zarez 6 6 3 2" xfId="2150"/>
    <cellStyle name="Zarez 6 6 3 2 2" xfId="6988"/>
    <cellStyle name="Zarez 6 6 3 2 2 2" xfId="26340"/>
    <cellStyle name="Zarez 6 6 3 2 2 3" xfId="16664"/>
    <cellStyle name="Zarez 6 6 3 2 3" xfId="21502"/>
    <cellStyle name="Zarez 6 6 3 2 4" xfId="11826"/>
    <cellStyle name="Zarez 6 6 3 3" xfId="3360"/>
    <cellStyle name="Zarez 6 6 3 3 2" xfId="8198"/>
    <cellStyle name="Zarez 6 6 3 3 2 2" xfId="27550"/>
    <cellStyle name="Zarez 6 6 3 3 2 3" xfId="17874"/>
    <cellStyle name="Zarez 6 6 3 3 3" xfId="22712"/>
    <cellStyle name="Zarez 6 6 3 3 4" xfId="13036"/>
    <cellStyle name="Zarez 6 6 3 4" xfId="4569"/>
    <cellStyle name="Zarez 6 6 3 4 2" xfId="9407"/>
    <cellStyle name="Zarez 6 6 3 4 2 2" xfId="28759"/>
    <cellStyle name="Zarez 6 6 3 4 2 3" xfId="19083"/>
    <cellStyle name="Zarez 6 6 3 4 3" xfId="23921"/>
    <cellStyle name="Zarez 6 6 3 4 4" xfId="14245"/>
    <cellStyle name="Zarez 6 6 3 5" xfId="5778"/>
    <cellStyle name="Zarez 6 6 3 5 2" xfId="25130"/>
    <cellStyle name="Zarez 6 6 3 5 3" xfId="15454"/>
    <cellStyle name="Zarez 6 6 3 6" xfId="20292"/>
    <cellStyle name="Zarez 6 6 3 7" xfId="10616"/>
    <cellStyle name="Zarez 6 6 4" xfId="1546"/>
    <cellStyle name="Zarez 6 6 4 2" xfId="6384"/>
    <cellStyle name="Zarez 6 6 4 2 2" xfId="25736"/>
    <cellStyle name="Zarez 6 6 4 2 3" xfId="16060"/>
    <cellStyle name="Zarez 6 6 4 3" xfId="20898"/>
    <cellStyle name="Zarez 6 6 4 4" xfId="11222"/>
    <cellStyle name="Zarez 6 6 5" xfId="2756"/>
    <cellStyle name="Zarez 6 6 5 2" xfId="7594"/>
    <cellStyle name="Zarez 6 6 5 2 2" xfId="26946"/>
    <cellStyle name="Zarez 6 6 5 2 3" xfId="17270"/>
    <cellStyle name="Zarez 6 6 5 3" xfId="22108"/>
    <cellStyle name="Zarez 6 6 5 4" xfId="12432"/>
    <cellStyle name="Zarez 6 6 6" xfId="3965"/>
    <cellStyle name="Zarez 6 6 6 2" xfId="8803"/>
    <cellStyle name="Zarez 6 6 6 2 2" xfId="28155"/>
    <cellStyle name="Zarez 6 6 6 2 3" xfId="18479"/>
    <cellStyle name="Zarez 6 6 6 3" xfId="23317"/>
    <cellStyle name="Zarez 6 6 6 4" xfId="13641"/>
    <cellStyle name="Zarez 6 6 7" xfId="5174"/>
    <cellStyle name="Zarez 6 6 7 2" xfId="24526"/>
    <cellStyle name="Zarez 6 6 7 3" xfId="14850"/>
    <cellStyle name="Zarez 6 6 8" xfId="19688"/>
    <cellStyle name="Zarez 6 6 9" xfId="10012"/>
    <cellStyle name="Zarez 6 7" xfId="386"/>
    <cellStyle name="Zarez 6 7 2" xfId="990"/>
    <cellStyle name="Zarez 6 7 2 2" xfId="2200"/>
    <cellStyle name="Zarez 6 7 2 2 2" xfId="7038"/>
    <cellStyle name="Zarez 6 7 2 2 2 2" xfId="26390"/>
    <cellStyle name="Zarez 6 7 2 2 2 3" xfId="16714"/>
    <cellStyle name="Zarez 6 7 2 2 3" xfId="21552"/>
    <cellStyle name="Zarez 6 7 2 2 4" xfId="11876"/>
    <cellStyle name="Zarez 6 7 2 3" xfId="3410"/>
    <cellStyle name="Zarez 6 7 2 3 2" xfId="8248"/>
    <cellStyle name="Zarez 6 7 2 3 2 2" xfId="27600"/>
    <cellStyle name="Zarez 6 7 2 3 2 3" xfId="17924"/>
    <cellStyle name="Zarez 6 7 2 3 3" xfId="22762"/>
    <cellStyle name="Zarez 6 7 2 3 4" xfId="13086"/>
    <cellStyle name="Zarez 6 7 2 4" xfId="4619"/>
    <cellStyle name="Zarez 6 7 2 4 2" xfId="9457"/>
    <cellStyle name="Zarez 6 7 2 4 2 2" xfId="28809"/>
    <cellStyle name="Zarez 6 7 2 4 2 3" xfId="19133"/>
    <cellStyle name="Zarez 6 7 2 4 3" xfId="23971"/>
    <cellStyle name="Zarez 6 7 2 4 4" xfId="14295"/>
    <cellStyle name="Zarez 6 7 2 5" xfId="5828"/>
    <cellStyle name="Zarez 6 7 2 5 2" xfId="25180"/>
    <cellStyle name="Zarez 6 7 2 5 3" xfId="15504"/>
    <cellStyle name="Zarez 6 7 2 6" xfId="20342"/>
    <cellStyle name="Zarez 6 7 2 7" xfId="10666"/>
    <cellStyle name="Zarez 6 7 3" xfId="1596"/>
    <cellStyle name="Zarez 6 7 3 2" xfId="6434"/>
    <cellStyle name="Zarez 6 7 3 2 2" xfId="25786"/>
    <cellStyle name="Zarez 6 7 3 2 3" xfId="16110"/>
    <cellStyle name="Zarez 6 7 3 3" xfId="20948"/>
    <cellStyle name="Zarez 6 7 3 4" xfId="11272"/>
    <cellStyle name="Zarez 6 7 4" xfId="2806"/>
    <cellStyle name="Zarez 6 7 4 2" xfId="7644"/>
    <cellStyle name="Zarez 6 7 4 2 2" xfId="26996"/>
    <cellStyle name="Zarez 6 7 4 2 3" xfId="17320"/>
    <cellStyle name="Zarez 6 7 4 3" xfId="22158"/>
    <cellStyle name="Zarez 6 7 4 4" xfId="12482"/>
    <cellStyle name="Zarez 6 7 5" xfId="4015"/>
    <cellStyle name="Zarez 6 7 5 2" xfId="8853"/>
    <cellStyle name="Zarez 6 7 5 2 2" xfId="28205"/>
    <cellStyle name="Zarez 6 7 5 2 3" xfId="18529"/>
    <cellStyle name="Zarez 6 7 5 3" xfId="23367"/>
    <cellStyle name="Zarez 6 7 5 4" xfId="13691"/>
    <cellStyle name="Zarez 6 7 6" xfId="5224"/>
    <cellStyle name="Zarez 6 7 6 2" xfId="24576"/>
    <cellStyle name="Zarez 6 7 6 3" xfId="14900"/>
    <cellStyle name="Zarez 6 7 7" xfId="19738"/>
    <cellStyle name="Zarez 6 7 8" xfId="10062"/>
    <cellStyle name="Zarez 6 8" xfId="688"/>
    <cellStyle name="Zarez 6 8 2" xfId="1898"/>
    <cellStyle name="Zarez 6 8 2 2" xfId="6736"/>
    <cellStyle name="Zarez 6 8 2 2 2" xfId="26088"/>
    <cellStyle name="Zarez 6 8 2 2 3" xfId="16412"/>
    <cellStyle name="Zarez 6 8 2 3" xfId="21250"/>
    <cellStyle name="Zarez 6 8 2 4" xfId="11574"/>
    <cellStyle name="Zarez 6 8 3" xfId="3108"/>
    <cellStyle name="Zarez 6 8 3 2" xfId="7946"/>
    <cellStyle name="Zarez 6 8 3 2 2" xfId="27298"/>
    <cellStyle name="Zarez 6 8 3 2 3" xfId="17622"/>
    <cellStyle name="Zarez 6 8 3 3" xfId="22460"/>
    <cellStyle name="Zarez 6 8 3 4" xfId="12784"/>
    <cellStyle name="Zarez 6 8 4" xfId="4317"/>
    <cellStyle name="Zarez 6 8 4 2" xfId="9155"/>
    <cellStyle name="Zarez 6 8 4 2 2" xfId="28507"/>
    <cellStyle name="Zarez 6 8 4 2 3" xfId="18831"/>
    <cellStyle name="Zarez 6 8 4 3" xfId="23669"/>
    <cellStyle name="Zarez 6 8 4 4" xfId="13993"/>
    <cellStyle name="Zarez 6 8 5" xfId="5526"/>
    <cellStyle name="Zarez 6 8 5 2" xfId="24878"/>
    <cellStyle name="Zarez 6 8 5 3" xfId="15202"/>
    <cellStyle name="Zarez 6 8 6" xfId="20040"/>
    <cellStyle name="Zarez 6 8 7" xfId="10364"/>
    <cellStyle name="Zarez 6 9" xfId="1294"/>
    <cellStyle name="Zarez 6 9 2" xfId="6132"/>
    <cellStyle name="Zarez 6 9 2 2" xfId="25484"/>
    <cellStyle name="Zarez 6 9 2 3" xfId="15808"/>
    <cellStyle name="Zarez 6 9 3" xfId="20646"/>
    <cellStyle name="Zarez 6 9 4" xfId="10970"/>
    <cellStyle name="Zarez 7" xfId="56"/>
    <cellStyle name="Zarez 7 10" xfId="9763"/>
    <cellStyle name="Zarez 7 2" xfId="169"/>
    <cellStyle name="Zarez 7 2 2" xfId="489"/>
    <cellStyle name="Zarez 7 2 2 2" xfId="1093"/>
    <cellStyle name="Zarez 7 2 2 2 2" xfId="2303"/>
    <cellStyle name="Zarez 7 2 2 2 2 2" xfId="7141"/>
    <cellStyle name="Zarez 7 2 2 2 2 2 2" xfId="26493"/>
    <cellStyle name="Zarez 7 2 2 2 2 2 3" xfId="16817"/>
    <cellStyle name="Zarez 7 2 2 2 2 3" xfId="21655"/>
    <cellStyle name="Zarez 7 2 2 2 2 4" xfId="11979"/>
    <cellStyle name="Zarez 7 2 2 2 3" xfId="3513"/>
    <cellStyle name="Zarez 7 2 2 2 3 2" xfId="8351"/>
    <cellStyle name="Zarez 7 2 2 2 3 2 2" xfId="27703"/>
    <cellStyle name="Zarez 7 2 2 2 3 2 3" xfId="18027"/>
    <cellStyle name="Zarez 7 2 2 2 3 3" xfId="22865"/>
    <cellStyle name="Zarez 7 2 2 2 3 4" xfId="13189"/>
    <cellStyle name="Zarez 7 2 2 2 4" xfId="4722"/>
    <cellStyle name="Zarez 7 2 2 2 4 2" xfId="9560"/>
    <cellStyle name="Zarez 7 2 2 2 4 2 2" xfId="28912"/>
    <cellStyle name="Zarez 7 2 2 2 4 2 3" xfId="19236"/>
    <cellStyle name="Zarez 7 2 2 2 4 3" xfId="24074"/>
    <cellStyle name="Zarez 7 2 2 2 4 4" xfId="14398"/>
    <cellStyle name="Zarez 7 2 2 2 5" xfId="5931"/>
    <cellStyle name="Zarez 7 2 2 2 5 2" xfId="25283"/>
    <cellStyle name="Zarez 7 2 2 2 5 3" xfId="15607"/>
    <cellStyle name="Zarez 7 2 2 2 6" xfId="20445"/>
    <cellStyle name="Zarez 7 2 2 2 7" xfId="10769"/>
    <cellStyle name="Zarez 7 2 2 3" xfId="1699"/>
    <cellStyle name="Zarez 7 2 2 3 2" xfId="6537"/>
    <cellStyle name="Zarez 7 2 2 3 2 2" xfId="25889"/>
    <cellStyle name="Zarez 7 2 2 3 2 3" xfId="16213"/>
    <cellStyle name="Zarez 7 2 2 3 3" xfId="21051"/>
    <cellStyle name="Zarez 7 2 2 3 4" xfId="11375"/>
    <cellStyle name="Zarez 7 2 2 4" xfId="2909"/>
    <cellStyle name="Zarez 7 2 2 4 2" xfId="7747"/>
    <cellStyle name="Zarez 7 2 2 4 2 2" xfId="27099"/>
    <cellStyle name="Zarez 7 2 2 4 2 3" xfId="17423"/>
    <cellStyle name="Zarez 7 2 2 4 3" xfId="22261"/>
    <cellStyle name="Zarez 7 2 2 4 4" xfId="12585"/>
    <cellStyle name="Zarez 7 2 2 5" xfId="4118"/>
    <cellStyle name="Zarez 7 2 2 5 2" xfId="8956"/>
    <cellStyle name="Zarez 7 2 2 5 2 2" xfId="28308"/>
    <cellStyle name="Zarez 7 2 2 5 2 3" xfId="18632"/>
    <cellStyle name="Zarez 7 2 2 5 3" xfId="23470"/>
    <cellStyle name="Zarez 7 2 2 5 4" xfId="13794"/>
    <cellStyle name="Zarez 7 2 2 6" xfId="5327"/>
    <cellStyle name="Zarez 7 2 2 6 2" xfId="24679"/>
    <cellStyle name="Zarez 7 2 2 6 3" xfId="15003"/>
    <cellStyle name="Zarez 7 2 2 7" xfId="19841"/>
    <cellStyle name="Zarez 7 2 2 8" xfId="10165"/>
    <cellStyle name="Zarez 7 2 3" xfId="791"/>
    <cellStyle name="Zarez 7 2 3 2" xfId="2001"/>
    <cellStyle name="Zarez 7 2 3 2 2" xfId="6839"/>
    <cellStyle name="Zarez 7 2 3 2 2 2" xfId="26191"/>
    <cellStyle name="Zarez 7 2 3 2 2 3" xfId="16515"/>
    <cellStyle name="Zarez 7 2 3 2 3" xfId="21353"/>
    <cellStyle name="Zarez 7 2 3 2 4" xfId="11677"/>
    <cellStyle name="Zarez 7 2 3 3" xfId="3211"/>
    <cellStyle name="Zarez 7 2 3 3 2" xfId="8049"/>
    <cellStyle name="Zarez 7 2 3 3 2 2" xfId="27401"/>
    <cellStyle name="Zarez 7 2 3 3 2 3" xfId="17725"/>
    <cellStyle name="Zarez 7 2 3 3 3" xfId="22563"/>
    <cellStyle name="Zarez 7 2 3 3 4" xfId="12887"/>
    <cellStyle name="Zarez 7 2 3 4" xfId="4420"/>
    <cellStyle name="Zarez 7 2 3 4 2" xfId="9258"/>
    <cellStyle name="Zarez 7 2 3 4 2 2" xfId="28610"/>
    <cellStyle name="Zarez 7 2 3 4 2 3" xfId="18934"/>
    <cellStyle name="Zarez 7 2 3 4 3" xfId="23772"/>
    <cellStyle name="Zarez 7 2 3 4 4" xfId="14096"/>
    <cellStyle name="Zarez 7 2 3 5" xfId="5629"/>
    <cellStyle name="Zarez 7 2 3 5 2" xfId="24981"/>
    <cellStyle name="Zarez 7 2 3 5 3" xfId="15305"/>
    <cellStyle name="Zarez 7 2 3 6" xfId="20143"/>
    <cellStyle name="Zarez 7 2 3 7" xfId="10467"/>
    <cellStyle name="Zarez 7 2 4" xfId="1397"/>
    <cellStyle name="Zarez 7 2 4 2" xfId="6235"/>
    <cellStyle name="Zarez 7 2 4 2 2" xfId="25587"/>
    <cellStyle name="Zarez 7 2 4 2 3" xfId="15911"/>
    <cellStyle name="Zarez 7 2 4 3" xfId="20749"/>
    <cellStyle name="Zarez 7 2 4 4" xfId="11073"/>
    <cellStyle name="Zarez 7 2 5" xfId="2607"/>
    <cellStyle name="Zarez 7 2 5 2" xfId="7445"/>
    <cellStyle name="Zarez 7 2 5 2 2" xfId="26797"/>
    <cellStyle name="Zarez 7 2 5 2 3" xfId="17121"/>
    <cellStyle name="Zarez 7 2 5 3" xfId="21959"/>
    <cellStyle name="Zarez 7 2 5 4" xfId="12283"/>
    <cellStyle name="Zarez 7 2 6" xfId="3817"/>
    <cellStyle name="Zarez 7 2 6 2" xfId="8655"/>
    <cellStyle name="Zarez 7 2 6 2 2" xfId="28007"/>
    <cellStyle name="Zarez 7 2 6 2 3" xfId="18331"/>
    <cellStyle name="Zarez 7 2 6 3" xfId="23169"/>
    <cellStyle name="Zarez 7 2 6 4" xfId="13493"/>
    <cellStyle name="Zarez 7 2 7" xfId="5025"/>
    <cellStyle name="Zarez 7 2 7 2" xfId="24377"/>
    <cellStyle name="Zarez 7 2 7 3" xfId="14701"/>
    <cellStyle name="Zarez 7 2 8" xfId="19539"/>
    <cellStyle name="Zarez 7 2 9" xfId="9863"/>
    <cellStyle name="Zarez 7 3" xfId="389"/>
    <cellStyle name="Zarez 7 3 2" xfId="993"/>
    <cellStyle name="Zarez 7 3 2 2" xfId="2203"/>
    <cellStyle name="Zarez 7 3 2 2 2" xfId="7041"/>
    <cellStyle name="Zarez 7 3 2 2 2 2" xfId="26393"/>
    <cellStyle name="Zarez 7 3 2 2 2 3" xfId="16717"/>
    <cellStyle name="Zarez 7 3 2 2 3" xfId="21555"/>
    <cellStyle name="Zarez 7 3 2 2 4" xfId="11879"/>
    <cellStyle name="Zarez 7 3 2 3" xfId="3413"/>
    <cellStyle name="Zarez 7 3 2 3 2" xfId="8251"/>
    <cellStyle name="Zarez 7 3 2 3 2 2" xfId="27603"/>
    <cellStyle name="Zarez 7 3 2 3 2 3" xfId="17927"/>
    <cellStyle name="Zarez 7 3 2 3 3" xfId="22765"/>
    <cellStyle name="Zarez 7 3 2 3 4" xfId="13089"/>
    <cellStyle name="Zarez 7 3 2 4" xfId="4622"/>
    <cellStyle name="Zarez 7 3 2 4 2" xfId="9460"/>
    <cellStyle name="Zarez 7 3 2 4 2 2" xfId="28812"/>
    <cellStyle name="Zarez 7 3 2 4 2 3" xfId="19136"/>
    <cellStyle name="Zarez 7 3 2 4 3" xfId="23974"/>
    <cellStyle name="Zarez 7 3 2 4 4" xfId="14298"/>
    <cellStyle name="Zarez 7 3 2 5" xfId="5831"/>
    <cellStyle name="Zarez 7 3 2 5 2" xfId="25183"/>
    <cellStyle name="Zarez 7 3 2 5 3" xfId="15507"/>
    <cellStyle name="Zarez 7 3 2 6" xfId="20345"/>
    <cellStyle name="Zarez 7 3 2 7" xfId="10669"/>
    <cellStyle name="Zarez 7 3 3" xfId="1599"/>
    <cellStyle name="Zarez 7 3 3 2" xfId="6437"/>
    <cellStyle name="Zarez 7 3 3 2 2" xfId="25789"/>
    <cellStyle name="Zarez 7 3 3 2 3" xfId="16113"/>
    <cellStyle name="Zarez 7 3 3 3" xfId="20951"/>
    <cellStyle name="Zarez 7 3 3 4" xfId="11275"/>
    <cellStyle name="Zarez 7 3 4" xfId="2809"/>
    <cellStyle name="Zarez 7 3 4 2" xfId="7647"/>
    <cellStyle name="Zarez 7 3 4 2 2" xfId="26999"/>
    <cellStyle name="Zarez 7 3 4 2 3" xfId="17323"/>
    <cellStyle name="Zarez 7 3 4 3" xfId="22161"/>
    <cellStyle name="Zarez 7 3 4 4" xfId="12485"/>
    <cellStyle name="Zarez 7 3 5" xfId="4018"/>
    <cellStyle name="Zarez 7 3 5 2" xfId="8856"/>
    <cellStyle name="Zarez 7 3 5 2 2" xfId="28208"/>
    <cellStyle name="Zarez 7 3 5 2 3" xfId="18532"/>
    <cellStyle name="Zarez 7 3 5 3" xfId="23370"/>
    <cellStyle name="Zarez 7 3 5 4" xfId="13694"/>
    <cellStyle name="Zarez 7 3 6" xfId="5227"/>
    <cellStyle name="Zarez 7 3 6 2" xfId="24579"/>
    <cellStyle name="Zarez 7 3 6 3" xfId="14903"/>
    <cellStyle name="Zarez 7 3 7" xfId="19741"/>
    <cellStyle name="Zarez 7 3 8" xfId="10065"/>
    <cellStyle name="Zarez 7 4" xfId="691"/>
    <cellStyle name="Zarez 7 4 2" xfId="1901"/>
    <cellStyle name="Zarez 7 4 2 2" xfId="6739"/>
    <cellStyle name="Zarez 7 4 2 2 2" xfId="26091"/>
    <cellStyle name="Zarez 7 4 2 2 3" xfId="16415"/>
    <cellStyle name="Zarez 7 4 2 3" xfId="21253"/>
    <cellStyle name="Zarez 7 4 2 4" xfId="11577"/>
    <cellStyle name="Zarez 7 4 3" xfId="3111"/>
    <cellStyle name="Zarez 7 4 3 2" xfId="7949"/>
    <cellStyle name="Zarez 7 4 3 2 2" xfId="27301"/>
    <cellStyle name="Zarez 7 4 3 2 3" xfId="17625"/>
    <cellStyle name="Zarez 7 4 3 3" xfId="22463"/>
    <cellStyle name="Zarez 7 4 3 4" xfId="12787"/>
    <cellStyle name="Zarez 7 4 4" xfId="4320"/>
    <cellStyle name="Zarez 7 4 4 2" xfId="9158"/>
    <cellStyle name="Zarez 7 4 4 2 2" xfId="28510"/>
    <cellStyle name="Zarez 7 4 4 2 3" xfId="18834"/>
    <cellStyle name="Zarez 7 4 4 3" xfId="23672"/>
    <cellStyle name="Zarez 7 4 4 4" xfId="13996"/>
    <cellStyle name="Zarez 7 4 5" xfId="5529"/>
    <cellStyle name="Zarez 7 4 5 2" xfId="24881"/>
    <cellStyle name="Zarez 7 4 5 3" xfId="15205"/>
    <cellStyle name="Zarez 7 4 6" xfId="20043"/>
    <cellStyle name="Zarez 7 4 7" xfId="10367"/>
    <cellStyle name="Zarez 7 5" xfId="1297"/>
    <cellStyle name="Zarez 7 5 2" xfId="6135"/>
    <cellStyle name="Zarez 7 5 2 2" xfId="25487"/>
    <cellStyle name="Zarez 7 5 2 3" xfId="15811"/>
    <cellStyle name="Zarez 7 5 3" xfId="20649"/>
    <cellStyle name="Zarez 7 5 4" xfId="10973"/>
    <cellStyle name="Zarez 7 6" xfId="2507"/>
    <cellStyle name="Zarez 7 6 2" xfId="7345"/>
    <cellStyle name="Zarez 7 6 2 2" xfId="26697"/>
    <cellStyle name="Zarez 7 6 2 3" xfId="17021"/>
    <cellStyle name="Zarez 7 6 3" xfId="21859"/>
    <cellStyle name="Zarez 7 6 4" xfId="12183"/>
    <cellStyle name="Zarez 7 7" xfId="3717"/>
    <cellStyle name="Zarez 7 7 2" xfId="8555"/>
    <cellStyle name="Zarez 7 7 2 2" xfId="27907"/>
    <cellStyle name="Zarez 7 7 2 3" xfId="18231"/>
    <cellStyle name="Zarez 7 7 3" xfId="23069"/>
    <cellStyle name="Zarez 7 7 4" xfId="13393"/>
    <cellStyle name="Zarez 7 8" xfId="4925"/>
    <cellStyle name="Zarez 7 8 2" xfId="24277"/>
    <cellStyle name="Zarez 7 8 3" xfId="14601"/>
    <cellStyle name="Zarez 7 9" xfId="19439"/>
    <cellStyle name="Zarez 8" xfId="118"/>
    <cellStyle name="Zarez 8 2" xfId="439"/>
    <cellStyle name="Zarez 8 2 2" xfId="1043"/>
    <cellStyle name="Zarez 8 2 2 2" xfId="2253"/>
    <cellStyle name="Zarez 8 2 2 2 2" xfId="7091"/>
    <cellStyle name="Zarez 8 2 2 2 2 2" xfId="26443"/>
    <cellStyle name="Zarez 8 2 2 2 2 3" xfId="16767"/>
    <cellStyle name="Zarez 8 2 2 2 3" xfId="21605"/>
    <cellStyle name="Zarez 8 2 2 2 4" xfId="11929"/>
    <cellStyle name="Zarez 8 2 2 3" xfId="3463"/>
    <cellStyle name="Zarez 8 2 2 3 2" xfId="8301"/>
    <cellStyle name="Zarez 8 2 2 3 2 2" xfId="27653"/>
    <cellStyle name="Zarez 8 2 2 3 2 3" xfId="17977"/>
    <cellStyle name="Zarez 8 2 2 3 3" xfId="22815"/>
    <cellStyle name="Zarez 8 2 2 3 4" xfId="13139"/>
    <cellStyle name="Zarez 8 2 2 4" xfId="4672"/>
    <cellStyle name="Zarez 8 2 2 4 2" xfId="9510"/>
    <cellStyle name="Zarez 8 2 2 4 2 2" xfId="28862"/>
    <cellStyle name="Zarez 8 2 2 4 2 3" xfId="19186"/>
    <cellStyle name="Zarez 8 2 2 4 3" xfId="24024"/>
    <cellStyle name="Zarez 8 2 2 4 4" xfId="14348"/>
    <cellStyle name="Zarez 8 2 2 5" xfId="5881"/>
    <cellStyle name="Zarez 8 2 2 5 2" xfId="25233"/>
    <cellStyle name="Zarez 8 2 2 5 3" xfId="15557"/>
    <cellStyle name="Zarez 8 2 2 6" xfId="20395"/>
    <cellStyle name="Zarez 8 2 2 7" xfId="10719"/>
    <cellStyle name="Zarez 8 2 3" xfId="1649"/>
    <cellStyle name="Zarez 8 2 3 2" xfId="6487"/>
    <cellStyle name="Zarez 8 2 3 2 2" xfId="25839"/>
    <cellStyle name="Zarez 8 2 3 2 3" xfId="16163"/>
    <cellStyle name="Zarez 8 2 3 3" xfId="21001"/>
    <cellStyle name="Zarez 8 2 3 4" xfId="11325"/>
    <cellStyle name="Zarez 8 2 4" xfId="2859"/>
    <cellStyle name="Zarez 8 2 4 2" xfId="7697"/>
    <cellStyle name="Zarez 8 2 4 2 2" xfId="27049"/>
    <cellStyle name="Zarez 8 2 4 2 3" xfId="17373"/>
    <cellStyle name="Zarez 8 2 4 3" xfId="22211"/>
    <cellStyle name="Zarez 8 2 4 4" xfId="12535"/>
    <cellStyle name="Zarez 8 2 5" xfId="4068"/>
    <cellStyle name="Zarez 8 2 5 2" xfId="8906"/>
    <cellStyle name="Zarez 8 2 5 2 2" xfId="28258"/>
    <cellStyle name="Zarez 8 2 5 2 3" xfId="18582"/>
    <cellStyle name="Zarez 8 2 5 3" xfId="23420"/>
    <cellStyle name="Zarez 8 2 5 4" xfId="13744"/>
    <cellStyle name="Zarez 8 2 6" xfId="5277"/>
    <cellStyle name="Zarez 8 2 6 2" xfId="24629"/>
    <cellStyle name="Zarez 8 2 6 3" xfId="14953"/>
    <cellStyle name="Zarez 8 2 7" xfId="19791"/>
    <cellStyle name="Zarez 8 2 8" xfId="10115"/>
    <cellStyle name="Zarez 8 3" xfId="741"/>
    <cellStyle name="Zarez 8 3 2" xfId="1951"/>
    <cellStyle name="Zarez 8 3 2 2" xfId="6789"/>
    <cellStyle name="Zarez 8 3 2 2 2" xfId="26141"/>
    <cellStyle name="Zarez 8 3 2 2 3" xfId="16465"/>
    <cellStyle name="Zarez 8 3 2 3" xfId="21303"/>
    <cellStyle name="Zarez 8 3 2 4" xfId="11627"/>
    <cellStyle name="Zarez 8 3 3" xfId="3161"/>
    <cellStyle name="Zarez 8 3 3 2" xfId="7999"/>
    <cellStyle name="Zarez 8 3 3 2 2" xfId="27351"/>
    <cellStyle name="Zarez 8 3 3 2 3" xfId="17675"/>
    <cellStyle name="Zarez 8 3 3 3" xfId="22513"/>
    <cellStyle name="Zarez 8 3 3 4" xfId="12837"/>
    <cellStyle name="Zarez 8 3 4" xfId="4370"/>
    <cellStyle name="Zarez 8 3 4 2" xfId="9208"/>
    <cellStyle name="Zarez 8 3 4 2 2" xfId="28560"/>
    <cellStyle name="Zarez 8 3 4 2 3" xfId="18884"/>
    <cellStyle name="Zarez 8 3 4 3" xfId="23722"/>
    <cellStyle name="Zarez 8 3 4 4" xfId="14046"/>
    <cellStyle name="Zarez 8 3 5" xfId="5579"/>
    <cellStyle name="Zarez 8 3 5 2" xfId="24931"/>
    <cellStyle name="Zarez 8 3 5 3" xfId="15255"/>
    <cellStyle name="Zarez 8 3 6" xfId="20093"/>
    <cellStyle name="Zarez 8 3 7" xfId="10417"/>
    <cellStyle name="Zarez 8 4" xfId="1347"/>
    <cellStyle name="Zarez 8 4 2" xfId="6185"/>
    <cellStyle name="Zarez 8 4 2 2" xfId="25537"/>
    <cellStyle name="Zarez 8 4 2 3" xfId="15861"/>
    <cellStyle name="Zarez 8 4 3" xfId="20699"/>
    <cellStyle name="Zarez 8 4 4" xfId="11023"/>
    <cellStyle name="Zarez 8 5" xfId="2557"/>
    <cellStyle name="Zarez 8 5 2" xfId="7395"/>
    <cellStyle name="Zarez 8 5 2 2" xfId="26747"/>
    <cellStyle name="Zarez 8 5 2 3" xfId="17071"/>
    <cellStyle name="Zarez 8 5 3" xfId="21909"/>
    <cellStyle name="Zarez 8 5 4" xfId="12233"/>
    <cellStyle name="Zarez 8 6" xfId="3767"/>
    <cellStyle name="Zarez 8 6 2" xfId="8605"/>
    <cellStyle name="Zarez 8 6 2 2" xfId="27957"/>
    <cellStyle name="Zarez 8 6 2 3" xfId="18281"/>
    <cellStyle name="Zarez 8 6 3" xfId="23119"/>
    <cellStyle name="Zarez 8 6 4" xfId="13443"/>
    <cellStyle name="Zarez 8 7" xfId="4975"/>
    <cellStyle name="Zarez 8 7 2" xfId="24327"/>
    <cellStyle name="Zarez 8 7 3" xfId="14651"/>
    <cellStyle name="Zarez 8 8" xfId="19489"/>
    <cellStyle name="Zarez 8 9" xfId="9813"/>
    <cellStyle name="Zarez 9" xfId="235"/>
    <cellStyle name="Zarez 9 2" xfId="539"/>
    <cellStyle name="Zarez 9 2 2" xfId="1143"/>
    <cellStyle name="Zarez 9 2 2 2" xfId="2353"/>
    <cellStyle name="Zarez 9 2 2 2 2" xfId="7191"/>
    <cellStyle name="Zarez 9 2 2 2 2 2" xfId="26543"/>
    <cellStyle name="Zarez 9 2 2 2 2 3" xfId="16867"/>
    <cellStyle name="Zarez 9 2 2 2 3" xfId="21705"/>
    <cellStyle name="Zarez 9 2 2 2 4" xfId="12029"/>
    <cellStyle name="Zarez 9 2 2 3" xfId="3563"/>
    <cellStyle name="Zarez 9 2 2 3 2" xfId="8401"/>
    <cellStyle name="Zarez 9 2 2 3 2 2" xfId="27753"/>
    <cellStyle name="Zarez 9 2 2 3 2 3" xfId="18077"/>
    <cellStyle name="Zarez 9 2 2 3 3" xfId="22915"/>
    <cellStyle name="Zarez 9 2 2 3 4" xfId="13239"/>
    <cellStyle name="Zarez 9 2 2 4" xfId="4772"/>
    <cellStyle name="Zarez 9 2 2 4 2" xfId="9610"/>
    <cellStyle name="Zarez 9 2 2 4 2 2" xfId="28962"/>
    <cellStyle name="Zarez 9 2 2 4 2 3" xfId="19286"/>
    <cellStyle name="Zarez 9 2 2 4 3" xfId="24124"/>
    <cellStyle name="Zarez 9 2 2 4 4" xfId="14448"/>
    <cellStyle name="Zarez 9 2 2 5" xfId="5981"/>
    <cellStyle name="Zarez 9 2 2 5 2" xfId="25333"/>
    <cellStyle name="Zarez 9 2 2 5 3" xfId="15657"/>
    <cellStyle name="Zarez 9 2 2 6" xfId="20495"/>
    <cellStyle name="Zarez 9 2 2 7" xfId="10819"/>
    <cellStyle name="Zarez 9 2 3" xfId="1749"/>
    <cellStyle name="Zarez 9 2 3 2" xfId="6587"/>
    <cellStyle name="Zarez 9 2 3 2 2" xfId="25939"/>
    <cellStyle name="Zarez 9 2 3 2 3" xfId="16263"/>
    <cellStyle name="Zarez 9 2 3 3" xfId="21101"/>
    <cellStyle name="Zarez 9 2 3 4" xfId="11425"/>
    <cellStyle name="Zarez 9 2 4" xfId="2959"/>
    <cellStyle name="Zarez 9 2 4 2" xfId="7797"/>
    <cellStyle name="Zarez 9 2 4 2 2" xfId="27149"/>
    <cellStyle name="Zarez 9 2 4 2 3" xfId="17473"/>
    <cellStyle name="Zarez 9 2 4 3" xfId="22311"/>
    <cellStyle name="Zarez 9 2 4 4" xfId="12635"/>
    <cellStyle name="Zarez 9 2 5" xfId="4168"/>
    <cellStyle name="Zarez 9 2 5 2" xfId="9006"/>
    <cellStyle name="Zarez 9 2 5 2 2" xfId="28358"/>
    <cellStyle name="Zarez 9 2 5 2 3" xfId="18682"/>
    <cellStyle name="Zarez 9 2 5 3" xfId="23520"/>
    <cellStyle name="Zarez 9 2 5 4" xfId="13844"/>
    <cellStyle name="Zarez 9 2 6" xfId="5377"/>
    <cellStyle name="Zarez 9 2 6 2" xfId="24729"/>
    <cellStyle name="Zarez 9 2 6 3" xfId="15053"/>
    <cellStyle name="Zarez 9 2 7" xfId="19891"/>
    <cellStyle name="Zarez 9 2 8" xfId="10215"/>
    <cellStyle name="Zarez 9 3" xfId="841"/>
    <cellStyle name="Zarez 9 3 2" xfId="2051"/>
    <cellStyle name="Zarez 9 3 2 2" xfId="6889"/>
    <cellStyle name="Zarez 9 3 2 2 2" xfId="26241"/>
    <cellStyle name="Zarez 9 3 2 2 3" xfId="16565"/>
    <cellStyle name="Zarez 9 3 2 3" xfId="21403"/>
    <cellStyle name="Zarez 9 3 2 4" xfId="11727"/>
    <cellStyle name="Zarez 9 3 3" xfId="3261"/>
    <cellStyle name="Zarez 9 3 3 2" xfId="8099"/>
    <cellStyle name="Zarez 9 3 3 2 2" xfId="27451"/>
    <cellStyle name="Zarez 9 3 3 2 3" xfId="17775"/>
    <cellStyle name="Zarez 9 3 3 3" xfId="22613"/>
    <cellStyle name="Zarez 9 3 3 4" xfId="12937"/>
    <cellStyle name="Zarez 9 3 4" xfId="4470"/>
    <cellStyle name="Zarez 9 3 4 2" xfId="9308"/>
    <cellStyle name="Zarez 9 3 4 2 2" xfId="28660"/>
    <cellStyle name="Zarez 9 3 4 2 3" xfId="18984"/>
    <cellStyle name="Zarez 9 3 4 3" xfId="23822"/>
    <cellStyle name="Zarez 9 3 4 4" xfId="14146"/>
    <cellStyle name="Zarez 9 3 5" xfId="5679"/>
    <cellStyle name="Zarez 9 3 5 2" xfId="25031"/>
    <cellStyle name="Zarez 9 3 5 3" xfId="15355"/>
    <cellStyle name="Zarez 9 3 6" xfId="20193"/>
    <cellStyle name="Zarez 9 3 7" xfId="10517"/>
    <cellStyle name="Zarez 9 4" xfId="1447"/>
    <cellStyle name="Zarez 9 4 2" xfId="6285"/>
    <cellStyle name="Zarez 9 4 2 2" xfId="25637"/>
    <cellStyle name="Zarez 9 4 2 3" xfId="15961"/>
    <cellStyle name="Zarez 9 4 3" xfId="20799"/>
    <cellStyle name="Zarez 9 4 4" xfId="11123"/>
    <cellStyle name="Zarez 9 5" xfId="2657"/>
    <cellStyle name="Zarez 9 5 2" xfId="7495"/>
    <cellStyle name="Zarez 9 5 2 2" xfId="26847"/>
    <cellStyle name="Zarez 9 5 2 3" xfId="17171"/>
    <cellStyle name="Zarez 9 5 3" xfId="22009"/>
    <cellStyle name="Zarez 9 5 4" xfId="12333"/>
    <cellStyle name="Zarez 9 6" xfId="3867"/>
    <cellStyle name="Zarez 9 6 2" xfId="8705"/>
    <cellStyle name="Zarez 9 6 2 2" xfId="28057"/>
    <cellStyle name="Zarez 9 6 2 3" xfId="18381"/>
    <cellStyle name="Zarez 9 6 3" xfId="23219"/>
    <cellStyle name="Zarez 9 6 4" xfId="13543"/>
    <cellStyle name="Zarez 9 7" xfId="5075"/>
    <cellStyle name="Zarez 9 7 2" xfId="24427"/>
    <cellStyle name="Zarez 9 7 3" xfId="14751"/>
    <cellStyle name="Zarez 9 8" xfId="19589"/>
    <cellStyle name="Zarez 9 9" xfId="9913"/>
  </cellStyles>
  <dxfs count="0"/>
  <tableStyles count="0" defaultTableStyle="TableStyleMedium2" defaultPivotStyle="PivotStyleMedium9"/>
  <colors>
    <mruColors>
      <color rgb="FFE5E5FF"/>
      <color rgb="FF99FF99"/>
      <color rgb="FF99FFCC"/>
      <color rgb="FFCCFFFF"/>
      <color rgb="FFCCFFCC"/>
      <color rgb="FFFFFFCC"/>
      <color rgb="FFE1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jevaonica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80000"/>
              </a:schemeClr>
            </a:gs>
            <a:gs pos="62000">
              <a:schemeClr val="phClr">
                <a:tint val="30000"/>
                <a:satMod val="180000"/>
              </a:schemeClr>
            </a:gs>
            <a:gs pos="100000">
              <a:schemeClr val="phClr">
                <a:tint val="22000"/>
                <a:satMod val="18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58000"/>
                <a:satMod val="150000"/>
              </a:schemeClr>
            </a:gs>
            <a:gs pos="72000">
              <a:schemeClr val="phClr">
                <a:tint val="90000"/>
                <a:satMod val="135000"/>
              </a:schemeClr>
            </a:gs>
            <a:gs pos="100000">
              <a:schemeClr val="phClr">
                <a:tint val="8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80000"/>
            </a:schemeClr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000000"/>
            </a:lightRig>
          </a:scene3d>
          <a:sp3d prstMaterial="matte">
            <a:bevelT w="63500" h="6350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ES9022"/>
  <sheetViews>
    <sheetView view="pageBreakPreview" topLeftCell="AO8" zoomScale="70" zoomScaleNormal="60" zoomScaleSheetLayoutView="70" workbookViewId="0">
      <selection activeCell="N896" sqref="N896"/>
    </sheetView>
  </sheetViews>
  <sheetFormatPr defaultColWidth="9.140625" defaultRowHeight="23.25" x14ac:dyDescent="0.35"/>
  <cols>
    <col min="1" max="1" width="9.140625" style="12" hidden="1" customWidth="1"/>
    <col min="2" max="6" width="6.28515625" style="12" hidden="1" customWidth="1"/>
    <col min="7" max="7" width="11" style="12" customWidth="1"/>
    <col min="8" max="8" width="4.140625" style="12" customWidth="1"/>
    <col min="9" max="9" width="6.5703125" style="12" customWidth="1"/>
    <col min="10" max="10" width="7.7109375" style="12" customWidth="1"/>
    <col min="11" max="11" width="8.85546875" style="12" customWidth="1"/>
    <col min="12" max="12" width="94.7109375" style="12" customWidth="1"/>
    <col min="13" max="13" width="26" style="12" hidden="1" customWidth="1"/>
    <col min="14" max="15" width="23.28515625" style="12" hidden="1" customWidth="1"/>
    <col min="16" max="16" width="21.5703125" style="12" hidden="1" customWidth="1"/>
    <col min="17" max="17" width="22" style="12" hidden="1" customWidth="1"/>
    <col min="18" max="18" width="22.140625" style="12" hidden="1" customWidth="1"/>
    <col min="19" max="19" width="21.7109375" style="12" hidden="1" customWidth="1"/>
    <col min="20" max="20" width="14.85546875" style="12" hidden="1" customWidth="1"/>
    <col min="21" max="21" width="24.140625" style="12" hidden="1" customWidth="1"/>
    <col min="22" max="23" width="23.28515625" style="12" hidden="1" customWidth="1"/>
    <col min="24" max="24" width="22.7109375" style="12" hidden="1" customWidth="1"/>
    <col min="25" max="25" width="22" style="12" hidden="1" customWidth="1"/>
    <col min="26" max="26" width="20.85546875" style="12" hidden="1" customWidth="1"/>
    <col min="27" max="27" width="22.28515625" style="12" hidden="1" customWidth="1"/>
    <col min="28" max="28" width="14.85546875" style="12" hidden="1" customWidth="1"/>
    <col min="29" max="29" width="24.140625" style="12" hidden="1" customWidth="1"/>
    <col min="30" max="30" width="21" style="12" hidden="1" customWidth="1"/>
    <col min="31" max="31" width="22.42578125" style="12" hidden="1" customWidth="1"/>
    <col min="32" max="32" width="22.28515625" style="12" hidden="1" customWidth="1"/>
    <col min="33" max="33" width="20.85546875" style="12" hidden="1" customWidth="1"/>
    <col min="34" max="34" width="20.42578125" style="12" hidden="1" customWidth="1"/>
    <col min="35" max="38" width="24" style="12" hidden="1" customWidth="1"/>
    <col min="39" max="39" width="20.7109375" style="12" hidden="1" customWidth="1"/>
    <col min="40" max="40" width="31.28515625" style="12" hidden="1" customWidth="1"/>
    <col min="41" max="41" width="23.28515625" style="12" customWidth="1"/>
    <col min="42" max="43" width="26" style="12" hidden="1" customWidth="1"/>
    <col min="44" max="44" width="18.28515625" style="12" hidden="1" customWidth="1"/>
    <col min="45" max="45" width="31.28515625" style="12" hidden="1" customWidth="1"/>
    <col min="46" max="47" width="12.85546875" style="12" hidden="1" customWidth="1"/>
    <col min="48" max="49" width="23.28515625" style="12" hidden="1" customWidth="1"/>
    <col min="50" max="50" width="31.28515625" style="12" hidden="1" customWidth="1"/>
    <col min="51" max="51" width="31.28515625" style="12" customWidth="1"/>
    <col min="52" max="53" width="23.28515625" style="12" hidden="1" customWidth="1"/>
    <col min="54" max="54" width="39.85546875" style="12" hidden="1" customWidth="1"/>
    <col min="55" max="55" width="31.28515625" style="12" customWidth="1"/>
    <col min="56" max="56" width="31.28515625" style="12" hidden="1" customWidth="1"/>
    <col min="57" max="57" width="31.28515625" style="12" customWidth="1"/>
    <col min="58" max="58" width="12.85546875" style="12" customWidth="1"/>
    <col min="59" max="59" width="31.28515625" style="12" customWidth="1"/>
    <col min="60" max="60" width="23.85546875" style="12" customWidth="1"/>
    <col min="61" max="62" width="12.85546875" style="12" hidden="1" customWidth="1"/>
    <col min="63" max="64" width="31.28515625" style="12" customWidth="1"/>
    <col min="65" max="65" width="18.85546875" style="24" bestFit="1" customWidth="1"/>
    <col min="66" max="66" width="9.140625" style="24"/>
    <col min="67" max="68" width="18.85546875" style="24" bestFit="1" customWidth="1"/>
    <col min="69" max="69" width="9.140625" style="24"/>
    <col min="70" max="70" width="36" style="24" customWidth="1"/>
    <col min="71" max="16384" width="9.140625" style="24"/>
  </cols>
  <sheetData>
    <row r="1" spans="1:71" ht="24" thickBot="1" x14ac:dyDescent="0.4">
      <c r="A1" s="57"/>
      <c r="B1" s="292"/>
      <c r="C1" s="292"/>
      <c r="D1" s="292"/>
      <c r="E1" s="292"/>
      <c r="F1" s="292"/>
      <c r="G1" s="292"/>
      <c r="H1" s="292"/>
      <c r="I1" s="293"/>
      <c r="J1" s="293"/>
      <c r="K1" s="294"/>
      <c r="L1" s="295" t="s">
        <v>99</v>
      </c>
      <c r="M1" s="58"/>
      <c r="N1" s="58"/>
      <c r="O1" s="58"/>
      <c r="P1" s="58"/>
      <c r="Q1" s="58"/>
      <c r="R1" s="58"/>
      <c r="S1" s="58"/>
      <c r="T1" s="59"/>
      <c r="U1" s="59"/>
      <c r="V1" s="58"/>
      <c r="W1" s="58"/>
      <c r="X1" s="58"/>
      <c r="Y1" s="58"/>
      <c r="Z1" s="58"/>
      <c r="AA1" s="58"/>
      <c r="AB1" s="59"/>
      <c r="AC1" s="59"/>
      <c r="AD1" s="61"/>
      <c r="AE1" s="60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 t="s">
        <v>127</v>
      </c>
      <c r="AW1" s="61"/>
      <c r="AX1" s="61"/>
      <c r="AY1" s="61"/>
      <c r="AZ1" s="61" t="s">
        <v>127</v>
      </c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</row>
    <row r="2" spans="1:71" s="129" customFormat="1" ht="18" customHeight="1" x14ac:dyDescent="0.35">
      <c r="A2" s="62" t="s">
        <v>100</v>
      </c>
      <c r="B2" s="296"/>
      <c r="C2" s="296"/>
      <c r="D2" s="296"/>
      <c r="E2" s="296"/>
      <c r="F2" s="296"/>
      <c r="G2" s="843" t="s">
        <v>151</v>
      </c>
      <c r="H2" s="848" t="s">
        <v>340</v>
      </c>
      <c r="I2" s="848"/>
      <c r="J2" s="848"/>
      <c r="K2" s="848"/>
      <c r="L2" s="848" t="s">
        <v>101</v>
      </c>
      <c r="M2" s="140" t="s">
        <v>274</v>
      </c>
      <c r="N2" s="140" t="s">
        <v>300</v>
      </c>
      <c r="O2" s="140" t="s">
        <v>298</v>
      </c>
      <c r="P2" s="843" t="s">
        <v>332</v>
      </c>
      <c r="Q2" s="843" t="s">
        <v>329</v>
      </c>
      <c r="R2" s="843" t="s">
        <v>327</v>
      </c>
      <c r="S2" s="843" t="s">
        <v>339</v>
      </c>
      <c r="T2" s="843" t="s">
        <v>335</v>
      </c>
      <c r="U2" s="843" t="s">
        <v>285</v>
      </c>
      <c r="V2" s="843" t="s">
        <v>349</v>
      </c>
      <c r="W2" s="843" t="s">
        <v>350</v>
      </c>
      <c r="X2" s="843" t="s">
        <v>358</v>
      </c>
      <c r="Y2" s="843" t="s">
        <v>388</v>
      </c>
      <c r="Z2" s="843" t="s">
        <v>385</v>
      </c>
      <c r="AA2" s="843" t="s">
        <v>371</v>
      </c>
      <c r="AB2" s="843" t="s">
        <v>359</v>
      </c>
      <c r="AC2" s="843" t="s">
        <v>360</v>
      </c>
      <c r="AD2" s="843" t="s">
        <v>383</v>
      </c>
      <c r="AE2" s="843" t="s">
        <v>310</v>
      </c>
      <c r="AF2" s="843"/>
      <c r="AG2" s="843" t="s">
        <v>384</v>
      </c>
      <c r="AH2" s="843" t="s">
        <v>382</v>
      </c>
      <c r="AI2" s="843" t="s">
        <v>493</v>
      </c>
      <c r="AJ2" s="843" t="s">
        <v>492</v>
      </c>
      <c r="AK2" s="843" t="s">
        <v>427</v>
      </c>
      <c r="AL2" s="843" t="s">
        <v>491</v>
      </c>
      <c r="AM2" s="843" t="s">
        <v>437</v>
      </c>
      <c r="AN2" s="843" t="s">
        <v>578</v>
      </c>
      <c r="AO2" s="843" t="s">
        <v>479</v>
      </c>
      <c r="AP2" s="845" t="s">
        <v>502</v>
      </c>
      <c r="AQ2" s="843"/>
      <c r="AR2" s="843" t="s">
        <v>423</v>
      </c>
      <c r="AS2" s="843" t="s">
        <v>511</v>
      </c>
      <c r="AT2" s="843" t="s">
        <v>494</v>
      </c>
      <c r="AU2" s="140"/>
      <c r="AV2" s="845" t="s">
        <v>103</v>
      </c>
      <c r="AW2" s="845"/>
      <c r="AX2" s="843" t="s">
        <v>512</v>
      </c>
      <c r="AY2" s="843" t="s">
        <v>567</v>
      </c>
      <c r="AZ2" s="845" t="s">
        <v>103</v>
      </c>
      <c r="BA2" s="845"/>
      <c r="BB2" s="843" t="s">
        <v>323</v>
      </c>
      <c r="BC2" s="843" t="s">
        <v>574</v>
      </c>
      <c r="BD2" s="843" t="s">
        <v>561</v>
      </c>
      <c r="BE2" s="843" t="s">
        <v>584</v>
      </c>
      <c r="BF2" s="843" t="s">
        <v>494</v>
      </c>
      <c r="BG2" s="843" t="s">
        <v>581</v>
      </c>
      <c r="BH2" s="843" t="s">
        <v>575</v>
      </c>
      <c r="BI2" s="843" t="s">
        <v>494</v>
      </c>
      <c r="BJ2" s="843" t="s">
        <v>505</v>
      </c>
      <c r="BK2" s="843" t="s">
        <v>576</v>
      </c>
      <c r="BL2" s="843" t="s">
        <v>577</v>
      </c>
    </row>
    <row r="3" spans="1:71" s="129" customFormat="1" ht="33" customHeight="1" x14ac:dyDescent="0.35">
      <c r="A3" s="63" t="s">
        <v>5</v>
      </c>
      <c r="B3" s="297" t="s">
        <v>6</v>
      </c>
      <c r="C3" s="297" t="s">
        <v>7</v>
      </c>
      <c r="D3" s="297" t="s">
        <v>8</v>
      </c>
      <c r="E3" s="297" t="s">
        <v>9</v>
      </c>
      <c r="F3" s="297" t="s">
        <v>10</v>
      </c>
      <c r="G3" s="844"/>
      <c r="H3" s="849"/>
      <c r="I3" s="849"/>
      <c r="J3" s="849"/>
      <c r="K3" s="849"/>
      <c r="L3" s="849"/>
      <c r="M3" s="141" t="s">
        <v>297</v>
      </c>
      <c r="N3" s="298" t="s">
        <v>104</v>
      </c>
      <c r="O3" s="298" t="s">
        <v>104</v>
      </c>
      <c r="P3" s="844"/>
      <c r="Q3" s="844"/>
      <c r="R3" s="844"/>
      <c r="S3" s="844"/>
      <c r="T3" s="844"/>
      <c r="U3" s="844"/>
      <c r="V3" s="844"/>
      <c r="W3" s="844"/>
      <c r="X3" s="844"/>
      <c r="Y3" s="844"/>
      <c r="Z3" s="844"/>
      <c r="AA3" s="844"/>
      <c r="AB3" s="844"/>
      <c r="AC3" s="844"/>
      <c r="AD3" s="844"/>
      <c r="AE3" s="298" t="s">
        <v>299</v>
      </c>
      <c r="AF3" s="298" t="s">
        <v>337</v>
      </c>
      <c r="AG3" s="844"/>
      <c r="AH3" s="844"/>
      <c r="AI3" s="844"/>
      <c r="AJ3" s="844"/>
      <c r="AK3" s="844"/>
      <c r="AL3" s="844"/>
      <c r="AM3" s="844"/>
      <c r="AN3" s="844"/>
      <c r="AO3" s="844"/>
      <c r="AP3" s="299" t="s">
        <v>377</v>
      </c>
      <c r="AQ3" s="141" t="s">
        <v>425</v>
      </c>
      <c r="AR3" s="844"/>
      <c r="AS3" s="844"/>
      <c r="AT3" s="844"/>
      <c r="AU3" s="141"/>
      <c r="AV3" s="299" t="s">
        <v>377</v>
      </c>
      <c r="AW3" s="299" t="s">
        <v>425</v>
      </c>
      <c r="AX3" s="844"/>
      <c r="AY3" s="844"/>
      <c r="AZ3" s="299" t="s">
        <v>377</v>
      </c>
      <c r="BA3" s="299" t="s">
        <v>425</v>
      </c>
      <c r="BB3" s="844"/>
      <c r="BC3" s="844"/>
      <c r="BD3" s="844"/>
      <c r="BE3" s="844"/>
      <c r="BF3" s="844"/>
      <c r="BG3" s="844"/>
      <c r="BH3" s="844"/>
      <c r="BI3" s="844"/>
      <c r="BJ3" s="844"/>
      <c r="BK3" s="844"/>
      <c r="BL3" s="844"/>
    </row>
    <row r="4" spans="1:71" s="130" customFormat="1" ht="21.75" customHeight="1" thickBot="1" x14ac:dyDescent="0.3">
      <c r="A4" s="90">
        <v>1</v>
      </c>
      <c r="B4" s="300">
        <v>2</v>
      </c>
      <c r="C4" s="300">
        <v>3</v>
      </c>
      <c r="D4" s="300">
        <v>4</v>
      </c>
      <c r="E4" s="300">
        <v>5</v>
      </c>
      <c r="F4" s="300">
        <v>6</v>
      </c>
      <c r="G4" s="300">
        <v>1</v>
      </c>
      <c r="H4" s="300">
        <v>2</v>
      </c>
      <c r="I4" s="300">
        <v>3</v>
      </c>
      <c r="J4" s="300">
        <v>4</v>
      </c>
      <c r="K4" s="300">
        <v>5</v>
      </c>
      <c r="L4" s="300">
        <v>6</v>
      </c>
      <c r="M4" s="301" t="s">
        <v>106</v>
      </c>
      <c r="N4" s="301" t="s">
        <v>107</v>
      </c>
      <c r="O4" s="301" t="s">
        <v>108</v>
      </c>
      <c r="P4" s="301" t="s">
        <v>158</v>
      </c>
      <c r="Q4" s="301" t="s">
        <v>159</v>
      </c>
      <c r="R4" s="301" t="s">
        <v>160</v>
      </c>
      <c r="S4" s="301" t="s">
        <v>319</v>
      </c>
      <c r="T4" s="302">
        <v>11</v>
      </c>
      <c r="U4" s="302">
        <v>12</v>
      </c>
      <c r="V4" s="301"/>
      <c r="W4" s="301"/>
      <c r="X4" s="301" t="s">
        <v>319</v>
      </c>
      <c r="Y4" s="301" t="s">
        <v>158</v>
      </c>
      <c r="Z4" s="301" t="s">
        <v>159</v>
      </c>
      <c r="AA4" s="301" t="s">
        <v>159</v>
      </c>
      <c r="AB4" s="302">
        <v>9</v>
      </c>
      <c r="AC4" s="302">
        <v>10</v>
      </c>
      <c r="AD4" s="301" t="s">
        <v>160</v>
      </c>
      <c r="AE4" s="303">
        <v>12</v>
      </c>
      <c r="AF4" s="303">
        <v>13</v>
      </c>
      <c r="AG4" s="301" t="s">
        <v>319</v>
      </c>
      <c r="AH4" s="301" t="s">
        <v>320</v>
      </c>
      <c r="AI4" s="301" t="s">
        <v>158</v>
      </c>
      <c r="AJ4" s="301" t="s">
        <v>159</v>
      </c>
      <c r="AK4" s="301" t="s">
        <v>160</v>
      </c>
      <c r="AL4" s="301" t="s">
        <v>319</v>
      </c>
      <c r="AM4" s="301" t="s">
        <v>319</v>
      </c>
      <c r="AN4" s="301" t="s">
        <v>158</v>
      </c>
      <c r="AO4" s="301" t="s">
        <v>159</v>
      </c>
      <c r="AP4" s="301"/>
      <c r="AQ4" s="301"/>
      <c r="AR4" s="301" t="s">
        <v>320</v>
      </c>
      <c r="AS4" s="301" t="s">
        <v>159</v>
      </c>
      <c r="AT4" s="301" t="s">
        <v>160</v>
      </c>
      <c r="AU4" s="301"/>
      <c r="AV4" s="301" t="s">
        <v>319</v>
      </c>
      <c r="AW4" s="301" t="s">
        <v>107</v>
      </c>
      <c r="AX4" s="301" t="s">
        <v>159</v>
      </c>
      <c r="AY4" s="301" t="s">
        <v>160</v>
      </c>
      <c r="AZ4" s="301" t="s">
        <v>319</v>
      </c>
      <c r="BA4" s="301" t="s">
        <v>107</v>
      </c>
      <c r="BB4" s="301" t="s">
        <v>319</v>
      </c>
      <c r="BC4" s="301" t="s">
        <v>319</v>
      </c>
      <c r="BD4" s="301" t="s">
        <v>319</v>
      </c>
      <c r="BE4" s="301" t="s">
        <v>319</v>
      </c>
      <c r="BF4" s="301" t="s">
        <v>322</v>
      </c>
      <c r="BG4" s="301" t="s">
        <v>319</v>
      </c>
      <c r="BH4" s="301" t="s">
        <v>320</v>
      </c>
      <c r="BI4" s="301" t="s">
        <v>322</v>
      </c>
      <c r="BJ4" s="301" t="s">
        <v>322</v>
      </c>
      <c r="BK4" s="301" t="s">
        <v>106</v>
      </c>
      <c r="BL4" s="301" t="s">
        <v>107</v>
      </c>
    </row>
    <row r="5" spans="1:71" x14ac:dyDescent="0.35">
      <c r="A5" s="850" t="s">
        <v>109</v>
      </c>
      <c r="B5" s="850"/>
      <c r="C5" s="850"/>
      <c r="D5" s="850"/>
      <c r="E5" s="850"/>
      <c r="F5" s="850"/>
      <c r="G5" s="850"/>
      <c r="H5" s="850"/>
      <c r="I5" s="850"/>
      <c r="J5" s="850"/>
      <c r="K5" s="850"/>
      <c r="L5" s="850"/>
      <c r="M5" s="304">
        <f t="shared" ref="M5:S5" si="0">SUM(M6-M32)</f>
        <v>147284.20999999903</v>
      </c>
      <c r="N5" s="304">
        <f t="shared" si="0"/>
        <v>-2800000</v>
      </c>
      <c r="O5" s="304">
        <f t="shared" si="0"/>
        <v>-2900000</v>
      </c>
      <c r="P5" s="304">
        <f t="shared" si="0"/>
        <v>-2732238.12</v>
      </c>
      <c r="Q5" s="304">
        <f t="shared" si="0"/>
        <v>-3100000</v>
      </c>
      <c r="R5" s="304">
        <f t="shared" si="0"/>
        <v>-2975000</v>
      </c>
      <c r="S5" s="304">
        <f t="shared" si="0"/>
        <v>-1655617.2500000002</v>
      </c>
      <c r="T5" s="305">
        <f>(S5/R5)*100</f>
        <v>55.651000000000003</v>
      </c>
      <c r="U5" s="305">
        <f t="shared" ref="U5:AA5" si="1">SUM(U6-U32)</f>
        <v>2975000</v>
      </c>
      <c r="V5" s="304">
        <f t="shared" si="1"/>
        <v>100000</v>
      </c>
      <c r="W5" s="304">
        <f t="shared" si="1"/>
        <v>100000</v>
      </c>
      <c r="X5" s="304">
        <f t="shared" si="1"/>
        <v>-3025000</v>
      </c>
      <c r="Y5" s="304">
        <f t="shared" si="1"/>
        <v>-3083721.04</v>
      </c>
      <c r="Z5" s="304">
        <f t="shared" si="1"/>
        <v>400000</v>
      </c>
      <c r="AA5" s="304">
        <f t="shared" si="1"/>
        <v>-23577.570000000007</v>
      </c>
      <c r="AB5" s="305">
        <f>(AA5/Z5)*100</f>
        <v>-5.8943925000000013</v>
      </c>
      <c r="AC5" s="305">
        <f t="shared" ref="AC5:AS5" si="2">SUM(AC6-AC32)</f>
        <v>-1186325</v>
      </c>
      <c r="AD5" s="304">
        <f t="shared" si="2"/>
        <v>-786325</v>
      </c>
      <c r="AE5" s="304">
        <f t="shared" si="2"/>
        <v>300000</v>
      </c>
      <c r="AF5" s="304">
        <f t="shared" si="2"/>
        <v>200000</v>
      </c>
      <c r="AG5" s="304">
        <f t="shared" si="2"/>
        <v>-786325</v>
      </c>
      <c r="AH5" s="304">
        <f t="shared" si="2"/>
        <v>0</v>
      </c>
      <c r="AI5" s="304">
        <f t="shared" si="2"/>
        <v>-1135625.76</v>
      </c>
      <c r="AJ5" s="304">
        <f t="shared" si="2"/>
        <v>-40000</v>
      </c>
      <c r="AK5" s="304">
        <f t="shared" si="2"/>
        <v>-1130000</v>
      </c>
      <c r="AL5" s="304">
        <f t="shared" si="2"/>
        <v>-1140000</v>
      </c>
      <c r="AM5" s="304">
        <f t="shared" si="2"/>
        <v>-1310000</v>
      </c>
      <c r="AN5" s="304">
        <f>SUM(AN6-AN32)</f>
        <v>-422500.52</v>
      </c>
      <c r="AO5" s="304">
        <f t="shared" si="2"/>
        <v>-360000</v>
      </c>
      <c r="AP5" s="304" t="e">
        <f t="shared" si="2"/>
        <v>#REF!</v>
      </c>
      <c r="AQ5" s="304" t="e">
        <f t="shared" si="2"/>
        <v>#REF!</v>
      </c>
      <c r="AR5" s="304" t="e">
        <f t="shared" si="2"/>
        <v>#REF!</v>
      </c>
      <c r="AS5" s="304">
        <f t="shared" si="2"/>
        <v>-334186.42000000004</v>
      </c>
      <c r="AT5" s="304">
        <f>AS5/AO5*100</f>
        <v>92.829561111111119</v>
      </c>
      <c r="AU5" s="304"/>
      <c r="AV5" s="304">
        <v>-380000</v>
      </c>
      <c r="AW5" s="304">
        <v>-330000</v>
      </c>
      <c r="AX5" s="304">
        <f>SUM(AX6-AX32)</f>
        <v>-364950</v>
      </c>
      <c r="AY5" s="304">
        <f>SUM(AY6-AY32)</f>
        <v>-724950</v>
      </c>
      <c r="AZ5" s="304">
        <v>-380000</v>
      </c>
      <c r="BA5" s="304">
        <v>-330000</v>
      </c>
      <c r="BB5" s="304" t="e">
        <f>SUM(BB6-BB32)</f>
        <v>#REF!</v>
      </c>
      <c r="BC5" s="304">
        <f>SUM(BC6-BC32)</f>
        <v>-724950</v>
      </c>
      <c r="BD5" s="304">
        <f>SUM(BD6-BD32)</f>
        <v>208635.75999999989</v>
      </c>
      <c r="BE5" s="304">
        <f>SUM(BE6-BE32)</f>
        <v>0</v>
      </c>
      <c r="BF5" s="304">
        <f>IFERROR(BE5/BC5*100,0)</f>
        <v>0</v>
      </c>
      <c r="BG5" s="304">
        <f>SUM(BG6-BG32)</f>
        <v>0</v>
      </c>
      <c r="BH5" s="304">
        <f>SUM(BH6-BH32)</f>
        <v>0</v>
      </c>
      <c r="BI5" s="304">
        <f>IFERROR(BH5/BC5*100,0)</f>
        <v>0</v>
      </c>
      <c r="BJ5" s="304">
        <f>BD5/AY5*100</f>
        <v>-28.779330988344011</v>
      </c>
      <c r="BK5" s="304">
        <f>SUM(BK6-BK32)</f>
        <v>0</v>
      </c>
      <c r="BL5" s="304">
        <f>SUM(BL6-BL32)</f>
        <v>0</v>
      </c>
    </row>
    <row r="6" spans="1:71" s="129" customFormat="1" x14ac:dyDescent="0.35">
      <c r="A6" s="64" t="s">
        <v>5</v>
      </c>
      <c r="B6" s="148"/>
      <c r="C6" s="148"/>
      <c r="D6" s="148"/>
      <c r="E6" s="148"/>
      <c r="F6" s="148"/>
      <c r="G6" s="148"/>
      <c r="H6" s="149">
        <v>8</v>
      </c>
      <c r="I6" s="852" t="s">
        <v>110</v>
      </c>
      <c r="J6" s="852"/>
      <c r="K6" s="852"/>
      <c r="L6" s="852"/>
      <c r="M6" s="306">
        <f t="shared" ref="M6:S6" si="3">SUM(M7+M22)</f>
        <v>4410587.2799999993</v>
      </c>
      <c r="N6" s="306">
        <f t="shared" si="3"/>
        <v>1400000</v>
      </c>
      <c r="O6" s="306">
        <f t="shared" si="3"/>
        <v>1300000</v>
      </c>
      <c r="P6" s="306">
        <f t="shared" si="3"/>
        <v>1471424.88</v>
      </c>
      <c r="Q6" s="306">
        <f t="shared" si="3"/>
        <v>1200000</v>
      </c>
      <c r="R6" s="306">
        <f t="shared" si="3"/>
        <v>1325000</v>
      </c>
      <c r="S6" s="306">
        <f t="shared" si="3"/>
        <v>662974.71999999997</v>
      </c>
      <c r="T6" s="307">
        <f t="shared" ref="T6:T13" si="4">(S6/R6)*100</f>
        <v>50.035827924528299</v>
      </c>
      <c r="U6" s="307">
        <f t="shared" ref="U6:AA6" si="5">SUM(U7+U22)</f>
        <v>-425000</v>
      </c>
      <c r="V6" s="306">
        <f t="shared" si="5"/>
        <v>900000</v>
      </c>
      <c r="W6" s="306">
        <f t="shared" si="5"/>
        <v>900000</v>
      </c>
      <c r="X6" s="306">
        <f t="shared" si="5"/>
        <v>1000000</v>
      </c>
      <c r="Y6" s="306">
        <f t="shared" si="5"/>
        <v>895443.07000000007</v>
      </c>
      <c r="Z6" s="306">
        <f t="shared" si="5"/>
        <v>1200000</v>
      </c>
      <c r="AA6" s="306">
        <f t="shared" si="5"/>
        <v>380866.98</v>
      </c>
      <c r="AB6" s="307">
        <f>(AA6/Z6)*100</f>
        <v>31.738915000000002</v>
      </c>
      <c r="AC6" s="307">
        <f>SUM(AC7+AC22)</f>
        <v>-80000</v>
      </c>
      <c r="AD6" s="306">
        <f>SUM(AD7+AD22)</f>
        <v>1120000</v>
      </c>
      <c r="AE6" s="306">
        <f>SUM(AE7+AE22)</f>
        <v>1100000</v>
      </c>
      <c r="AF6" s="306">
        <f>SUM(AF7+AF22)</f>
        <v>1000000</v>
      </c>
      <c r="AG6" s="306">
        <f>SUM(AG7+AG22)</f>
        <v>1120000</v>
      </c>
      <c r="AH6" s="306">
        <f t="shared" ref="AH6:AM6" si="6">SUM(AH7+AH22)</f>
        <v>0</v>
      </c>
      <c r="AI6" s="306">
        <f t="shared" si="6"/>
        <v>768042.79</v>
      </c>
      <c r="AJ6" s="306">
        <f t="shared" si="6"/>
        <v>790000</v>
      </c>
      <c r="AK6" s="306">
        <f t="shared" si="6"/>
        <v>530000</v>
      </c>
      <c r="AL6" s="306">
        <f>SUM(AL7+AL22)</f>
        <v>520000</v>
      </c>
      <c r="AM6" s="306">
        <f t="shared" si="6"/>
        <v>350000</v>
      </c>
      <c r="AN6" s="306">
        <f t="shared" ref="AN6:AS6" si="7">SUM(AN7+AN22+AN27)</f>
        <v>429272.36</v>
      </c>
      <c r="AO6" s="306">
        <f t="shared" si="7"/>
        <v>470000</v>
      </c>
      <c r="AP6" s="306">
        <f t="shared" si="7"/>
        <v>0</v>
      </c>
      <c r="AQ6" s="306">
        <f t="shared" si="7"/>
        <v>0</v>
      </c>
      <c r="AR6" s="306">
        <f t="shared" si="7"/>
        <v>116.3554531078963</v>
      </c>
      <c r="AS6" s="306">
        <f t="shared" si="7"/>
        <v>80677.84</v>
      </c>
      <c r="AT6" s="306">
        <f t="shared" ref="AT6:AT24" si="8">AS6/AO6*100</f>
        <v>17.165497872340424</v>
      </c>
      <c r="AU6" s="306"/>
      <c r="AV6" s="306">
        <v>450000</v>
      </c>
      <c r="AW6" s="306">
        <v>500000</v>
      </c>
      <c r="AX6" s="306">
        <f>SUM(AX7+AX22+AX27)</f>
        <v>-15714.279999999999</v>
      </c>
      <c r="AY6" s="306">
        <f>SUM(AY7+AY22+AY27)</f>
        <v>454285.72</v>
      </c>
      <c r="AZ6" s="306">
        <v>450000</v>
      </c>
      <c r="BA6" s="306">
        <v>500000</v>
      </c>
      <c r="BB6" s="306" t="e">
        <f>SUM(BB7+BB22)</f>
        <v>#REF!</v>
      </c>
      <c r="BC6" s="306">
        <f>SUM(BC7+BC22+BC27)</f>
        <v>454285.72</v>
      </c>
      <c r="BD6" s="306">
        <f>SUM(BD7+BD22+BD27)</f>
        <v>1055647.21</v>
      </c>
      <c r="BE6" s="306">
        <f>SUM(BE7+BE22+BE27)</f>
        <v>0</v>
      </c>
      <c r="BF6" s="306">
        <f t="shared" ref="BF6:BF24" si="9">IFERROR(BE6/BC6*100,0)</f>
        <v>0</v>
      </c>
      <c r="BG6" s="306">
        <f>SUM(BG7+BG22+BG27)</f>
        <v>0</v>
      </c>
      <c r="BH6" s="306">
        <f>SUM(BH7+BH22+BH27)</f>
        <v>0</v>
      </c>
      <c r="BI6" s="306">
        <f t="shared" ref="BI6:BI24" si="10">IFERROR(BH6/BC6*100,0)</f>
        <v>0</v>
      </c>
      <c r="BJ6" s="306">
        <f t="shared" ref="BJ6:BJ24" si="11">BD6/AY6*100</f>
        <v>232.37516908962053</v>
      </c>
      <c r="BK6" s="306">
        <f>SUM(BK7+BK22+BK27)</f>
        <v>0</v>
      </c>
      <c r="BL6" s="306">
        <f>SUM(BL7+BL22+BL27)</f>
        <v>0</v>
      </c>
      <c r="BM6" s="131"/>
      <c r="BN6" s="131"/>
    </row>
    <row r="7" spans="1:71" s="129" customFormat="1" x14ac:dyDescent="0.35">
      <c r="A7" s="65" t="s">
        <v>5</v>
      </c>
      <c r="B7" s="308"/>
      <c r="C7" s="308"/>
      <c r="D7" s="308"/>
      <c r="E7" s="308"/>
      <c r="F7" s="308"/>
      <c r="G7" s="308"/>
      <c r="H7" s="309"/>
      <c r="I7" s="310">
        <v>81</v>
      </c>
      <c r="J7" s="851" t="s">
        <v>234</v>
      </c>
      <c r="K7" s="851"/>
      <c r="L7" s="851"/>
      <c r="M7" s="151">
        <f>SUM(M12+M15+M9)</f>
        <v>1366649.63</v>
      </c>
      <c r="N7" s="151">
        <f>SUM(N12+N15)</f>
        <v>1200000</v>
      </c>
      <c r="O7" s="151">
        <f>SUM(O12+O15+O9)</f>
        <v>1200000</v>
      </c>
      <c r="P7" s="151">
        <f>SUM(P12+P15+P9)</f>
        <v>1204683.02</v>
      </c>
      <c r="Q7" s="151">
        <f>SUM(Q12+Q15+Q9)</f>
        <v>1100000</v>
      </c>
      <c r="R7" s="151">
        <f>SUM(R12+R15+R9)</f>
        <v>1225000</v>
      </c>
      <c r="S7" s="151">
        <f>SUM(S12+S15+S9)</f>
        <v>576884.86</v>
      </c>
      <c r="T7" s="152">
        <f t="shared" si="4"/>
        <v>47.092641632653063</v>
      </c>
      <c r="U7" s="152">
        <f t="shared" ref="U7:AA7" si="12">SUM(U12+U15+U9)</f>
        <v>-425000</v>
      </c>
      <c r="V7" s="151">
        <f t="shared" si="12"/>
        <v>800000</v>
      </c>
      <c r="W7" s="151">
        <f t="shared" si="12"/>
        <v>800000</v>
      </c>
      <c r="X7" s="151">
        <f t="shared" si="12"/>
        <v>900000</v>
      </c>
      <c r="Y7" s="151">
        <f t="shared" si="12"/>
        <v>676348.5</v>
      </c>
      <c r="Z7" s="151">
        <f t="shared" si="12"/>
        <v>1100000</v>
      </c>
      <c r="AA7" s="151">
        <f t="shared" si="12"/>
        <v>301234.78999999998</v>
      </c>
      <c r="AB7" s="152">
        <f>(AA7/Z7)*100</f>
        <v>27.384980909090906</v>
      </c>
      <c r="AC7" s="152">
        <f>SUM(AC12+AC15+AC9)</f>
        <v>-100000</v>
      </c>
      <c r="AD7" s="151">
        <f>SUM(AD12+AD15+AD9)</f>
        <v>1000000</v>
      </c>
      <c r="AE7" s="151">
        <v>1000000</v>
      </c>
      <c r="AF7" s="151">
        <v>900000</v>
      </c>
      <c r="AG7" s="151">
        <f>SUM(AG12+AG15+AG9)</f>
        <v>1000000</v>
      </c>
      <c r="AH7" s="151">
        <f>SUM(AH12+AH15+AH9)</f>
        <v>0</v>
      </c>
      <c r="AI7" s="151">
        <f>SUM(AI12+AI15+AI9)</f>
        <v>528913.54</v>
      </c>
      <c r="AJ7" s="151">
        <f t="shared" ref="AJ7:AO7" si="13">SUM(AJ12+AJ15+AJ9)</f>
        <v>660000</v>
      </c>
      <c r="AK7" s="151">
        <f t="shared" si="13"/>
        <v>400000</v>
      </c>
      <c r="AL7" s="151">
        <f>SUM(AL12+AL15+AL9)</f>
        <v>350000</v>
      </c>
      <c r="AM7" s="151">
        <f>SUM(AM12+AM15+AM9)</f>
        <v>350000</v>
      </c>
      <c r="AN7" s="151">
        <f>SUM(AN12+AN15+AN9)</f>
        <v>209492.48000000001</v>
      </c>
      <c r="AO7" s="151">
        <f t="shared" si="13"/>
        <v>350000</v>
      </c>
      <c r="AP7" s="151">
        <f>SUM(AP12+AP15+AP9)</f>
        <v>0</v>
      </c>
      <c r="AQ7" s="151">
        <f>SUM(AQ12+AQ15+AQ9)</f>
        <v>0</v>
      </c>
      <c r="AR7" s="151">
        <f t="shared" ref="AR7:AR23" si="14">AO7/AI7*100</f>
        <v>66.173386296747097</v>
      </c>
      <c r="AS7" s="151">
        <f>SUM(AS12+AS15+AS9)</f>
        <v>54465.82</v>
      </c>
      <c r="AT7" s="151">
        <f t="shared" si="8"/>
        <v>15.561662857142858</v>
      </c>
      <c r="AU7" s="151"/>
      <c r="AV7" s="151">
        <v>350000</v>
      </c>
      <c r="AW7" s="151">
        <v>400000</v>
      </c>
      <c r="AX7" s="151">
        <f>SUM(AX12+AX15+AX9)</f>
        <v>-100000</v>
      </c>
      <c r="AY7" s="151">
        <f>SUM(AY12+AY15+AY9)</f>
        <v>250000</v>
      </c>
      <c r="AZ7" s="151">
        <v>350000</v>
      </c>
      <c r="BA7" s="151">
        <v>400000</v>
      </c>
      <c r="BB7" s="151" t="e">
        <f>SUM(BB12+BB15+BB9)</f>
        <v>#REF!</v>
      </c>
      <c r="BC7" s="151">
        <f>SUM(BC12+BC15+BC9)</f>
        <v>250000</v>
      </c>
      <c r="BD7" s="151">
        <f>SUM(BD12+BD15+BD9)+BD20</f>
        <v>998471.39</v>
      </c>
      <c r="BE7" s="151">
        <f>SUM(BE12+BE15+BE9)+BE20</f>
        <v>0</v>
      </c>
      <c r="BF7" s="151">
        <f t="shared" si="9"/>
        <v>0</v>
      </c>
      <c r="BG7" s="151">
        <f>SUM(BG12+BG15+BG9)</f>
        <v>0</v>
      </c>
      <c r="BH7" s="151">
        <f>SUM(BH12+BH15+BH9)</f>
        <v>0</v>
      </c>
      <c r="BI7" s="151">
        <f t="shared" si="10"/>
        <v>0</v>
      </c>
      <c r="BJ7" s="151">
        <f t="shared" si="11"/>
        <v>399.38855599999999</v>
      </c>
      <c r="BK7" s="151">
        <f>SUM(BK12+BK15+BK9)</f>
        <v>0</v>
      </c>
      <c r="BL7" s="151">
        <f>SUM(BL12+BL15+BL9)</f>
        <v>0</v>
      </c>
    </row>
    <row r="8" spans="1:71" x14ac:dyDescent="0.35">
      <c r="A8" s="66"/>
      <c r="B8" s="311"/>
      <c r="C8" s="311"/>
      <c r="D8" s="311"/>
      <c r="E8" s="311"/>
      <c r="F8" s="311"/>
      <c r="G8" s="311"/>
      <c r="H8" s="312"/>
      <c r="I8" s="313" t="s">
        <v>5</v>
      </c>
      <c r="J8" s="313" t="s">
        <v>304</v>
      </c>
      <c r="K8" s="313"/>
      <c r="L8" s="313"/>
      <c r="M8" s="314"/>
      <c r="N8" s="314"/>
      <c r="O8" s="314"/>
      <c r="P8" s="314">
        <v>1204683.02</v>
      </c>
      <c r="Q8" s="314">
        <v>1100000</v>
      </c>
      <c r="R8" s="314">
        <v>1225000</v>
      </c>
      <c r="S8" s="314">
        <v>576884.86</v>
      </c>
      <c r="T8" s="315">
        <f t="shared" si="4"/>
        <v>47.092641632653063</v>
      </c>
      <c r="U8" s="315"/>
      <c r="V8" s="314">
        <v>0</v>
      </c>
      <c r="W8" s="314">
        <v>0</v>
      </c>
      <c r="X8" s="314">
        <v>900000</v>
      </c>
      <c r="Y8" s="314">
        <v>676348.5</v>
      </c>
      <c r="Z8" s="314">
        <v>1100000</v>
      </c>
      <c r="AA8" s="314">
        <v>301234.78999999998</v>
      </c>
      <c r="AB8" s="315">
        <f>(AA8/Z8)*100</f>
        <v>27.384980909090906</v>
      </c>
      <c r="AC8" s="315">
        <f>(AD8-Z8)</f>
        <v>-100000</v>
      </c>
      <c r="AD8" s="314">
        <v>1000000</v>
      </c>
      <c r="AE8" s="314">
        <v>1000000</v>
      </c>
      <c r="AF8" s="314">
        <v>900000</v>
      </c>
      <c r="AG8" s="314">
        <v>1000000</v>
      </c>
      <c r="AH8" s="314"/>
      <c r="AI8" s="314">
        <v>528913.54</v>
      </c>
      <c r="AJ8" s="314">
        <v>660000</v>
      </c>
      <c r="AK8" s="314">
        <v>400000</v>
      </c>
      <c r="AL8" s="314">
        <v>350000</v>
      </c>
      <c r="AM8" s="314">
        <v>350000</v>
      </c>
      <c r="AN8" s="314">
        <v>209492.48000000001</v>
      </c>
      <c r="AO8" s="314">
        <v>350000</v>
      </c>
      <c r="AP8" s="314"/>
      <c r="AQ8" s="314"/>
      <c r="AR8" s="314">
        <f t="shared" si="14"/>
        <v>66.173386296747097</v>
      </c>
      <c r="AS8" s="314">
        <v>54465.82</v>
      </c>
      <c r="AT8" s="314">
        <f t="shared" si="8"/>
        <v>15.561662857142858</v>
      </c>
      <c r="AU8" s="314"/>
      <c r="AV8" s="316">
        <v>350000</v>
      </c>
      <c r="AW8" s="316">
        <v>400000</v>
      </c>
      <c r="AX8" s="314">
        <f>AY8-AO8</f>
        <v>-100000</v>
      </c>
      <c r="AY8" s="314">
        <v>250000</v>
      </c>
      <c r="AZ8" s="316">
        <v>350000</v>
      </c>
      <c r="BA8" s="316">
        <v>400000</v>
      </c>
      <c r="BB8" s="314" t="e">
        <f>#REF!-AJ8</f>
        <v>#REF!</v>
      </c>
      <c r="BC8" s="314">
        <v>250000</v>
      </c>
      <c r="BD8" s="314">
        <v>98471.39</v>
      </c>
      <c r="BE8" s="314"/>
      <c r="BF8" s="314">
        <f t="shared" si="9"/>
        <v>0</v>
      </c>
      <c r="BG8" s="314"/>
      <c r="BH8" s="314"/>
      <c r="BI8" s="314">
        <f t="shared" si="10"/>
        <v>0</v>
      </c>
      <c r="BJ8" s="314">
        <f t="shared" si="11"/>
        <v>39.388556000000001</v>
      </c>
      <c r="BK8" s="314"/>
      <c r="BL8" s="314"/>
      <c r="BO8" s="132"/>
    </row>
    <row r="9" spans="1:71" hidden="1" x14ac:dyDescent="0.35">
      <c r="A9" s="67" t="s">
        <v>5</v>
      </c>
      <c r="B9" s="317"/>
      <c r="C9" s="317"/>
      <c r="D9" s="317"/>
      <c r="E9" s="317"/>
      <c r="F9" s="317"/>
      <c r="G9" s="317"/>
      <c r="H9" s="318"/>
      <c r="I9" s="319"/>
      <c r="J9" s="320">
        <v>812</v>
      </c>
      <c r="K9" s="321"/>
      <c r="L9" s="322" t="s">
        <v>293</v>
      </c>
      <c r="M9" s="323">
        <f t="shared" ref="M9:S9" si="15">SUM(M10:M10)</f>
        <v>410.29</v>
      </c>
      <c r="N9" s="323">
        <f t="shared" si="15"/>
        <v>1100000</v>
      </c>
      <c r="O9" s="323">
        <f t="shared" si="15"/>
        <v>0</v>
      </c>
      <c r="P9" s="323">
        <f t="shared" si="15"/>
        <v>0</v>
      </c>
      <c r="Q9" s="323">
        <f t="shared" si="15"/>
        <v>0</v>
      </c>
      <c r="R9" s="323">
        <f t="shared" si="15"/>
        <v>0</v>
      </c>
      <c r="S9" s="323">
        <f t="shared" si="15"/>
        <v>0</v>
      </c>
      <c r="T9" s="324">
        <v>0</v>
      </c>
      <c r="U9" s="324">
        <f>SUM(U10)</f>
        <v>0</v>
      </c>
      <c r="V9" s="323">
        <f t="shared" ref="V9:AA9" si="16">SUM(V10:V10)</f>
        <v>0</v>
      </c>
      <c r="W9" s="323">
        <f t="shared" si="16"/>
        <v>0</v>
      </c>
      <c r="X9" s="323">
        <f t="shared" si="16"/>
        <v>0</v>
      </c>
      <c r="Y9" s="323">
        <f t="shared" si="16"/>
        <v>0</v>
      </c>
      <c r="Z9" s="323">
        <f t="shared" si="16"/>
        <v>0</v>
      </c>
      <c r="AA9" s="323">
        <f t="shared" si="16"/>
        <v>0</v>
      </c>
      <c r="AB9" s="324">
        <v>0</v>
      </c>
      <c r="AC9" s="324">
        <f>SUM(AC10)</f>
        <v>0</v>
      </c>
      <c r="AD9" s="323">
        <f>SUM(AD10:AD10)</f>
        <v>0</v>
      </c>
      <c r="AE9" s="323"/>
      <c r="AF9" s="323"/>
      <c r="AG9" s="323">
        <f t="shared" ref="AG9:AY9" si="17">SUM(AG10:AG10)</f>
        <v>0</v>
      </c>
      <c r="AH9" s="323">
        <f t="shared" si="17"/>
        <v>0</v>
      </c>
      <c r="AI9" s="323">
        <f t="shared" si="17"/>
        <v>0</v>
      </c>
      <c r="AJ9" s="323">
        <f t="shared" si="17"/>
        <v>0</v>
      </c>
      <c r="AK9" s="323">
        <f t="shared" si="17"/>
        <v>0</v>
      </c>
      <c r="AL9" s="323">
        <f t="shared" si="17"/>
        <v>0</v>
      </c>
      <c r="AM9" s="323">
        <f t="shared" si="17"/>
        <v>0</v>
      </c>
      <c r="AN9" s="323">
        <f t="shared" si="17"/>
        <v>0</v>
      </c>
      <c r="AO9" s="323">
        <f t="shared" si="17"/>
        <v>0</v>
      </c>
      <c r="AP9" s="323">
        <f t="shared" si="17"/>
        <v>0</v>
      </c>
      <c r="AQ9" s="323">
        <f t="shared" si="17"/>
        <v>0</v>
      </c>
      <c r="AR9" s="323" t="e">
        <f t="shared" si="14"/>
        <v>#DIV/0!</v>
      </c>
      <c r="AS9" s="323">
        <f t="shared" si="17"/>
        <v>0</v>
      </c>
      <c r="AT9" s="323" t="e">
        <f t="shared" si="8"/>
        <v>#DIV/0!</v>
      </c>
      <c r="AU9" s="323"/>
      <c r="AV9" s="325">
        <v>0</v>
      </c>
      <c r="AW9" s="325">
        <v>0</v>
      </c>
      <c r="AX9" s="323">
        <f t="shared" si="17"/>
        <v>0</v>
      </c>
      <c r="AY9" s="323">
        <f t="shared" si="17"/>
        <v>0</v>
      </c>
      <c r="AZ9" s="325">
        <v>0</v>
      </c>
      <c r="BA9" s="325">
        <v>0</v>
      </c>
      <c r="BB9" s="323">
        <f>SUM(BB10:BB10)</f>
        <v>0</v>
      </c>
      <c r="BC9" s="323">
        <f t="shared" ref="BC9:BH9" si="18">SUM(BC10:BC10)</f>
        <v>0</v>
      </c>
      <c r="BD9" s="323">
        <f>SUM(BD10:BD10)</f>
        <v>0</v>
      </c>
      <c r="BE9" s="323">
        <f>SUM(BE10:BE10)</f>
        <v>0</v>
      </c>
      <c r="BF9" s="323">
        <f t="shared" si="9"/>
        <v>0</v>
      </c>
      <c r="BG9" s="323">
        <f t="shared" si="18"/>
        <v>0</v>
      </c>
      <c r="BH9" s="323">
        <f t="shared" si="18"/>
        <v>0</v>
      </c>
      <c r="BI9" s="323">
        <f t="shared" si="10"/>
        <v>0</v>
      </c>
      <c r="BJ9" s="323" t="e">
        <f t="shared" si="11"/>
        <v>#DIV/0!</v>
      </c>
      <c r="BK9" s="323">
        <f>SUM(BK10:BK10)</f>
        <v>0</v>
      </c>
      <c r="BL9" s="323">
        <f>SUM(BL10:BL10)</f>
        <v>0</v>
      </c>
    </row>
    <row r="10" spans="1:71" hidden="1" x14ac:dyDescent="0.35">
      <c r="A10" s="67"/>
      <c r="B10" s="317"/>
      <c r="C10" s="317"/>
      <c r="D10" s="317"/>
      <c r="E10" s="317"/>
      <c r="F10" s="317"/>
      <c r="G10" s="317"/>
      <c r="H10" s="318"/>
      <c r="I10" s="319"/>
      <c r="J10" s="318"/>
      <c r="K10" s="326">
        <v>8121</v>
      </c>
      <c r="L10" s="326" t="s">
        <v>292</v>
      </c>
      <c r="M10" s="327">
        <v>410.29</v>
      </c>
      <c r="N10" s="327">
        <v>1100000</v>
      </c>
      <c r="O10" s="327">
        <v>0</v>
      </c>
      <c r="P10" s="68">
        <v>0</v>
      </c>
      <c r="Q10" s="68">
        <v>0</v>
      </c>
      <c r="R10" s="68">
        <v>0</v>
      </c>
      <c r="S10" s="68">
        <v>0</v>
      </c>
      <c r="T10" s="68">
        <v>0</v>
      </c>
      <c r="U10" s="68">
        <f>(V10-R10)</f>
        <v>0</v>
      </c>
      <c r="V10" s="68">
        <v>0</v>
      </c>
      <c r="W10" s="328">
        <v>0</v>
      </c>
      <c r="X10" s="328">
        <v>0</v>
      </c>
      <c r="Y10" s="328">
        <v>0</v>
      </c>
      <c r="Z10" s="328">
        <v>0</v>
      </c>
      <c r="AA10" s="328">
        <v>0</v>
      </c>
      <c r="AB10" s="68">
        <v>0</v>
      </c>
      <c r="AC10" s="68">
        <f>(AD10-Z10)</f>
        <v>0</v>
      </c>
      <c r="AD10" s="68">
        <v>0</v>
      </c>
      <c r="AE10" s="69"/>
      <c r="AF10" s="69"/>
      <c r="AG10" s="68">
        <v>0</v>
      </c>
      <c r="AH10" s="68">
        <v>0</v>
      </c>
      <c r="AI10" s="68">
        <v>0</v>
      </c>
      <c r="AJ10" s="68">
        <v>0</v>
      </c>
      <c r="AK10" s="68">
        <v>0</v>
      </c>
      <c r="AL10" s="68">
        <v>0</v>
      </c>
      <c r="AM10" s="68">
        <v>0</v>
      </c>
      <c r="AN10" s="68">
        <v>0</v>
      </c>
      <c r="AO10" s="68">
        <v>0</v>
      </c>
      <c r="AP10" s="68">
        <v>0</v>
      </c>
      <c r="AQ10" s="68">
        <v>0</v>
      </c>
      <c r="AR10" s="68" t="e">
        <f t="shared" si="14"/>
        <v>#DIV/0!</v>
      </c>
      <c r="AS10" s="68">
        <v>0</v>
      </c>
      <c r="AT10" s="68" t="e">
        <f t="shared" si="8"/>
        <v>#DIV/0!</v>
      </c>
      <c r="AU10" s="68"/>
      <c r="AV10" s="329">
        <v>0</v>
      </c>
      <c r="AW10" s="329">
        <v>0</v>
      </c>
      <c r="AX10" s="68">
        <v>0</v>
      </c>
      <c r="AY10" s="68">
        <v>0</v>
      </c>
      <c r="AZ10" s="329">
        <v>0</v>
      </c>
      <c r="BA10" s="329">
        <v>0</v>
      </c>
      <c r="BB10" s="68">
        <v>0</v>
      </c>
      <c r="BC10" s="68">
        <v>0</v>
      </c>
      <c r="BD10" s="68">
        <v>0</v>
      </c>
      <c r="BE10" s="68">
        <v>0</v>
      </c>
      <c r="BF10" s="68">
        <f t="shared" si="9"/>
        <v>0</v>
      </c>
      <c r="BG10" s="68">
        <v>0</v>
      </c>
      <c r="BH10" s="68">
        <v>0</v>
      </c>
      <c r="BI10" s="68">
        <f t="shared" si="10"/>
        <v>0</v>
      </c>
      <c r="BJ10" s="68" t="e">
        <f t="shared" si="11"/>
        <v>#DIV/0!</v>
      </c>
      <c r="BK10" s="68">
        <v>0</v>
      </c>
      <c r="BL10" s="68">
        <v>0</v>
      </c>
    </row>
    <row r="11" spans="1:71" x14ac:dyDescent="0.35">
      <c r="A11" s="66"/>
      <c r="B11" s="311"/>
      <c r="C11" s="311"/>
      <c r="D11" s="311"/>
      <c r="E11" s="311"/>
      <c r="F11" s="311"/>
      <c r="G11" s="311"/>
      <c r="H11" s="313" t="s">
        <v>529</v>
      </c>
      <c r="I11" s="313"/>
      <c r="J11" s="313" t="s">
        <v>527</v>
      </c>
      <c r="K11" s="313"/>
      <c r="L11" s="313"/>
      <c r="M11" s="314"/>
      <c r="N11" s="314"/>
      <c r="O11" s="314"/>
      <c r="P11" s="314">
        <v>1204683.02</v>
      </c>
      <c r="Q11" s="314">
        <v>1100000</v>
      </c>
      <c r="R11" s="314">
        <v>1225000</v>
      </c>
      <c r="S11" s="314">
        <v>576884.86</v>
      </c>
      <c r="T11" s="315">
        <f>(S11/R11)*100</f>
        <v>47.092641632653063</v>
      </c>
      <c r="U11" s="315"/>
      <c r="V11" s="314">
        <v>0</v>
      </c>
      <c r="W11" s="314">
        <v>0</v>
      </c>
      <c r="X11" s="314">
        <v>900000</v>
      </c>
      <c r="Y11" s="314">
        <v>676348.5</v>
      </c>
      <c r="Z11" s="314">
        <v>1100000</v>
      </c>
      <c r="AA11" s="314">
        <v>301234.78999999998</v>
      </c>
      <c r="AB11" s="315">
        <f>(AA11/Z11)*100</f>
        <v>27.384980909090906</v>
      </c>
      <c r="AC11" s="315">
        <f>(AD11-Z11)</f>
        <v>-100000</v>
      </c>
      <c r="AD11" s="314">
        <v>1000000</v>
      </c>
      <c r="AE11" s="314">
        <v>1000000</v>
      </c>
      <c r="AF11" s="314">
        <v>900000</v>
      </c>
      <c r="AG11" s="314">
        <v>1000000</v>
      </c>
      <c r="AH11" s="314"/>
      <c r="AI11" s="314">
        <v>528913.54</v>
      </c>
      <c r="AJ11" s="314">
        <v>660000</v>
      </c>
      <c r="AK11" s="314">
        <v>400000</v>
      </c>
      <c r="AL11" s="314">
        <v>350000</v>
      </c>
      <c r="AM11" s="314">
        <v>350000</v>
      </c>
      <c r="AN11" s="314">
        <v>0</v>
      </c>
      <c r="AO11" s="314">
        <v>0</v>
      </c>
      <c r="AP11" s="314"/>
      <c r="AQ11" s="314"/>
      <c r="AR11" s="314">
        <f>AO11/AI11*100</f>
        <v>0</v>
      </c>
      <c r="AS11" s="314">
        <v>54465.82</v>
      </c>
      <c r="AT11" s="314" t="e">
        <f>AS11/AO11*100</f>
        <v>#DIV/0!</v>
      </c>
      <c r="AU11" s="314"/>
      <c r="AV11" s="316">
        <v>350000</v>
      </c>
      <c r="AW11" s="316">
        <v>400000</v>
      </c>
      <c r="AX11" s="314">
        <f>AY11-AO11</f>
        <v>0</v>
      </c>
      <c r="AY11" s="314">
        <v>0</v>
      </c>
      <c r="AZ11" s="316">
        <v>350000</v>
      </c>
      <c r="BA11" s="316">
        <v>400000</v>
      </c>
      <c r="BB11" s="314" t="e">
        <f>#REF!-AJ11</f>
        <v>#REF!</v>
      </c>
      <c r="BC11" s="314">
        <v>0</v>
      </c>
      <c r="BD11" s="314">
        <v>900000</v>
      </c>
      <c r="BE11" s="314"/>
      <c r="BF11" s="314">
        <f t="shared" si="9"/>
        <v>0</v>
      </c>
      <c r="BG11" s="314"/>
      <c r="BH11" s="314">
        <v>0</v>
      </c>
      <c r="BI11" s="314">
        <f t="shared" si="10"/>
        <v>0</v>
      </c>
      <c r="BJ11" s="314">
        <v>0</v>
      </c>
      <c r="BK11" s="314">
        <v>0</v>
      </c>
      <c r="BL11" s="314">
        <v>0</v>
      </c>
      <c r="BO11" s="132"/>
    </row>
    <row r="12" spans="1:71" x14ac:dyDescent="0.35">
      <c r="A12" s="67" t="s">
        <v>5</v>
      </c>
      <c r="B12" s="317"/>
      <c r="C12" s="317"/>
      <c r="D12" s="317"/>
      <c r="E12" s="317"/>
      <c r="F12" s="317"/>
      <c r="G12" s="317" t="s">
        <v>5</v>
      </c>
      <c r="H12" s="318"/>
      <c r="I12" s="319"/>
      <c r="J12" s="320">
        <v>815</v>
      </c>
      <c r="K12" s="330"/>
      <c r="L12" s="320" t="s">
        <v>111</v>
      </c>
      <c r="M12" s="323">
        <f t="shared" ref="M12:S12" si="19">SUM(M13:M13)</f>
        <v>1277903.6499999999</v>
      </c>
      <c r="N12" s="323">
        <f t="shared" si="19"/>
        <v>1100000</v>
      </c>
      <c r="O12" s="323">
        <f t="shared" si="19"/>
        <v>1100000</v>
      </c>
      <c r="P12" s="331">
        <f t="shared" si="19"/>
        <v>1160604.77</v>
      </c>
      <c r="Q12" s="331">
        <f t="shared" si="19"/>
        <v>1100000</v>
      </c>
      <c r="R12" s="331">
        <f t="shared" si="19"/>
        <v>1200000</v>
      </c>
      <c r="S12" s="331">
        <f t="shared" si="19"/>
        <v>576884.86</v>
      </c>
      <c r="T12" s="332">
        <f t="shared" si="4"/>
        <v>48.073738333333331</v>
      </c>
      <c r="U12" s="332">
        <f>SUM(U13)</f>
        <v>-400000</v>
      </c>
      <c r="V12" s="331">
        <f t="shared" ref="V12:AA12" si="20">SUM(V13:V13)</f>
        <v>800000</v>
      </c>
      <c r="W12" s="331">
        <f t="shared" si="20"/>
        <v>800000</v>
      </c>
      <c r="X12" s="331">
        <f t="shared" si="20"/>
        <v>900000</v>
      </c>
      <c r="Y12" s="331">
        <f t="shared" si="20"/>
        <v>676348.5</v>
      </c>
      <c r="Z12" s="331">
        <f t="shared" si="20"/>
        <v>1100000</v>
      </c>
      <c r="AA12" s="331">
        <f t="shared" si="20"/>
        <v>301234.78999999998</v>
      </c>
      <c r="AB12" s="332">
        <f>(AA12/Z12)*100</f>
        <v>27.384980909090906</v>
      </c>
      <c r="AC12" s="332">
        <f>SUM(AC13)</f>
        <v>-100000</v>
      </c>
      <c r="AD12" s="331">
        <f>SUM(AD13:AD13)</f>
        <v>1000000</v>
      </c>
      <c r="AE12" s="331"/>
      <c r="AF12" s="331"/>
      <c r="AG12" s="331">
        <f t="shared" ref="AG12:AY12" si="21">SUM(AG13:AG13)</f>
        <v>1000000</v>
      </c>
      <c r="AH12" s="331">
        <f t="shared" si="21"/>
        <v>0</v>
      </c>
      <c r="AI12" s="331">
        <f t="shared" si="21"/>
        <v>528913.54</v>
      </c>
      <c r="AJ12" s="331">
        <f t="shared" si="21"/>
        <v>660000</v>
      </c>
      <c r="AK12" s="331">
        <f t="shared" si="21"/>
        <v>400000</v>
      </c>
      <c r="AL12" s="331">
        <f t="shared" si="21"/>
        <v>350000</v>
      </c>
      <c r="AM12" s="331">
        <f t="shared" si="21"/>
        <v>350000</v>
      </c>
      <c r="AN12" s="331">
        <f t="shared" si="21"/>
        <v>209492.48000000001</v>
      </c>
      <c r="AO12" s="331">
        <f t="shared" si="21"/>
        <v>350000</v>
      </c>
      <c r="AP12" s="331">
        <f t="shared" si="21"/>
        <v>0</v>
      </c>
      <c r="AQ12" s="331">
        <f t="shared" si="21"/>
        <v>0</v>
      </c>
      <c r="AR12" s="331">
        <f t="shared" si="14"/>
        <v>66.173386296747097</v>
      </c>
      <c r="AS12" s="331">
        <f t="shared" si="21"/>
        <v>54465.82</v>
      </c>
      <c r="AT12" s="331">
        <f t="shared" si="8"/>
        <v>15.561662857142858</v>
      </c>
      <c r="AU12" s="331"/>
      <c r="AV12" s="331"/>
      <c r="AW12" s="331"/>
      <c r="AX12" s="331">
        <f t="shared" si="21"/>
        <v>-100000</v>
      </c>
      <c r="AY12" s="331">
        <f t="shared" si="21"/>
        <v>250000</v>
      </c>
      <c r="AZ12" s="331"/>
      <c r="BA12" s="331"/>
      <c r="BB12" s="331" t="e">
        <f>SUM(BB13:BB13)</f>
        <v>#REF!</v>
      </c>
      <c r="BC12" s="331">
        <f t="shared" ref="BC12:BH12" si="22">SUM(BC13:BC13)</f>
        <v>250000</v>
      </c>
      <c r="BD12" s="331">
        <f>SUM(BD13:BD13)</f>
        <v>98471.39</v>
      </c>
      <c r="BE12" s="331">
        <f>SUM(BE13:BE13)</f>
        <v>0</v>
      </c>
      <c r="BF12" s="331">
        <f t="shared" si="9"/>
        <v>0</v>
      </c>
      <c r="BG12" s="331">
        <f t="shared" si="22"/>
        <v>0</v>
      </c>
      <c r="BH12" s="331">
        <f t="shared" si="22"/>
        <v>0</v>
      </c>
      <c r="BI12" s="331">
        <f t="shared" si="10"/>
        <v>0</v>
      </c>
      <c r="BJ12" s="331">
        <f t="shared" si="11"/>
        <v>39.388556000000001</v>
      </c>
      <c r="BK12" s="331">
        <f>SUM(BK13:BK13)</f>
        <v>0</v>
      </c>
      <c r="BL12" s="331">
        <f>SUM(BL13:BL13)</f>
        <v>0</v>
      </c>
      <c r="BP12" s="132"/>
    </row>
    <row r="13" spans="1:71" x14ac:dyDescent="0.35">
      <c r="A13" s="67"/>
      <c r="B13" s="317"/>
      <c r="C13" s="317"/>
      <c r="D13" s="317"/>
      <c r="E13" s="317"/>
      <c r="F13" s="317"/>
      <c r="G13" s="317"/>
      <c r="H13" s="318"/>
      <c r="I13" s="319"/>
      <c r="J13" s="333"/>
      <c r="K13" s="326">
        <v>8153</v>
      </c>
      <c r="L13" s="326" t="s">
        <v>224</v>
      </c>
      <c r="M13" s="327">
        <v>1277903.6499999999</v>
      </c>
      <c r="N13" s="327">
        <v>1100000</v>
      </c>
      <c r="O13" s="327">
        <v>1100000</v>
      </c>
      <c r="P13" s="68">
        <v>1160604.77</v>
      </c>
      <c r="Q13" s="68">
        <v>1100000</v>
      </c>
      <c r="R13" s="68">
        <v>1200000</v>
      </c>
      <c r="S13" s="68">
        <v>576884.86</v>
      </c>
      <c r="T13" s="68">
        <f t="shared" si="4"/>
        <v>48.073738333333331</v>
      </c>
      <c r="U13" s="68">
        <f>(V13-R13)</f>
        <v>-400000</v>
      </c>
      <c r="V13" s="68">
        <v>800000</v>
      </c>
      <c r="W13" s="328">
        <v>800000</v>
      </c>
      <c r="X13" s="328">
        <v>900000</v>
      </c>
      <c r="Y13" s="328">
        <v>676348.5</v>
      </c>
      <c r="Z13" s="328">
        <v>1100000</v>
      </c>
      <c r="AA13" s="328">
        <v>301234.78999999998</v>
      </c>
      <c r="AB13" s="68">
        <f>(AA13/Z13)*100</f>
        <v>27.384980909090906</v>
      </c>
      <c r="AC13" s="68">
        <f>(AD13-Z13)</f>
        <v>-100000</v>
      </c>
      <c r="AD13" s="68">
        <v>1000000</v>
      </c>
      <c r="AE13" s="69"/>
      <c r="AF13" s="69"/>
      <c r="AG13" s="68">
        <v>1000000</v>
      </c>
      <c r="AH13" s="68"/>
      <c r="AI13" s="68">
        <v>528913.54</v>
      </c>
      <c r="AJ13" s="68">
        <v>660000</v>
      </c>
      <c r="AK13" s="68">
        <v>400000</v>
      </c>
      <c r="AL13" s="68">
        <v>350000</v>
      </c>
      <c r="AM13" s="68">
        <v>350000</v>
      </c>
      <c r="AN13" s="68">
        <v>209492.48000000001</v>
      </c>
      <c r="AO13" s="68">
        <v>350000</v>
      </c>
      <c r="AP13" s="68"/>
      <c r="AQ13" s="68"/>
      <c r="AR13" s="68">
        <f t="shared" si="14"/>
        <v>66.173386296747097</v>
      </c>
      <c r="AS13" s="68">
        <v>54465.82</v>
      </c>
      <c r="AT13" s="68">
        <f t="shared" si="8"/>
        <v>15.561662857142858</v>
      </c>
      <c r="AU13" s="68"/>
      <c r="AV13" s="329"/>
      <c r="AW13" s="329"/>
      <c r="AX13" s="68">
        <f>AY13-AO13</f>
        <v>-100000</v>
      </c>
      <c r="AY13" s="68">
        <v>250000</v>
      </c>
      <c r="AZ13" s="329"/>
      <c r="BA13" s="329"/>
      <c r="BB13" s="68" t="e">
        <f>#REF!-AJ13</f>
        <v>#REF!</v>
      </c>
      <c r="BC13" s="68">
        <v>250000</v>
      </c>
      <c r="BD13" s="68">
        <v>98471.39</v>
      </c>
      <c r="BE13" s="68">
        <v>0</v>
      </c>
      <c r="BF13" s="68">
        <f t="shared" si="9"/>
        <v>0</v>
      </c>
      <c r="BG13" s="68"/>
      <c r="BH13" s="68"/>
      <c r="BI13" s="68">
        <f t="shared" si="10"/>
        <v>0</v>
      </c>
      <c r="BJ13" s="68">
        <f t="shared" si="11"/>
        <v>39.388556000000001</v>
      </c>
      <c r="BK13" s="68"/>
      <c r="BL13" s="68"/>
    </row>
    <row r="14" spans="1:71" hidden="1" x14ac:dyDescent="0.35">
      <c r="A14" s="70" t="s">
        <v>5</v>
      </c>
      <c r="B14" s="334"/>
      <c r="C14" s="334"/>
      <c r="D14" s="334"/>
      <c r="E14" s="334"/>
      <c r="F14" s="334"/>
      <c r="G14" s="334"/>
      <c r="H14" s="335"/>
      <c r="I14" s="336"/>
      <c r="J14" s="337">
        <v>816</v>
      </c>
      <c r="K14" s="338"/>
      <c r="L14" s="339" t="s">
        <v>112</v>
      </c>
      <c r="M14" s="340"/>
      <c r="N14" s="340"/>
      <c r="O14" s="340"/>
      <c r="P14" s="341"/>
      <c r="Q14" s="341"/>
      <c r="R14" s="340"/>
      <c r="S14" s="341"/>
      <c r="T14" s="71"/>
      <c r="U14" s="72"/>
      <c r="V14" s="340"/>
      <c r="W14" s="340"/>
      <c r="X14" s="340"/>
      <c r="Y14" s="340"/>
      <c r="Z14" s="340"/>
      <c r="AA14" s="340"/>
      <c r="AB14" s="71"/>
      <c r="AC14" s="72"/>
      <c r="AD14" s="340"/>
      <c r="AE14" s="73"/>
      <c r="AF14" s="73"/>
      <c r="AG14" s="340"/>
      <c r="AH14" s="340"/>
      <c r="AI14" s="340"/>
      <c r="AJ14" s="340"/>
      <c r="AK14" s="340"/>
      <c r="AL14" s="340"/>
      <c r="AM14" s="340"/>
      <c r="AN14" s="340">
        <v>0</v>
      </c>
      <c r="AO14" s="340"/>
      <c r="AP14" s="340"/>
      <c r="AQ14" s="340"/>
      <c r="AR14" s="68" t="e">
        <f t="shared" si="14"/>
        <v>#DIV/0!</v>
      </c>
      <c r="AS14" s="340"/>
      <c r="AT14" s="68" t="e">
        <f t="shared" si="8"/>
        <v>#DIV/0!</v>
      </c>
      <c r="AU14" s="328"/>
      <c r="AV14" s="342"/>
      <c r="AW14" s="342"/>
      <c r="AX14" s="340"/>
      <c r="AY14" s="340"/>
      <c r="AZ14" s="342"/>
      <c r="BA14" s="342"/>
      <c r="BB14" s="340"/>
      <c r="BC14" s="340"/>
      <c r="BD14" s="340"/>
      <c r="BE14" s="340"/>
      <c r="BF14" s="68">
        <f t="shared" si="9"/>
        <v>0</v>
      </c>
      <c r="BG14" s="340"/>
      <c r="BH14" s="340"/>
      <c r="BI14" s="68">
        <f t="shared" si="10"/>
        <v>0</v>
      </c>
      <c r="BJ14" s="68" t="e">
        <f t="shared" si="11"/>
        <v>#DIV/0!</v>
      </c>
      <c r="BK14" s="340"/>
      <c r="BL14" s="340"/>
    </row>
    <row r="15" spans="1:71" hidden="1" x14ac:dyDescent="0.35">
      <c r="A15" s="70"/>
      <c r="B15" s="334"/>
      <c r="C15" s="334"/>
      <c r="D15" s="334"/>
      <c r="E15" s="334"/>
      <c r="F15" s="334"/>
      <c r="G15" s="334"/>
      <c r="H15" s="335"/>
      <c r="I15" s="336"/>
      <c r="J15" s="343"/>
      <c r="K15" s="344"/>
      <c r="L15" s="320" t="s">
        <v>113</v>
      </c>
      <c r="M15" s="323">
        <f t="shared" ref="M15:S15" si="23">SUM(M16:M18)</f>
        <v>88335.69</v>
      </c>
      <c r="N15" s="323">
        <f t="shared" si="23"/>
        <v>100000</v>
      </c>
      <c r="O15" s="323">
        <f t="shared" si="23"/>
        <v>100000</v>
      </c>
      <c r="P15" s="323">
        <f t="shared" si="23"/>
        <v>44078.25</v>
      </c>
      <c r="Q15" s="323">
        <f t="shared" si="23"/>
        <v>0</v>
      </c>
      <c r="R15" s="323">
        <f t="shared" si="23"/>
        <v>25000</v>
      </c>
      <c r="S15" s="323">
        <f t="shared" si="23"/>
        <v>0</v>
      </c>
      <c r="T15" s="324">
        <f>(S15/R15)*100</f>
        <v>0</v>
      </c>
      <c r="U15" s="324">
        <f>SUM(U18)</f>
        <v>-25000</v>
      </c>
      <c r="V15" s="323">
        <f t="shared" ref="V15:AA15" si="24">SUM(V16:V18)</f>
        <v>0</v>
      </c>
      <c r="W15" s="323">
        <f t="shared" si="24"/>
        <v>0</v>
      </c>
      <c r="X15" s="323">
        <f t="shared" si="24"/>
        <v>0</v>
      </c>
      <c r="Y15" s="323">
        <f t="shared" si="24"/>
        <v>0</v>
      </c>
      <c r="Z15" s="323">
        <f t="shared" si="24"/>
        <v>0</v>
      </c>
      <c r="AA15" s="323">
        <f t="shared" si="24"/>
        <v>0</v>
      </c>
      <c r="AB15" s="324">
        <v>0</v>
      </c>
      <c r="AC15" s="324">
        <f>SUM(AC18)</f>
        <v>0</v>
      </c>
      <c r="AD15" s="323">
        <f>SUM(AD16:AD18)</f>
        <v>0</v>
      </c>
      <c r="AE15" s="323"/>
      <c r="AF15" s="323"/>
      <c r="AG15" s="323">
        <f t="shared" ref="AG15:AM15" si="25">SUM(AG16:AG18)</f>
        <v>0</v>
      </c>
      <c r="AH15" s="323">
        <f t="shared" si="25"/>
        <v>0</v>
      </c>
      <c r="AI15" s="323">
        <f t="shared" si="25"/>
        <v>0</v>
      </c>
      <c r="AJ15" s="323">
        <f t="shared" si="25"/>
        <v>0</v>
      </c>
      <c r="AK15" s="323">
        <f t="shared" si="25"/>
        <v>0</v>
      </c>
      <c r="AL15" s="323">
        <f t="shared" si="25"/>
        <v>0</v>
      </c>
      <c r="AM15" s="323">
        <f t="shared" si="25"/>
        <v>0</v>
      </c>
      <c r="AN15" s="323">
        <v>0</v>
      </c>
      <c r="AO15" s="323">
        <f>SUM(AO16:AO18)</f>
        <v>0</v>
      </c>
      <c r="AP15" s="323">
        <f>SUM(AP16:AP18)</f>
        <v>0</v>
      </c>
      <c r="AQ15" s="323">
        <f>SUM(AQ16:AQ18)</f>
        <v>0</v>
      </c>
      <c r="AR15" s="68" t="e">
        <f t="shared" si="14"/>
        <v>#DIV/0!</v>
      </c>
      <c r="AS15" s="323">
        <f>SUM(AS16:AS18)</f>
        <v>0</v>
      </c>
      <c r="AT15" s="68" t="e">
        <f t="shared" si="8"/>
        <v>#DIV/0!</v>
      </c>
      <c r="AU15" s="68"/>
      <c r="AV15" s="325">
        <v>0</v>
      </c>
      <c r="AW15" s="325">
        <v>0</v>
      </c>
      <c r="AX15" s="323">
        <f>SUM(AX16:AX18)</f>
        <v>0</v>
      </c>
      <c r="AY15" s="323">
        <f>SUM(AY16:AY18)</f>
        <v>0</v>
      </c>
      <c r="AZ15" s="325">
        <v>0</v>
      </c>
      <c r="BA15" s="325">
        <v>0</v>
      </c>
      <c r="BB15" s="323">
        <f>SUM(BB16:BB18)</f>
        <v>0</v>
      </c>
      <c r="BC15" s="323">
        <f>SUM(BC16:BC18)</f>
        <v>0</v>
      </c>
      <c r="BD15" s="323">
        <f>SUM(BD16:BD18)</f>
        <v>0</v>
      </c>
      <c r="BE15" s="323">
        <f>SUM(BE16:BE18)</f>
        <v>0</v>
      </c>
      <c r="BF15" s="68">
        <f t="shared" si="9"/>
        <v>0</v>
      </c>
      <c r="BG15" s="323">
        <f>SUM(BG16:BG18)</f>
        <v>0</v>
      </c>
      <c r="BH15" s="323">
        <f>SUM(BH16:BH18)</f>
        <v>0</v>
      </c>
      <c r="BI15" s="68">
        <f t="shared" si="10"/>
        <v>0</v>
      </c>
      <c r="BJ15" s="68" t="e">
        <f t="shared" si="11"/>
        <v>#DIV/0!</v>
      </c>
      <c r="BK15" s="323">
        <f>SUM(BK16:BK18)</f>
        <v>0</v>
      </c>
      <c r="BL15" s="323">
        <f>SUM(BL16:BL18)</f>
        <v>0</v>
      </c>
    </row>
    <row r="16" spans="1:71" ht="23.25" hidden="1" customHeight="1" x14ac:dyDescent="0.35">
      <c r="A16" s="70"/>
      <c r="B16" s="334"/>
      <c r="C16" s="334"/>
      <c r="D16" s="334"/>
      <c r="E16" s="334"/>
      <c r="F16" s="334"/>
      <c r="G16" s="334"/>
      <c r="H16" s="335"/>
      <c r="I16" s="336"/>
      <c r="J16" s="343"/>
      <c r="K16" s="345" t="s">
        <v>114</v>
      </c>
      <c r="L16" s="330" t="s">
        <v>115</v>
      </c>
      <c r="M16" s="346">
        <v>0</v>
      </c>
      <c r="N16" s="346">
        <v>0</v>
      </c>
      <c r="O16" s="346">
        <v>0</v>
      </c>
      <c r="P16" s="346">
        <v>0</v>
      </c>
      <c r="Q16" s="346">
        <v>0</v>
      </c>
      <c r="R16" s="346">
        <v>0</v>
      </c>
      <c r="S16" s="346">
        <v>0</v>
      </c>
      <c r="T16" s="74" t="e">
        <f>(S16/R16)*100</f>
        <v>#DIV/0!</v>
      </c>
      <c r="U16" s="74" t="e">
        <f>(#REF!-#REF!)</f>
        <v>#REF!</v>
      </c>
      <c r="V16" s="346">
        <v>0</v>
      </c>
      <c r="W16" s="346">
        <v>0</v>
      </c>
      <c r="X16" s="346">
        <v>0</v>
      </c>
      <c r="Y16" s="346">
        <v>0</v>
      </c>
      <c r="Z16" s="346">
        <v>0</v>
      </c>
      <c r="AA16" s="346"/>
      <c r="AB16" s="74" t="e">
        <f>(AA16/Z16)*100</f>
        <v>#DIV/0!</v>
      </c>
      <c r="AC16" s="74" t="e">
        <f>(#REF!-#REF!)</f>
        <v>#REF!</v>
      </c>
      <c r="AD16" s="346">
        <v>0</v>
      </c>
      <c r="AE16" s="75">
        <v>0</v>
      </c>
      <c r="AF16" s="75">
        <v>0</v>
      </c>
      <c r="AG16" s="346">
        <v>0</v>
      </c>
      <c r="AH16" s="346">
        <v>0</v>
      </c>
      <c r="AI16" s="346">
        <v>0</v>
      </c>
      <c r="AJ16" s="346">
        <v>0</v>
      </c>
      <c r="AK16" s="346">
        <v>0</v>
      </c>
      <c r="AL16" s="346">
        <v>0</v>
      </c>
      <c r="AM16" s="346">
        <v>0</v>
      </c>
      <c r="AN16" s="346">
        <v>0</v>
      </c>
      <c r="AO16" s="346">
        <v>0</v>
      </c>
      <c r="AP16" s="346">
        <v>0</v>
      </c>
      <c r="AQ16" s="346">
        <v>0</v>
      </c>
      <c r="AR16" s="68" t="e">
        <f t="shared" si="14"/>
        <v>#DIV/0!</v>
      </c>
      <c r="AS16" s="346">
        <v>0</v>
      </c>
      <c r="AT16" s="68" t="e">
        <f t="shared" si="8"/>
        <v>#DIV/0!</v>
      </c>
      <c r="AU16" s="328"/>
      <c r="AV16" s="347">
        <v>0</v>
      </c>
      <c r="AW16" s="347">
        <v>0</v>
      </c>
      <c r="AX16" s="346">
        <v>0</v>
      </c>
      <c r="AY16" s="346">
        <v>0</v>
      </c>
      <c r="AZ16" s="347">
        <v>0</v>
      </c>
      <c r="BA16" s="347">
        <v>0</v>
      </c>
      <c r="BB16" s="346">
        <v>0</v>
      </c>
      <c r="BC16" s="346">
        <v>0</v>
      </c>
      <c r="BD16" s="346">
        <v>0</v>
      </c>
      <c r="BE16" s="346">
        <v>0</v>
      </c>
      <c r="BF16" s="68">
        <f t="shared" si="9"/>
        <v>0</v>
      </c>
      <c r="BG16" s="346">
        <v>0</v>
      </c>
      <c r="BH16" s="346">
        <v>0</v>
      </c>
      <c r="BI16" s="68">
        <f t="shared" si="10"/>
        <v>0</v>
      </c>
      <c r="BJ16" s="68" t="e">
        <f t="shared" si="11"/>
        <v>#DIV/0!</v>
      </c>
      <c r="BK16" s="346">
        <v>0</v>
      </c>
      <c r="BL16" s="346">
        <v>0</v>
      </c>
      <c r="BS16" s="24">
        <f>IF(BS$8=$M16,$BB16,0)</f>
        <v>0</v>
      </c>
    </row>
    <row r="17" spans="1:68" ht="23.25" hidden="1" customHeight="1" x14ac:dyDescent="0.35">
      <c r="A17" s="70"/>
      <c r="B17" s="334"/>
      <c r="C17" s="334"/>
      <c r="D17" s="334"/>
      <c r="E17" s="334"/>
      <c r="F17" s="334"/>
      <c r="G17" s="334"/>
      <c r="H17" s="335"/>
      <c r="I17" s="336"/>
      <c r="J17" s="343"/>
      <c r="K17" s="344"/>
      <c r="L17" s="348" t="s">
        <v>116</v>
      </c>
      <c r="M17" s="68"/>
      <c r="N17" s="68"/>
      <c r="O17" s="68"/>
      <c r="P17" s="68"/>
      <c r="Q17" s="68"/>
      <c r="R17" s="68"/>
      <c r="S17" s="68"/>
      <c r="T17" s="76" t="e">
        <f>(S17/R17)*100</f>
        <v>#DIV/0!</v>
      </c>
      <c r="U17" s="76"/>
      <c r="V17" s="68"/>
      <c r="W17" s="68"/>
      <c r="X17" s="68"/>
      <c r="Y17" s="68"/>
      <c r="Z17" s="68"/>
      <c r="AA17" s="68"/>
      <c r="AB17" s="76" t="e">
        <f>(AA17/Z17)*100</f>
        <v>#DIV/0!</v>
      </c>
      <c r="AC17" s="76"/>
      <c r="AD17" s="68"/>
      <c r="AE17" s="77"/>
      <c r="AF17" s="77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 t="e">
        <f t="shared" si="14"/>
        <v>#DIV/0!</v>
      </c>
      <c r="AS17" s="68"/>
      <c r="AT17" s="68" t="e">
        <f t="shared" si="8"/>
        <v>#DIV/0!</v>
      </c>
      <c r="AU17" s="68"/>
      <c r="AV17" s="329"/>
      <c r="AW17" s="329"/>
      <c r="AX17" s="68"/>
      <c r="AY17" s="68"/>
      <c r="AZ17" s="329"/>
      <c r="BA17" s="329"/>
      <c r="BB17" s="68"/>
      <c r="BC17" s="68"/>
      <c r="BD17" s="68"/>
      <c r="BE17" s="68"/>
      <c r="BF17" s="68">
        <f t="shared" si="9"/>
        <v>0</v>
      </c>
      <c r="BG17" s="68"/>
      <c r="BH17" s="68"/>
      <c r="BI17" s="68">
        <f t="shared" si="10"/>
        <v>0</v>
      </c>
      <c r="BJ17" s="68" t="e">
        <f t="shared" si="11"/>
        <v>#DIV/0!</v>
      </c>
      <c r="BK17" s="68"/>
      <c r="BL17" s="68"/>
    </row>
    <row r="18" spans="1:68" hidden="1" x14ac:dyDescent="0.35">
      <c r="A18" s="70"/>
      <c r="B18" s="334"/>
      <c r="C18" s="334"/>
      <c r="D18" s="334"/>
      <c r="E18" s="334"/>
      <c r="F18" s="334"/>
      <c r="G18" s="334"/>
      <c r="H18" s="335"/>
      <c r="I18" s="336"/>
      <c r="J18" s="343"/>
      <c r="K18" s="344" t="s">
        <v>242</v>
      </c>
      <c r="L18" s="330" t="s">
        <v>115</v>
      </c>
      <c r="M18" s="328">
        <v>88335.69</v>
      </c>
      <c r="N18" s="328">
        <v>100000</v>
      </c>
      <c r="O18" s="328">
        <v>100000</v>
      </c>
      <c r="P18" s="328">
        <v>44078.25</v>
      </c>
      <c r="Q18" s="328">
        <v>0</v>
      </c>
      <c r="R18" s="328">
        <v>25000</v>
      </c>
      <c r="S18" s="328">
        <v>0</v>
      </c>
      <c r="T18" s="78">
        <f>(S18/R18)*100</f>
        <v>0</v>
      </c>
      <c r="U18" s="78">
        <f>(V18-R18)</f>
        <v>-25000</v>
      </c>
      <c r="V18" s="328">
        <v>0</v>
      </c>
      <c r="W18" s="328">
        <v>0</v>
      </c>
      <c r="X18" s="328">
        <v>0</v>
      </c>
      <c r="Y18" s="328">
        <v>0</v>
      </c>
      <c r="Z18" s="328">
        <v>0</v>
      </c>
      <c r="AA18" s="328">
        <v>0</v>
      </c>
      <c r="AB18" s="78">
        <v>0</v>
      </c>
      <c r="AC18" s="78">
        <f>(AD18-Z18)</f>
        <v>0</v>
      </c>
      <c r="AD18" s="328">
        <v>0</v>
      </c>
      <c r="AE18" s="69"/>
      <c r="AF18" s="69"/>
      <c r="AG18" s="328">
        <v>0</v>
      </c>
      <c r="AH18" s="328">
        <v>0</v>
      </c>
      <c r="AI18" s="328">
        <v>0</v>
      </c>
      <c r="AJ18" s="328">
        <v>0</v>
      </c>
      <c r="AK18" s="328">
        <v>0</v>
      </c>
      <c r="AL18" s="328">
        <v>0</v>
      </c>
      <c r="AM18" s="328">
        <v>0</v>
      </c>
      <c r="AN18" s="29">
        <v>0</v>
      </c>
      <c r="AO18" s="328">
        <v>0</v>
      </c>
      <c r="AP18" s="328">
        <v>0</v>
      </c>
      <c r="AQ18" s="328">
        <v>0</v>
      </c>
      <c r="AR18" s="328" t="e">
        <f t="shared" si="14"/>
        <v>#DIV/0!</v>
      </c>
      <c r="AS18" s="328">
        <v>0</v>
      </c>
      <c r="AT18" s="328" t="e">
        <f t="shared" si="8"/>
        <v>#DIV/0!</v>
      </c>
      <c r="AU18" s="328"/>
      <c r="AV18" s="349">
        <v>0</v>
      </c>
      <c r="AW18" s="349">
        <v>0</v>
      </c>
      <c r="AX18" s="328">
        <v>0</v>
      </c>
      <c r="AY18" s="328">
        <v>0</v>
      </c>
      <c r="AZ18" s="349">
        <v>0</v>
      </c>
      <c r="BA18" s="349">
        <v>0</v>
      </c>
      <c r="BB18" s="328">
        <v>0</v>
      </c>
      <c r="BC18" s="328">
        <v>0</v>
      </c>
      <c r="BD18" s="328">
        <v>0</v>
      </c>
      <c r="BE18" s="328">
        <v>0</v>
      </c>
      <c r="BF18" s="328">
        <f t="shared" si="9"/>
        <v>0</v>
      </c>
      <c r="BG18" s="328">
        <v>0</v>
      </c>
      <c r="BH18" s="328">
        <v>0</v>
      </c>
      <c r="BI18" s="328">
        <f t="shared" si="10"/>
        <v>0</v>
      </c>
      <c r="BJ18" s="328" t="e">
        <f t="shared" si="11"/>
        <v>#DIV/0!</v>
      </c>
      <c r="BK18" s="328">
        <v>0</v>
      </c>
      <c r="BL18" s="328">
        <v>0</v>
      </c>
    </row>
    <row r="19" spans="1:68" hidden="1" x14ac:dyDescent="0.35">
      <c r="A19" s="70"/>
      <c r="B19" s="334"/>
      <c r="C19" s="334"/>
      <c r="D19" s="334"/>
      <c r="E19" s="334"/>
      <c r="F19" s="334"/>
      <c r="G19" s="334"/>
      <c r="H19" s="335"/>
      <c r="I19" s="336"/>
      <c r="J19" s="343"/>
      <c r="K19" s="350"/>
      <c r="L19" s="348" t="s">
        <v>116</v>
      </c>
      <c r="M19" s="68"/>
      <c r="N19" s="68"/>
      <c r="O19" s="68"/>
      <c r="P19" s="68"/>
      <c r="Q19" s="68"/>
      <c r="R19" s="68"/>
      <c r="S19" s="68"/>
      <c r="T19" s="76"/>
      <c r="U19" s="76"/>
      <c r="V19" s="68"/>
      <c r="W19" s="68"/>
      <c r="X19" s="68"/>
      <c r="Y19" s="68"/>
      <c r="Z19" s="68"/>
      <c r="AA19" s="68"/>
      <c r="AB19" s="76"/>
      <c r="AC19" s="76"/>
      <c r="AD19" s="68"/>
      <c r="AE19" s="77"/>
      <c r="AF19" s="77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 t="e">
        <f t="shared" si="14"/>
        <v>#DIV/0!</v>
      </c>
      <c r="AS19" s="68"/>
      <c r="AT19" s="68" t="e">
        <f t="shared" si="8"/>
        <v>#DIV/0!</v>
      </c>
      <c r="AU19" s="68"/>
      <c r="AV19" s="329"/>
      <c r="AW19" s="329"/>
      <c r="AX19" s="68"/>
      <c r="AY19" s="68"/>
      <c r="AZ19" s="329"/>
      <c r="BA19" s="329"/>
      <c r="BB19" s="68"/>
      <c r="BC19" s="68"/>
      <c r="BD19" s="68"/>
      <c r="BE19" s="68"/>
      <c r="BF19" s="68">
        <f t="shared" si="9"/>
        <v>0</v>
      </c>
      <c r="BG19" s="68"/>
      <c r="BH19" s="68"/>
      <c r="BI19" s="68">
        <f t="shared" si="10"/>
        <v>0</v>
      </c>
      <c r="BJ19" s="68" t="e">
        <f t="shared" si="11"/>
        <v>#DIV/0!</v>
      </c>
      <c r="BK19" s="68"/>
      <c r="BL19" s="68"/>
    </row>
    <row r="20" spans="1:68" x14ac:dyDescent="0.35">
      <c r="A20" s="67" t="s">
        <v>5</v>
      </c>
      <c r="B20" s="317"/>
      <c r="C20" s="317"/>
      <c r="D20" s="317"/>
      <c r="E20" s="317"/>
      <c r="F20" s="317"/>
      <c r="G20" s="317" t="s">
        <v>529</v>
      </c>
      <c r="H20" s="318"/>
      <c r="I20" s="319"/>
      <c r="J20" s="320">
        <v>818</v>
      </c>
      <c r="K20" s="330"/>
      <c r="L20" s="320" t="s">
        <v>111</v>
      </c>
      <c r="M20" s="323">
        <f t="shared" ref="M20:S20" si="26">SUM(M21:M21)</f>
        <v>1277903.6499999999</v>
      </c>
      <c r="N20" s="323">
        <f t="shared" si="26"/>
        <v>1100000</v>
      </c>
      <c r="O20" s="323">
        <f t="shared" si="26"/>
        <v>1100000</v>
      </c>
      <c r="P20" s="331">
        <f t="shared" si="26"/>
        <v>1160604.77</v>
      </c>
      <c r="Q20" s="331">
        <f t="shared" si="26"/>
        <v>1100000</v>
      </c>
      <c r="R20" s="331">
        <f t="shared" si="26"/>
        <v>1200000</v>
      </c>
      <c r="S20" s="331">
        <f t="shared" si="26"/>
        <v>576884.86</v>
      </c>
      <c r="T20" s="332">
        <f>(S20/R20)*100</f>
        <v>48.073738333333331</v>
      </c>
      <c r="U20" s="332">
        <f>SUM(U21)</f>
        <v>-400000</v>
      </c>
      <c r="V20" s="331">
        <f t="shared" ref="V20:AA20" si="27">SUM(V21:V21)</f>
        <v>800000</v>
      </c>
      <c r="W20" s="331">
        <f t="shared" si="27"/>
        <v>800000</v>
      </c>
      <c r="X20" s="331">
        <f t="shared" si="27"/>
        <v>900000</v>
      </c>
      <c r="Y20" s="331">
        <f t="shared" si="27"/>
        <v>676348.5</v>
      </c>
      <c r="Z20" s="331">
        <f t="shared" si="27"/>
        <v>1100000</v>
      </c>
      <c r="AA20" s="331">
        <f t="shared" si="27"/>
        <v>301234.78999999998</v>
      </c>
      <c r="AB20" s="332">
        <f>(AA20/Z20)*100</f>
        <v>27.384980909090906</v>
      </c>
      <c r="AC20" s="332">
        <f>SUM(AC21)</f>
        <v>-100000</v>
      </c>
      <c r="AD20" s="331">
        <f>SUM(AD21:AD21)</f>
        <v>1000000</v>
      </c>
      <c r="AE20" s="331"/>
      <c r="AF20" s="331"/>
      <c r="AG20" s="331">
        <f t="shared" ref="AG20:AY20" si="28">SUM(AG21:AG21)</f>
        <v>1000000</v>
      </c>
      <c r="AH20" s="331">
        <f t="shared" si="28"/>
        <v>0</v>
      </c>
      <c r="AI20" s="331">
        <f t="shared" si="28"/>
        <v>528913.54</v>
      </c>
      <c r="AJ20" s="331">
        <f t="shared" si="28"/>
        <v>660000</v>
      </c>
      <c r="AK20" s="331">
        <f t="shared" si="28"/>
        <v>400000</v>
      </c>
      <c r="AL20" s="331">
        <f t="shared" si="28"/>
        <v>350000</v>
      </c>
      <c r="AM20" s="331">
        <f t="shared" si="28"/>
        <v>350000</v>
      </c>
      <c r="AN20" s="331">
        <f t="shared" si="28"/>
        <v>0</v>
      </c>
      <c r="AO20" s="331">
        <f t="shared" si="28"/>
        <v>0</v>
      </c>
      <c r="AP20" s="331">
        <f t="shared" si="28"/>
        <v>0</v>
      </c>
      <c r="AQ20" s="331">
        <f t="shared" si="28"/>
        <v>0</v>
      </c>
      <c r="AR20" s="331">
        <f>AO20/AI20*100</f>
        <v>0</v>
      </c>
      <c r="AS20" s="331">
        <f t="shared" si="28"/>
        <v>54465.82</v>
      </c>
      <c r="AT20" s="331" t="e">
        <f>AS20/AO20*100</f>
        <v>#DIV/0!</v>
      </c>
      <c r="AU20" s="331"/>
      <c r="AV20" s="331"/>
      <c r="AW20" s="331"/>
      <c r="AX20" s="331">
        <f t="shared" si="28"/>
        <v>0</v>
      </c>
      <c r="AY20" s="331">
        <f t="shared" si="28"/>
        <v>0</v>
      </c>
      <c r="AZ20" s="331"/>
      <c r="BA20" s="331"/>
      <c r="BB20" s="331" t="e">
        <f>SUM(BB21:BB21)</f>
        <v>#REF!</v>
      </c>
      <c r="BC20" s="331">
        <f t="shared" ref="BC20:BH20" si="29">SUM(BC21:BC21)</f>
        <v>0</v>
      </c>
      <c r="BD20" s="331">
        <f>SUM(BD21:BD21)</f>
        <v>900000</v>
      </c>
      <c r="BE20" s="331">
        <f>SUM(BE21:BE21)</f>
        <v>0</v>
      </c>
      <c r="BF20" s="331">
        <f t="shared" si="9"/>
        <v>0</v>
      </c>
      <c r="BG20" s="331">
        <f t="shared" si="29"/>
        <v>0</v>
      </c>
      <c r="BH20" s="331">
        <f t="shared" si="29"/>
        <v>0</v>
      </c>
      <c r="BI20" s="331">
        <f t="shared" si="10"/>
        <v>0</v>
      </c>
      <c r="BJ20" s="331">
        <v>0</v>
      </c>
      <c r="BK20" s="331">
        <f>SUM(BK21:BK21)</f>
        <v>0</v>
      </c>
      <c r="BL20" s="331">
        <f>SUM(BL21:BL21)</f>
        <v>0</v>
      </c>
      <c r="BP20" s="132"/>
    </row>
    <row r="21" spans="1:68" x14ac:dyDescent="0.35">
      <c r="A21" s="67"/>
      <c r="B21" s="317"/>
      <c r="C21" s="317"/>
      <c r="D21" s="317"/>
      <c r="E21" s="317"/>
      <c r="F21" s="317"/>
      <c r="G21" s="317"/>
      <c r="H21" s="318"/>
      <c r="I21" s="319"/>
      <c r="J21" s="333"/>
      <c r="K21" s="326">
        <v>8181</v>
      </c>
      <c r="L21" s="326" t="s">
        <v>566</v>
      </c>
      <c r="M21" s="327">
        <v>1277903.6499999999</v>
      </c>
      <c r="N21" s="327">
        <v>1100000</v>
      </c>
      <c r="O21" s="327">
        <v>1100000</v>
      </c>
      <c r="P21" s="68">
        <v>1160604.77</v>
      </c>
      <c r="Q21" s="68">
        <v>1100000</v>
      </c>
      <c r="R21" s="68">
        <v>1200000</v>
      </c>
      <c r="S21" s="68">
        <v>576884.86</v>
      </c>
      <c r="T21" s="68">
        <f>(S21/R21)*100</f>
        <v>48.073738333333331</v>
      </c>
      <c r="U21" s="68">
        <f>(V21-R21)</f>
        <v>-400000</v>
      </c>
      <c r="V21" s="68">
        <v>800000</v>
      </c>
      <c r="W21" s="328">
        <v>800000</v>
      </c>
      <c r="X21" s="328">
        <v>900000</v>
      </c>
      <c r="Y21" s="328">
        <v>676348.5</v>
      </c>
      <c r="Z21" s="328">
        <v>1100000</v>
      </c>
      <c r="AA21" s="328">
        <v>301234.78999999998</v>
      </c>
      <c r="AB21" s="68">
        <f>(AA21/Z21)*100</f>
        <v>27.384980909090906</v>
      </c>
      <c r="AC21" s="68">
        <f>(AD21-Z21)</f>
        <v>-100000</v>
      </c>
      <c r="AD21" s="68">
        <v>1000000</v>
      </c>
      <c r="AE21" s="69"/>
      <c r="AF21" s="69"/>
      <c r="AG21" s="68">
        <v>1000000</v>
      </c>
      <c r="AH21" s="68"/>
      <c r="AI21" s="68">
        <v>528913.54</v>
      </c>
      <c r="AJ21" s="68">
        <v>660000</v>
      </c>
      <c r="AK21" s="68">
        <v>400000</v>
      </c>
      <c r="AL21" s="68">
        <v>350000</v>
      </c>
      <c r="AM21" s="68">
        <v>350000</v>
      </c>
      <c r="AN21" s="160">
        <v>0</v>
      </c>
      <c r="AO21" s="68">
        <v>0</v>
      </c>
      <c r="AP21" s="68"/>
      <c r="AQ21" s="68"/>
      <c r="AR21" s="68">
        <f>AO21/AI21*100</f>
        <v>0</v>
      </c>
      <c r="AS21" s="68">
        <v>54465.82</v>
      </c>
      <c r="AT21" s="68" t="e">
        <f>AS21/AO21*100</f>
        <v>#DIV/0!</v>
      </c>
      <c r="AU21" s="68"/>
      <c r="AV21" s="329"/>
      <c r="AW21" s="329"/>
      <c r="AX21" s="68">
        <f>AY21-AO21</f>
        <v>0</v>
      </c>
      <c r="AY21" s="68">
        <v>0</v>
      </c>
      <c r="AZ21" s="329"/>
      <c r="BA21" s="329"/>
      <c r="BB21" s="68" t="e">
        <f>#REF!-AJ21</f>
        <v>#REF!</v>
      </c>
      <c r="BC21" s="68">
        <v>0</v>
      </c>
      <c r="BD21" s="68">
        <v>900000</v>
      </c>
      <c r="BE21" s="68">
        <v>0</v>
      </c>
      <c r="BF21" s="68">
        <f t="shared" si="9"/>
        <v>0</v>
      </c>
      <c r="BG21" s="68">
        <v>0</v>
      </c>
      <c r="BH21" s="68">
        <v>0</v>
      </c>
      <c r="BI21" s="68">
        <f t="shared" si="10"/>
        <v>0</v>
      </c>
      <c r="BJ21" s="68">
        <v>0</v>
      </c>
      <c r="BK21" s="68">
        <v>0</v>
      </c>
      <c r="BL21" s="68">
        <v>0</v>
      </c>
    </row>
    <row r="22" spans="1:68" s="129" customFormat="1" x14ac:dyDescent="0.35">
      <c r="A22" s="65" t="s">
        <v>5</v>
      </c>
      <c r="B22" s="308"/>
      <c r="C22" s="308"/>
      <c r="D22" s="308"/>
      <c r="E22" s="308"/>
      <c r="F22" s="308"/>
      <c r="G22" s="148"/>
      <c r="H22" s="149"/>
      <c r="I22" s="351">
        <v>83</v>
      </c>
      <c r="J22" s="852" t="s">
        <v>117</v>
      </c>
      <c r="K22" s="852"/>
      <c r="L22" s="852"/>
      <c r="M22" s="307">
        <f t="shared" ref="M22:S22" si="30">SUM(M24)</f>
        <v>3043937.65</v>
      </c>
      <c r="N22" s="307">
        <f t="shared" si="30"/>
        <v>200000</v>
      </c>
      <c r="O22" s="307">
        <f t="shared" si="30"/>
        <v>100000</v>
      </c>
      <c r="P22" s="307">
        <f t="shared" si="30"/>
        <v>266741.86</v>
      </c>
      <c r="Q22" s="307">
        <f t="shared" si="30"/>
        <v>100000</v>
      </c>
      <c r="R22" s="307">
        <f t="shared" si="30"/>
        <v>100000</v>
      </c>
      <c r="S22" s="307">
        <f t="shared" si="30"/>
        <v>86089.86</v>
      </c>
      <c r="T22" s="307">
        <f>(S22/R22)*100</f>
        <v>86.089860000000002</v>
      </c>
      <c r="U22" s="307">
        <f t="shared" ref="U22:AA22" si="31">SUM(U24)</f>
        <v>0</v>
      </c>
      <c r="V22" s="307">
        <f t="shared" si="31"/>
        <v>100000</v>
      </c>
      <c r="W22" s="307">
        <f t="shared" si="31"/>
        <v>100000</v>
      </c>
      <c r="X22" s="307">
        <f t="shared" si="31"/>
        <v>100000</v>
      </c>
      <c r="Y22" s="307">
        <f t="shared" si="31"/>
        <v>219094.57</v>
      </c>
      <c r="Z22" s="307">
        <f t="shared" si="31"/>
        <v>100000</v>
      </c>
      <c r="AA22" s="307">
        <f t="shared" si="31"/>
        <v>79632.19</v>
      </c>
      <c r="AB22" s="307">
        <f>(AA22/Z22)*100</f>
        <v>79.632190000000008</v>
      </c>
      <c r="AC22" s="307">
        <f>SUM(AC24)</f>
        <v>20000</v>
      </c>
      <c r="AD22" s="307">
        <f>SUM(AD24)</f>
        <v>120000</v>
      </c>
      <c r="AE22" s="352">
        <v>100000</v>
      </c>
      <c r="AF22" s="352">
        <v>100000</v>
      </c>
      <c r="AG22" s="307">
        <f t="shared" ref="AG22:AL22" si="32">SUM(AG24)</f>
        <v>120000</v>
      </c>
      <c r="AH22" s="307">
        <f t="shared" si="32"/>
        <v>0</v>
      </c>
      <c r="AI22" s="307">
        <f t="shared" si="32"/>
        <v>239129.25</v>
      </c>
      <c r="AJ22" s="307">
        <f t="shared" si="32"/>
        <v>130000</v>
      </c>
      <c r="AK22" s="307">
        <f t="shared" si="32"/>
        <v>130000</v>
      </c>
      <c r="AL22" s="307">
        <f t="shared" si="32"/>
        <v>170000</v>
      </c>
      <c r="AM22" s="307">
        <f>SUM(AM25)</f>
        <v>0</v>
      </c>
      <c r="AN22" s="307">
        <f>SUM(AN24)</f>
        <v>219779.88</v>
      </c>
      <c r="AO22" s="307">
        <f>SUM(AO24)</f>
        <v>120000</v>
      </c>
      <c r="AP22" s="307">
        <f>SUM(AP24)</f>
        <v>0</v>
      </c>
      <c r="AQ22" s="307">
        <f>SUM(AQ24)</f>
        <v>0</v>
      </c>
      <c r="AR22" s="307">
        <f t="shared" si="14"/>
        <v>50.182066811149198</v>
      </c>
      <c r="AS22" s="307">
        <f>SUM(AS24)</f>
        <v>26212.02</v>
      </c>
      <c r="AT22" s="307">
        <f t="shared" si="8"/>
        <v>21.843350000000001</v>
      </c>
      <c r="AU22" s="307"/>
      <c r="AV22" s="307">
        <v>100000</v>
      </c>
      <c r="AW22" s="307">
        <v>100000</v>
      </c>
      <c r="AX22" s="307">
        <f>SUM(AX24)</f>
        <v>-30000</v>
      </c>
      <c r="AY22" s="307">
        <f>SUM(AY24)</f>
        <v>90000</v>
      </c>
      <c r="AZ22" s="307">
        <v>100000</v>
      </c>
      <c r="BA22" s="307">
        <v>100000</v>
      </c>
      <c r="BB22" s="307" t="e">
        <f>SUM(BB24)</f>
        <v>#REF!</v>
      </c>
      <c r="BC22" s="307">
        <f>SUM(BC24)</f>
        <v>90000</v>
      </c>
      <c r="BD22" s="307">
        <f>SUM(BD24)</f>
        <v>57175.82</v>
      </c>
      <c r="BE22" s="307">
        <f>SUM(BE24)</f>
        <v>0</v>
      </c>
      <c r="BF22" s="307">
        <f t="shared" si="9"/>
        <v>0</v>
      </c>
      <c r="BG22" s="307">
        <f>SUM(BG24)</f>
        <v>0</v>
      </c>
      <c r="BH22" s="307">
        <f>SUM(BH24)</f>
        <v>0</v>
      </c>
      <c r="BI22" s="307">
        <f t="shared" si="10"/>
        <v>0</v>
      </c>
      <c r="BJ22" s="307">
        <f t="shared" si="11"/>
        <v>63.528688888888887</v>
      </c>
      <c r="BK22" s="307">
        <f>SUM(BK24)</f>
        <v>0</v>
      </c>
      <c r="BL22" s="307">
        <f>SUM(BL24)</f>
        <v>0</v>
      </c>
    </row>
    <row r="23" spans="1:68" s="133" customFormat="1" x14ac:dyDescent="0.35">
      <c r="A23" s="66"/>
      <c r="B23" s="311"/>
      <c r="C23" s="311"/>
      <c r="D23" s="311"/>
      <c r="E23" s="311"/>
      <c r="F23" s="311"/>
      <c r="G23" s="311"/>
      <c r="H23" s="312"/>
      <c r="I23" s="311" t="s">
        <v>5</v>
      </c>
      <c r="J23" s="312" t="s">
        <v>304</v>
      </c>
      <c r="K23" s="312"/>
      <c r="L23" s="312"/>
      <c r="M23" s="315"/>
      <c r="N23" s="315"/>
      <c r="O23" s="315"/>
      <c r="P23" s="315">
        <v>266741.86</v>
      </c>
      <c r="Q23" s="315">
        <v>100000</v>
      </c>
      <c r="R23" s="315">
        <v>100000</v>
      </c>
      <c r="S23" s="315">
        <v>86089.86</v>
      </c>
      <c r="T23" s="315">
        <f>(S23/R23)*100</f>
        <v>86.089860000000002</v>
      </c>
      <c r="U23" s="315"/>
      <c r="V23" s="315"/>
      <c r="W23" s="315"/>
      <c r="X23" s="315">
        <v>100000</v>
      </c>
      <c r="Y23" s="315">
        <v>219094.57</v>
      </c>
      <c r="Z23" s="315">
        <v>100000</v>
      </c>
      <c r="AA23" s="315">
        <v>79632.19</v>
      </c>
      <c r="AB23" s="315">
        <f>(AA23/Z23)*100</f>
        <v>79.632190000000008</v>
      </c>
      <c r="AC23" s="315">
        <f>(AD23-Z23)</f>
        <v>20000</v>
      </c>
      <c r="AD23" s="315">
        <v>120000</v>
      </c>
      <c r="AE23" s="315">
        <v>100000</v>
      </c>
      <c r="AF23" s="315">
        <v>100000</v>
      </c>
      <c r="AG23" s="315">
        <v>120000</v>
      </c>
      <c r="AH23" s="315"/>
      <c r="AI23" s="315">
        <v>239129.25</v>
      </c>
      <c r="AJ23" s="315">
        <v>130000</v>
      </c>
      <c r="AK23" s="315">
        <v>130000</v>
      </c>
      <c r="AL23" s="315">
        <v>170000</v>
      </c>
      <c r="AM23" s="315">
        <v>120000</v>
      </c>
      <c r="AN23" s="315">
        <v>219779.88</v>
      </c>
      <c r="AO23" s="315">
        <v>120000</v>
      </c>
      <c r="AP23" s="315"/>
      <c r="AQ23" s="315"/>
      <c r="AR23" s="315">
        <f t="shared" si="14"/>
        <v>50.182066811149198</v>
      </c>
      <c r="AS23" s="315">
        <v>26212.02</v>
      </c>
      <c r="AT23" s="315">
        <f t="shared" si="8"/>
        <v>21.843350000000001</v>
      </c>
      <c r="AU23" s="315"/>
      <c r="AV23" s="353">
        <v>100000</v>
      </c>
      <c r="AW23" s="353">
        <v>100000</v>
      </c>
      <c r="AX23" s="315">
        <f>AY23-AO23</f>
        <v>-30000</v>
      </c>
      <c r="AY23" s="315">
        <v>90000</v>
      </c>
      <c r="AZ23" s="353">
        <v>100000</v>
      </c>
      <c r="BA23" s="353">
        <v>100000</v>
      </c>
      <c r="BB23" s="315" t="e">
        <f>#REF!-AJ23</f>
        <v>#REF!</v>
      </c>
      <c r="BC23" s="315">
        <v>90000</v>
      </c>
      <c r="BD23" s="315">
        <v>57175.82</v>
      </c>
      <c r="BE23" s="315"/>
      <c r="BF23" s="315">
        <f t="shared" si="9"/>
        <v>0</v>
      </c>
      <c r="BG23" s="315"/>
      <c r="BH23" s="315"/>
      <c r="BI23" s="315">
        <f t="shared" si="10"/>
        <v>0</v>
      </c>
      <c r="BJ23" s="315">
        <f t="shared" si="11"/>
        <v>63.528688888888887</v>
      </c>
      <c r="BK23" s="315"/>
      <c r="BL23" s="315"/>
    </row>
    <row r="24" spans="1:68" x14ac:dyDescent="0.35">
      <c r="A24" s="70" t="s">
        <v>5</v>
      </c>
      <c r="B24" s="334"/>
      <c r="C24" s="334"/>
      <c r="D24" s="334"/>
      <c r="E24" s="334"/>
      <c r="F24" s="334"/>
      <c r="G24" s="334" t="s">
        <v>5</v>
      </c>
      <c r="H24" s="335"/>
      <c r="I24" s="336"/>
      <c r="J24" s="337">
        <v>832</v>
      </c>
      <c r="K24" s="354"/>
      <c r="L24" s="320" t="s">
        <v>118</v>
      </c>
      <c r="M24" s="331">
        <f t="shared" ref="M24:S24" si="33">SUM(M26)</f>
        <v>3043937.65</v>
      </c>
      <c r="N24" s="331">
        <f t="shared" si="33"/>
        <v>200000</v>
      </c>
      <c r="O24" s="331">
        <f t="shared" si="33"/>
        <v>100000</v>
      </c>
      <c r="P24" s="331">
        <f t="shared" si="33"/>
        <v>266741.86</v>
      </c>
      <c r="Q24" s="331">
        <f t="shared" si="33"/>
        <v>100000</v>
      </c>
      <c r="R24" s="331">
        <f t="shared" si="33"/>
        <v>100000</v>
      </c>
      <c r="S24" s="331">
        <f t="shared" si="33"/>
        <v>86089.86</v>
      </c>
      <c r="T24" s="332">
        <f>(S24/R24)*100</f>
        <v>86.089860000000002</v>
      </c>
      <c r="U24" s="332">
        <f t="shared" ref="U24:AA24" si="34">SUM(U26)</f>
        <v>0</v>
      </c>
      <c r="V24" s="331">
        <f t="shared" si="34"/>
        <v>100000</v>
      </c>
      <c r="W24" s="331">
        <f t="shared" si="34"/>
        <v>100000</v>
      </c>
      <c r="X24" s="331">
        <f t="shared" si="34"/>
        <v>100000</v>
      </c>
      <c r="Y24" s="331">
        <f t="shared" si="34"/>
        <v>219094.57</v>
      </c>
      <c r="Z24" s="331">
        <f t="shared" si="34"/>
        <v>100000</v>
      </c>
      <c r="AA24" s="331">
        <f t="shared" si="34"/>
        <v>79632.19</v>
      </c>
      <c r="AB24" s="332">
        <f>(AA24/Z24)*100</f>
        <v>79.632190000000008</v>
      </c>
      <c r="AC24" s="332">
        <f>SUM(AC26)</f>
        <v>20000</v>
      </c>
      <c r="AD24" s="331">
        <f>SUM(AD26)</f>
        <v>120000</v>
      </c>
      <c r="AE24" s="331"/>
      <c r="AF24" s="331"/>
      <c r="AG24" s="331">
        <f>SUM(AG26)</f>
        <v>120000</v>
      </c>
      <c r="AH24" s="331">
        <f>SUM(AH26)</f>
        <v>0</v>
      </c>
      <c r="AI24" s="331">
        <f>SUM(AI26)</f>
        <v>239129.25</v>
      </c>
      <c r="AJ24" s="331">
        <f>SUM(AJ26)</f>
        <v>130000</v>
      </c>
      <c r="AK24" s="331">
        <f>SUM(AK26)</f>
        <v>130000</v>
      </c>
      <c r="AL24" s="331">
        <f>SUM(AL26:AL26)</f>
        <v>170000</v>
      </c>
      <c r="AM24" s="331"/>
      <c r="AN24" s="331">
        <f>SUM(AN26:AN26)</f>
        <v>219779.88</v>
      </c>
      <c r="AO24" s="331">
        <f>SUM(AO26:AO26)</f>
        <v>120000</v>
      </c>
      <c r="AP24" s="331"/>
      <c r="AQ24" s="331"/>
      <c r="AR24" s="331" t="e">
        <f>#REF!/AI24*100</f>
        <v>#REF!</v>
      </c>
      <c r="AS24" s="331">
        <f>SUM(AS26:AS26)</f>
        <v>26212.02</v>
      </c>
      <c r="AT24" s="331">
        <f t="shared" si="8"/>
        <v>21.843350000000001</v>
      </c>
      <c r="AU24" s="331"/>
      <c r="AV24" s="331"/>
      <c r="AW24" s="331"/>
      <c r="AX24" s="331">
        <f>SUM(AX26:AX26)</f>
        <v>-30000</v>
      </c>
      <c r="AY24" s="331">
        <f>SUM(AY26:AY26)</f>
        <v>90000</v>
      </c>
      <c r="AZ24" s="331"/>
      <c r="BA24" s="331"/>
      <c r="BB24" s="331" t="e">
        <f>SUM(BB26)</f>
        <v>#REF!</v>
      </c>
      <c r="BC24" s="331">
        <f>SUM(BC26:BC26)</f>
        <v>90000</v>
      </c>
      <c r="BD24" s="331">
        <f>SUM(BD26:BD26)</f>
        <v>57175.82</v>
      </c>
      <c r="BE24" s="331">
        <f>SUM(BE26:BE26)</f>
        <v>0</v>
      </c>
      <c r="BF24" s="331">
        <f t="shared" si="9"/>
        <v>0</v>
      </c>
      <c r="BG24" s="331">
        <f>SUM(BG26:BG26)</f>
        <v>0</v>
      </c>
      <c r="BH24" s="331">
        <f>SUM(BH26:BH26)</f>
        <v>0</v>
      </c>
      <c r="BI24" s="331">
        <f t="shared" si="10"/>
        <v>0</v>
      </c>
      <c r="BJ24" s="331">
        <f t="shared" si="11"/>
        <v>63.528688888888887</v>
      </c>
      <c r="BK24" s="331">
        <f>SUM(BK26:BK26)</f>
        <v>0</v>
      </c>
      <c r="BL24" s="331">
        <f>SUM(BL26:BL26)</f>
        <v>0</v>
      </c>
    </row>
    <row r="25" spans="1:68" x14ac:dyDescent="0.35">
      <c r="A25" s="70"/>
      <c r="B25" s="334"/>
      <c r="C25" s="334"/>
      <c r="D25" s="334"/>
      <c r="E25" s="334"/>
      <c r="F25" s="334"/>
      <c r="G25" s="334"/>
      <c r="H25" s="355"/>
      <c r="I25" s="334"/>
      <c r="J25" s="319"/>
      <c r="K25" s="847" t="s">
        <v>119</v>
      </c>
      <c r="L25" s="847"/>
      <c r="M25" s="324"/>
      <c r="N25" s="324"/>
      <c r="O25" s="324"/>
      <c r="P25" s="324"/>
      <c r="Q25" s="324"/>
      <c r="R25" s="324"/>
      <c r="S25" s="324"/>
      <c r="T25" s="79"/>
      <c r="U25" s="79"/>
      <c r="V25" s="324"/>
      <c r="W25" s="324"/>
      <c r="X25" s="324"/>
      <c r="Y25" s="324"/>
      <c r="Z25" s="324"/>
      <c r="AA25" s="324"/>
      <c r="AB25" s="79"/>
      <c r="AC25" s="79"/>
      <c r="AD25" s="324"/>
      <c r="AE25" s="80"/>
      <c r="AF25" s="80"/>
      <c r="AG25" s="324"/>
      <c r="AH25" s="324"/>
      <c r="AI25" s="331"/>
      <c r="AJ25" s="331"/>
      <c r="AK25" s="331"/>
      <c r="AL25" s="116"/>
      <c r="AM25" s="323"/>
      <c r="AN25" s="116"/>
      <c r="AO25" s="116"/>
      <c r="AP25" s="324"/>
      <c r="AQ25" s="324"/>
      <c r="AR25" s="324"/>
      <c r="AS25" s="116"/>
      <c r="AT25" s="323"/>
      <c r="AU25" s="323"/>
      <c r="AV25" s="356"/>
      <c r="AW25" s="356"/>
      <c r="AX25" s="116"/>
      <c r="AY25" s="116"/>
      <c r="AZ25" s="356"/>
      <c r="BA25" s="356"/>
      <c r="BB25" s="324"/>
      <c r="BC25" s="116"/>
      <c r="BD25" s="116"/>
      <c r="BE25" s="116"/>
      <c r="BF25" s="323"/>
      <c r="BG25" s="116"/>
      <c r="BH25" s="116"/>
      <c r="BI25" s="323"/>
      <c r="BJ25" s="323"/>
      <c r="BK25" s="116"/>
      <c r="BL25" s="116"/>
    </row>
    <row r="26" spans="1:68" x14ac:dyDescent="0.35">
      <c r="A26" s="70"/>
      <c r="B26" s="334"/>
      <c r="C26" s="334"/>
      <c r="D26" s="334"/>
      <c r="E26" s="334"/>
      <c r="F26" s="334"/>
      <c r="G26" s="334"/>
      <c r="H26" s="320"/>
      <c r="I26" s="317"/>
      <c r="J26" s="337"/>
      <c r="K26" s="357">
        <v>8321</v>
      </c>
      <c r="L26" s="358" t="s">
        <v>120</v>
      </c>
      <c r="M26" s="328">
        <v>3043937.65</v>
      </c>
      <c r="N26" s="328">
        <v>200000</v>
      </c>
      <c r="O26" s="328">
        <v>100000</v>
      </c>
      <c r="P26" s="328">
        <v>266741.86</v>
      </c>
      <c r="Q26" s="328">
        <v>100000</v>
      </c>
      <c r="R26" s="328">
        <v>100000</v>
      </c>
      <c r="S26" s="328">
        <v>86089.86</v>
      </c>
      <c r="T26" s="78">
        <f t="shared" ref="T26:T42" si="35">(S26/R26)*100</f>
        <v>86.089860000000002</v>
      </c>
      <c r="U26" s="78">
        <f>(V26-R26)</f>
        <v>0</v>
      </c>
      <c r="V26" s="328">
        <v>100000</v>
      </c>
      <c r="W26" s="328">
        <v>100000</v>
      </c>
      <c r="X26" s="328">
        <v>100000</v>
      </c>
      <c r="Y26" s="328">
        <v>219094.57</v>
      </c>
      <c r="Z26" s="328">
        <v>100000</v>
      </c>
      <c r="AA26" s="328">
        <v>79632.19</v>
      </c>
      <c r="AB26" s="78">
        <f t="shared" ref="AB26:AB32" si="36">(AA26/Z26)*100</f>
        <v>79.632190000000008</v>
      </c>
      <c r="AC26" s="78">
        <f>(AD26-Z26)</f>
        <v>20000</v>
      </c>
      <c r="AD26" s="328">
        <v>120000</v>
      </c>
      <c r="AE26" s="69"/>
      <c r="AF26" s="69"/>
      <c r="AG26" s="328">
        <v>120000</v>
      </c>
      <c r="AH26" s="328"/>
      <c r="AI26" s="328">
        <v>239129.25</v>
      </c>
      <c r="AJ26" s="328">
        <v>130000</v>
      </c>
      <c r="AK26" s="328">
        <v>130000</v>
      </c>
      <c r="AL26" s="328">
        <v>170000</v>
      </c>
      <c r="AM26" s="328">
        <v>120000</v>
      </c>
      <c r="AN26" s="328">
        <v>219779.88</v>
      </c>
      <c r="AO26" s="328">
        <v>120000</v>
      </c>
      <c r="AP26" s="328"/>
      <c r="AQ26" s="328"/>
      <c r="AR26" s="328">
        <f>AO26/AI26*100</f>
        <v>50.182066811149198</v>
      </c>
      <c r="AS26" s="328">
        <v>26212.02</v>
      </c>
      <c r="AT26" s="328">
        <f t="shared" ref="AT26:AT41" si="37">AS26/AO26*100</f>
        <v>21.843350000000001</v>
      </c>
      <c r="AU26" s="328"/>
      <c r="AV26" s="349"/>
      <c r="AW26" s="349"/>
      <c r="AX26" s="328">
        <f>AY26-AO26</f>
        <v>-30000</v>
      </c>
      <c r="AY26" s="328">
        <v>90000</v>
      </c>
      <c r="AZ26" s="349"/>
      <c r="BA26" s="349"/>
      <c r="BB26" s="68" t="e">
        <f>#REF!-AJ26</f>
        <v>#REF!</v>
      </c>
      <c r="BC26" s="328">
        <v>90000</v>
      </c>
      <c r="BD26" s="328">
        <v>57175.82</v>
      </c>
      <c r="BE26" s="328">
        <v>0</v>
      </c>
      <c r="BF26" s="328">
        <f>IFERROR(BE26/BC26*100,0)</f>
        <v>0</v>
      </c>
      <c r="BG26" s="328"/>
      <c r="BH26" s="328"/>
      <c r="BI26" s="328">
        <f>IFERROR(BH26/BC26*100,0)</f>
        <v>0</v>
      </c>
      <c r="BJ26" s="328">
        <f t="shared" ref="BJ26:BJ42" si="38">BD26/AY26*100</f>
        <v>63.528688888888887</v>
      </c>
      <c r="BK26" s="328"/>
      <c r="BL26" s="328"/>
      <c r="BM26" s="132"/>
    </row>
    <row r="27" spans="1:68" s="129" customFormat="1" x14ac:dyDescent="0.35">
      <c r="A27" s="65" t="s">
        <v>5</v>
      </c>
      <c r="B27" s="308"/>
      <c r="C27" s="308"/>
      <c r="D27" s="308"/>
      <c r="E27" s="308"/>
      <c r="F27" s="308"/>
      <c r="G27" s="148"/>
      <c r="H27" s="149"/>
      <c r="I27" s="351">
        <v>84</v>
      </c>
      <c r="J27" s="852" t="s">
        <v>547</v>
      </c>
      <c r="K27" s="852"/>
      <c r="L27" s="852"/>
      <c r="M27" s="307">
        <f t="shared" ref="M27:R27" si="39">SUM(M29)</f>
        <v>3043937.65</v>
      </c>
      <c r="N27" s="307">
        <f t="shared" si="39"/>
        <v>200000</v>
      </c>
      <c r="O27" s="307">
        <f t="shared" si="39"/>
        <v>100000</v>
      </c>
      <c r="P27" s="307">
        <f t="shared" si="39"/>
        <v>266741.86</v>
      </c>
      <c r="Q27" s="307">
        <f t="shared" si="39"/>
        <v>100000</v>
      </c>
      <c r="R27" s="307">
        <f t="shared" si="39"/>
        <v>100000</v>
      </c>
      <c r="S27" s="307">
        <f>SUM(S29)</f>
        <v>86089.86</v>
      </c>
      <c r="T27" s="307">
        <f t="shared" si="35"/>
        <v>86.089860000000002</v>
      </c>
      <c r="U27" s="307">
        <f t="shared" ref="U27:AA27" si="40">SUM(U29)</f>
        <v>0</v>
      </c>
      <c r="V27" s="307">
        <f t="shared" si="40"/>
        <v>100000</v>
      </c>
      <c r="W27" s="307">
        <f t="shared" si="40"/>
        <v>100000</v>
      </c>
      <c r="X27" s="307">
        <f t="shared" si="40"/>
        <v>100000</v>
      </c>
      <c r="Y27" s="307">
        <f t="shared" si="40"/>
        <v>219094.57</v>
      </c>
      <c r="Z27" s="307">
        <f t="shared" si="40"/>
        <v>100000</v>
      </c>
      <c r="AA27" s="307">
        <f t="shared" si="40"/>
        <v>79632.19</v>
      </c>
      <c r="AB27" s="307">
        <f t="shared" si="36"/>
        <v>79.632190000000008</v>
      </c>
      <c r="AC27" s="307">
        <f>SUM(AC29)</f>
        <v>20000</v>
      </c>
      <c r="AD27" s="307">
        <f>SUM(AD29)</f>
        <v>120000</v>
      </c>
      <c r="AE27" s="352">
        <v>100000</v>
      </c>
      <c r="AF27" s="352">
        <v>100000</v>
      </c>
      <c r="AG27" s="307">
        <f t="shared" ref="AG27:AL27" si="41">SUM(AG29)</f>
        <v>120000</v>
      </c>
      <c r="AH27" s="307">
        <f t="shared" si="41"/>
        <v>0</v>
      </c>
      <c r="AI27" s="307">
        <f t="shared" si="41"/>
        <v>239129.25</v>
      </c>
      <c r="AJ27" s="307">
        <f t="shared" si="41"/>
        <v>130000</v>
      </c>
      <c r="AK27" s="307">
        <f t="shared" si="41"/>
        <v>130000</v>
      </c>
      <c r="AL27" s="307">
        <f t="shared" si="41"/>
        <v>170000</v>
      </c>
      <c r="AM27" s="307">
        <f>SUM(AM30)</f>
        <v>0</v>
      </c>
      <c r="AN27" s="307">
        <f>SUM(AN29)</f>
        <v>0</v>
      </c>
      <c r="AO27" s="307">
        <f>SUM(AO29)</f>
        <v>0</v>
      </c>
      <c r="AP27" s="307">
        <f>SUM(AP29)</f>
        <v>0</v>
      </c>
      <c r="AQ27" s="307">
        <f>SUM(AQ29)</f>
        <v>0</v>
      </c>
      <c r="AR27" s="307">
        <f>AO27/AI27*100</f>
        <v>0</v>
      </c>
      <c r="AS27" s="307">
        <f>SUM(AS29)</f>
        <v>0</v>
      </c>
      <c r="AT27" s="307">
        <v>0</v>
      </c>
      <c r="AU27" s="307"/>
      <c r="AV27" s="307">
        <v>100000</v>
      </c>
      <c r="AW27" s="307">
        <v>100000</v>
      </c>
      <c r="AX27" s="307">
        <f>SUM(AX29)</f>
        <v>114285.72</v>
      </c>
      <c r="AY27" s="307">
        <f>SUM(AY29)</f>
        <v>114285.72</v>
      </c>
      <c r="AZ27" s="307">
        <v>100000</v>
      </c>
      <c r="BA27" s="307">
        <v>100000</v>
      </c>
      <c r="BB27" s="307" t="e">
        <f>SUM(BB29)</f>
        <v>#REF!</v>
      </c>
      <c r="BC27" s="307">
        <f>SUM(BC29)</f>
        <v>114285.72</v>
      </c>
      <c r="BD27" s="307">
        <f>SUM(BD29)</f>
        <v>0</v>
      </c>
      <c r="BE27" s="307">
        <f>SUM(BE29)</f>
        <v>0</v>
      </c>
      <c r="BF27" s="307">
        <f>IFERROR(BE27/BC27*100,0)</f>
        <v>0</v>
      </c>
      <c r="BG27" s="307">
        <f>SUM(BG29)</f>
        <v>0</v>
      </c>
      <c r="BH27" s="307">
        <f>SUM(BH29)</f>
        <v>0</v>
      </c>
      <c r="BI27" s="307">
        <f>IFERROR(BH27/BC27*100,0)</f>
        <v>0</v>
      </c>
      <c r="BJ27" s="307">
        <f t="shared" si="38"/>
        <v>0</v>
      </c>
      <c r="BK27" s="307">
        <f>SUM(BK29)</f>
        <v>0</v>
      </c>
      <c r="BL27" s="307">
        <f>SUM(BL29)</f>
        <v>0</v>
      </c>
    </row>
    <row r="28" spans="1:68" s="133" customFormat="1" x14ac:dyDescent="0.35">
      <c r="A28" s="66"/>
      <c r="B28" s="311"/>
      <c r="C28" s="311"/>
      <c r="D28" s="311"/>
      <c r="E28" s="311"/>
      <c r="F28" s="311"/>
      <c r="G28" s="311"/>
      <c r="H28" s="312"/>
      <c r="I28" s="311" t="s">
        <v>165</v>
      </c>
      <c r="J28" s="312" t="s">
        <v>548</v>
      </c>
      <c r="K28" s="312"/>
      <c r="L28" s="312"/>
      <c r="M28" s="315"/>
      <c r="N28" s="315"/>
      <c r="O28" s="315"/>
      <c r="P28" s="315">
        <v>266741.86</v>
      </c>
      <c r="Q28" s="315">
        <v>100000</v>
      </c>
      <c r="R28" s="315">
        <v>100000</v>
      </c>
      <c r="S28" s="315">
        <v>86089.86</v>
      </c>
      <c r="T28" s="315">
        <f t="shared" si="35"/>
        <v>86.089860000000002</v>
      </c>
      <c r="U28" s="315"/>
      <c r="V28" s="315"/>
      <c r="W28" s="315"/>
      <c r="X28" s="315">
        <v>100000</v>
      </c>
      <c r="Y28" s="315">
        <v>219094.57</v>
      </c>
      <c r="Z28" s="315">
        <v>100000</v>
      </c>
      <c r="AA28" s="315">
        <v>79632.19</v>
      </c>
      <c r="AB28" s="315">
        <f t="shared" si="36"/>
        <v>79.632190000000008</v>
      </c>
      <c r="AC28" s="315">
        <f>(AD28-Z28)</f>
        <v>20000</v>
      </c>
      <c r="AD28" s="315">
        <v>120000</v>
      </c>
      <c r="AE28" s="315">
        <v>100000</v>
      </c>
      <c r="AF28" s="315">
        <v>100000</v>
      </c>
      <c r="AG28" s="315">
        <v>120000</v>
      </c>
      <c r="AH28" s="315"/>
      <c r="AI28" s="315">
        <v>239129.25</v>
      </c>
      <c r="AJ28" s="315">
        <v>130000</v>
      </c>
      <c r="AK28" s="315">
        <v>130000</v>
      </c>
      <c r="AL28" s="315">
        <v>170000</v>
      </c>
      <c r="AM28" s="315">
        <v>120000</v>
      </c>
      <c r="AN28" s="315">
        <v>0</v>
      </c>
      <c r="AO28" s="315">
        <v>0</v>
      </c>
      <c r="AP28" s="315"/>
      <c r="AQ28" s="315"/>
      <c r="AR28" s="315">
        <f>AO28/AI28*100</f>
        <v>0</v>
      </c>
      <c r="AS28" s="315">
        <v>0</v>
      </c>
      <c r="AT28" s="315">
        <v>0</v>
      </c>
      <c r="AU28" s="315"/>
      <c r="AV28" s="353">
        <v>100000</v>
      </c>
      <c r="AW28" s="353">
        <v>100000</v>
      </c>
      <c r="AX28" s="315">
        <f>AY28-AO28</f>
        <v>114285.72</v>
      </c>
      <c r="AY28" s="315">
        <v>114285.72</v>
      </c>
      <c r="AZ28" s="353">
        <v>100000</v>
      </c>
      <c r="BA28" s="353">
        <v>100000</v>
      </c>
      <c r="BB28" s="315" t="e">
        <f>#REF!-AJ28</f>
        <v>#REF!</v>
      </c>
      <c r="BC28" s="315">
        <v>114285.72</v>
      </c>
      <c r="BD28" s="315">
        <v>0</v>
      </c>
      <c r="BE28" s="315">
        <v>0</v>
      </c>
      <c r="BF28" s="315">
        <f>IFERROR(BE28/BC28*100,0)</f>
        <v>0</v>
      </c>
      <c r="BG28" s="315"/>
      <c r="BH28" s="315"/>
      <c r="BI28" s="315">
        <f>IFERROR(BH28/BC28*100,0)</f>
        <v>0</v>
      </c>
      <c r="BJ28" s="315">
        <f t="shared" si="38"/>
        <v>0</v>
      </c>
      <c r="BK28" s="315"/>
      <c r="BL28" s="315"/>
    </row>
    <row r="29" spans="1:68" x14ac:dyDescent="0.35">
      <c r="A29" s="70" t="s">
        <v>5</v>
      </c>
      <c r="B29" s="334"/>
      <c r="C29" s="334"/>
      <c r="D29" s="334"/>
      <c r="E29" s="334"/>
      <c r="F29" s="334"/>
      <c r="G29" s="334" t="s">
        <v>165</v>
      </c>
      <c r="H29" s="335"/>
      <c r="I29" s="336"/>
      <c r="J29" s="337">
        <v>842</v>
      </c>
      <c r="K29" s="339" t="s">
        <v>549</v>
      </c>
      <c r="L29" s="320"/>
      <c r="M29" s="331">
        <f t="shared" ref="M29:R29" si="42">SUM(M31)</f>
        <v>3043937.65</v>
      </c>
      <c r="N29" s="331">
        <f t="shared" si="42"/>
        <v>200000</v>
      </c>
      <c r="O29" s="331">
        <f t="shared" si="42"/>
        <v>100000</v>
      </c>
      <c r="P29" s="331">
        <f t="shared" si="42"/>
        <v>266741.86</v>
      </c>
      <c r="Q29" s="331">
        <f t="shared" si="42"/>
        <v>100000</v>
      </c>
      <c r="R29" s="331">
        <f t="shared" si="42"/>
        <v>100000</v>
      </c>
      <c r="S29" s="331">
        <f>SUM(S31)</f>
        <v>86089.86</v>
      </c>
      <c r="T29" s="332">
        <f t="shared" si="35"/>
        <v>86.089860000000002</v>
      </c>
      <c r="U29" s="332">
        <f t="shared" ref="U29:AA29" si="43">SUM(U31)</f>
        <v>0</v>
      </c>
      <c r="V29" s="331">
        <f t="shared" si="43"/>
        <v>100000</v>
      </c>
      <c r="W29" s="331">
        <f t="shared" si="43"/>
        <v>100000</v>
      </c>
      <c r="X29" s="331">
        <f t="shared" si="43"/>
        <v>100000</v>
      </c>
      <c r="Y29" s="331">
        <f t="shared" si="43"/>
        <v>219094.57</v>
      </c>
      <c r="Z29" s="331">
        <f t="shared" si="43"/>
        <v>100000</v>
      </c>
      <c r="AA29" s="331">
        <f t="shared" si="43"/>
        <v>79632.19</v>
      </c>
      <c r="AB29" s="332">
        <f t="shared" si="36"/>
        <v>79.632190000000008</v>
      </c>
      <c r="AC29" s="332">
        <f>SUM(AC31)</f>
        <v>20000</v>
      </c>
      <c r="AD29" s="331">
        <f>SUM(AD31)</f>
        <v>120000</v>
      </c>
      <c r="AE29" s="331"/>
      <c r="AF29" s="331"/>
      <c r="AG29" s="331">
        <f>SUM(AG31)</f>
        <v>120000</v>
      </c>
      <c r="AH29" s="331">
        <f>SUM(AH31)</f>
        <v>0</v>
      </c>
      <c r="AI29" s="331">
        <f>SUM(AI31)</f>
        <v>239129.25</v>
      </c>
      <c r="AJ29" s="331">
        <f>SUM(AJ31)</f>
        <v>130000</v>
      </c>
      <c r="AK29" s="331">
        <f>SUM(AK31)</f>
        <v>130000</v>
      </c>
      <c r="AL29" s="331">
        <f>SUM(AL31:AL31)</f>
        <v>170000</v>
      </c>
      <c r="AM29" s="331"/>
      <c r="AN29" s="331">
        <f>SUM(AN31:AN31)</f>
        <v>0</v>
      </c>
      <c r="AO29" s="331">
        <f>SUM(AO31:AO31)</f>
        <v>0</v>
      </c>
      <c r="AP29" s="331"/>
      <c r="AQ29" s="331"/>
      <c r="AR29" s="331" t="e">
        <f>#REF!/AI29*100</f>
        <v>#REF!</v>
      </c>
      <c r="AS29" s="331">
        <f>SUM(AS31:AS31)</f>
        <v>0</v>
      </c>
      <c r="AT29" s="331">
        <v>0</v>
      </c>
      <c r="AU29" s="331"/>
      <c r="AV29" s="331"/>
      <c r="AW29" s="331"/>
      <c r="AX29" s="331">
        <f>SUM(AX31:AX31)</f>
        <v>114285.72</v>
      </c>
      <c r="AY29" s="331">
        <f>SUM(AY31:AY31)</f>
        <v>114285.72</v>
      </c>
      <c r="AZ29" s="331"/>
      <c r="BA29" s="331"/>
      <c r="BB29" s="331" t="e">
        <f>SUM(BB31)</f>
        <v>#REF!</v>
      </c>
      <c r="BC29" s="331">
        <f>SUM(BC31:BC31)</f>
        <v>114285.72</v>
      </c>
      <c r="BD29" s="331">
        <f>SUM(BD31:BD31)</f>
        <v>0</v>
      </c>
      <c r="BE29" s="331">
        <f>SUM(BE31:BE31)</f>
        <v>0</v>
      </c>
      <c r="BF29" s="331">
        <f>IFERROR(BE29/BC29*100,0)</f>
        <v>0</v>
      </c>
      <c r="BG29" s="331">
        <f>SUM(BG31:BG31)</f>
        <v>0</v>
      </c>
      <c r="BH29" s="331">
        <f>SUM(BH31:BH31)</f>
        <v>0</v>
      </c>
      <c r="BI29" s="331">
        <f>IFERROR(BH29/BC29*100,0)</f>
        <v>0</v>
      </c>
      <c r="BJ29" s="331">
        <f t="shared" si="38"/>
        <v>0</v>
      </c>
      <c r="BK29" s="331">
        <f>SUM(BK31:BK31)</f>
        <v>0</v>
      </c>
      <c r="BL29" s="331">
        <f>SUM(BL31:BL31)</f>
        <v>0</v>
      </c>
    </row>
    <row r="30" spans="1:68" x14ac:dyDescent="0.35">
      <c r="A30" s="70"/>
      <c r="B30" s="334"/>
      <c r="C30" s="334"/>
      <c r="D30" s="334"/>
      <c r="E30" s="334"/>
      <c r="F30" s="334"/>
      <c r="G30" s="334"/>
      <c r="H30" s="355"/>
      <c r="I30" s="334"/>
      <c r="J30" s="319"/>
      <c r="K30" s="847" t="s">
        <v>550</v>
      </c>
      <c r="L30" s="847"/>
      <c r="M30" s="324"/>
      <c r="N30" s="324"/>
      <c r="O30" s="324"/>
      <c r="P30" s="324"/>
      <c r="Q30" s="324"/>
      <c r="R30" s="324"/>
      <c r="S30" s="324"/>
      <c r="T30" s="79"/>
      <c r="U30" s="79"/>
      <c r="V30" s="324"/>
      <c r="W30" s="324"/>
      <c r="X30" s="324"/>
      <c r="Y30" s="324"/>
      <c r="Z30" s="324"/>
      <c r="AA30" s="324"/>
      <c r="AB30" s="79"/>
      <c r="AC30" s="79"/>
      <c r="AD30" s="324"/>
      <c r="AE30" s="80"/>
      <c r="AF30" s="80"/>
      <c r="AG30" s="324"/>
      <c r="AH30" s="324"/>
      <c r="AI30" s="331"/>
      <c r="AJ30" s="331"/>
      <c r="AK30" s="331"/>
      <c r="AL30" s="116"/>
      <c r="AM30" s="323"/>
      <c r="AN30" s="116"/>
      <c r="AO30" s="116"/>
      <c r="AP30" s="324"/>
      <c r="AQ30" s="324"/>
      <c r="AR30" s="324"/>
      <c r="AS30" s="116"/>
      <c r="AT30" s="323">
        <v>0</v>
      </c>
      <c r="AU30" s="323"/>
      <c r="AV30" s="356"/>
      <c r="AW30" s="356"/>
      <c r="AX30" s="116"/>
      <c r="AY30" s="116"/>
      <c r="AZ30" s="356"/>
      <c r="BA30" s="356"/>
      <c r="BB30" s="324"/>
      <c r="BC30" s="116"/>
      <c r="BD30" s="116"/>
      <c r="BE30" s="116"/>
      <c r="BF30" s="323"/>
      <c r="BG30" s="116"/>
      <c r="BH30" s="116"/>
      <c r="BI30" s="323"/>
      <c r="BJ30" s="323"/>
      <c r="BK30" s="116"/>
      <c r="BL30" s="116"/>
    </row>
    <row r="31" spans="1:68" x14ac:dyDescent="0.35">
      <c r="A31" s="70"/>
      <c r="B31" s="334"/>
      <c r="C31" s="334"/>
      <c r="D31" s="334"/>
      <c r="E31" s="334"/>
      <c r="F31" s="334"/>
      <c r="G31" s="334"/>
      <c r="H31" s="320"/>
      <c r="I31" s="317"/>
      <c r="J31" s="337"/>
      <c r="K31" s="357">
        <v>8422</v>
      </c>
      <c r="L31" s="358" t="s">
        <v>551</v>
      </c>
      <c r="M31" s="328">
        <v>3043937.65</v>
      </c>
      <c r="N31" s="328">
        <v>200000</v>
      </c>
      <c r="O31" s="328">
        <v>100000</v>
      </c>
      <c r="P31" s="328">
        <v>266741.86</v>
      </c>
      <c r="Q31" s="328">
        <v>100000</v>
      </c>
      <c r="R31" s="328">
        <v>100000</v>
      </c>
      <c r="S31" s="328">
        <v>86089.86</v>
      </c>
      <c r="T31" s="78">
        <f>(S31/R31)*100</f>
        <v>86.089860000000002</v>
      </c>
      <c r="U31" s="78">
        <f>(V31-R31)</f>
        <v>0</v>
      </c>
      <c r="V31" s="328">
        <v>100000</v>
      </c>
      <c r="W31" s="328">
        <v>100000</v>
      </c>
      <c r="X31" s="328">
        <v>100000</v>
      </c>
      <c r="Y31" s="328">
        <v>219094.57</v>
      </c>
      <c r="Z31" s="328">
        <v>100000</v>
      </c>
      <c r="AA31" s="328">
        <v>79632.19</v>
      </c>
      <c r="AB31" s="78">
        <f>(AA31/Z31)*100</f>
        <v>79.632190000000008</v>
      </c>
      <c r="AC31" s="78">
        <f>(AD31-Z31)</f>
        <v>20000</v>
      </c>
      <c r="AD31" s="328">
        <v>120000</v>
      </c>
      <c r="AE31" s="69"/>
      <c r="AF31" s="69"/>
      <c r="AG31" s="328">
        <v>120000</v>
      </c>
      <c r="AH31" s="328"/>
      <c r="AI31" s="328">
        <v>239129.25</v>
      </c>
      <c r="AJ31" s="328">
        <v>130000</v>
      </c>
      <c r="AK31" s="328">
        <v>130000</v>
      </c>
      <c r="AL31" s="328">
        <v>170000</v>
      </c>
      <c r="AM31" s="328">
        <v>120000</v>
      </c>
      <c r="AN31" s="328">
        <v>0</v>
      </c>
      <c r="AO31" s="328">
        <v>0</v>
      </c>
      <c r="AP31" s="328"/>
      <c r="AQ31" s="328"/>
      <c r="AR31" s="328">
        <f>AO31/AI31*100</f>
        <v>0</v>
      </c>
      <c r="AS31" s="328">
        <v>0</v>
      </c>
      <c r="AT31" s="328">
        <v>0</v>
      </c>
      <c r="AU31" s="328"/>
      <c r="AV31" s="349"/>
      <c r="AW31" s="349"/>
      <c r="AX31" s="328">
        <f>AY31-AO31</f>
        <v>114285.72</v>
      </c>
      <c r="AY31" s="328">
        <v>114285.72</v>
      </c>
      <c r="AZ31" s="349"/>
      <c r="BA31" s="349"/>
      <c r="BB31" s="68" t="e">
        <f>#REF!-AJ31</f>
        <v>#REF!</v>
      </c>
      <c r="BC31" s="328">
        <v>114285.72</v>
      </c>
      <c r="BD31" s="328">
        <v>0</v>
      </c>
      <c r="BE31" s="328">
        <v>0</v>
      </c>
      <c r="BF31" s="328">
        <f t="shared" ref="BF31:BF42" si="44">IFERROR(BE31/BC31*100,0)</f>
        <v>0</v>
      </c>
      <c r="BG31" s="328"/>
      <c r="BH31" s="328"/>
      <c r="BI31" s="328">
        <f t="shared" ref="BI31:BI42" si="45">IFERROR(BH31/BC31*100,0)</f>
        <v>0</v>
      </c>
      <c r="BJ31" s="328">
        <f t="shared" si="38"/>
        <v>0</v>
      </c>
      <c r="BK31" s="328"/>
      <c r="BL31" s="328"/>
    </row>
    <row r="32" spans="1:68" s="129" customFormat="1" x14ac:dyDescent="0.35">
      <c r="A32" s="64" t="s">
        <v>5</v>
      </c>
      <c r="B32" s="148"/>
      <c r="C32" s="148"/>
      <c r="D32" s="148"/>
      <c r="E32" s="148"/>
      <c r="F32" s="148"/>
      <c r="G32" s="148"/>
      <c r="H32" s="150">
        <v>5</v>
      </c>
      <c r="I32" s="852" t="s">
        <v>121</v>
      </c>
      <c r="J32" s="852"/>
      <c r="K32" s="852"/>
      <c r="L32" s="852"/>
      <c r="M32" s="306">
        <f t="shared" ref="M32:S32" si="46">SUM(M41+M33)</f>
        <v>4263303.07</v>
      </c>
      <c r="N32" s="306">
        <f t="shared" si="46"/>
        <v>4200000</v>
      </c>
      <c r="O32" s="306">
        <f t="shared" si="46"/>
        <v>4200000</v>
      </c>
      <c r="P32" s="306">
        <f t="shared" si="46"/>
        <v>4203663</v>
      </c>
      <c r="Q32" s="306">
        <f t="shared" si="46"/>
        <v>4300000</v>
      </c>
      <c r="R32" s="306">
        <f t="shared" si="46"/>
        <v>4300000</v>
      </c>
      <c r="S32" s="306">
        <f t="shared" si="46"/>
        <v>2318591.9700000002</v>
      </c>
      <c r="T32" s="307">
        <f t="shared" si="35"/>
        <v>53.920743488372104</v>
      </c>
      <c r="U32" s="307">
        <f>SUM(U41)</f>
        <v>-3400000</v>
      </c>
      <c r="V32" s="306">
        <f t="shared" ref="V32:AA32" si="47">SUM(V41+V33)</f>
        <v>800000</v>
      </c>
      <c r="W32" s="306">
        <f t="shared" si="47"/>
        <v>800000</v>
      </c>
      <c r="X32" s="306">
        <f t="shared" si="47"/>
        <v>4025000</v>
      </c>
      <c r="Y32" s="306">
        <f t="shared" si="47"/>
        <v>3979164.11</v>
      </c>
      <c r="Z32" s="306">
        <f t="shared" si="47"/>
        <v>800000</v>
      </c>
      <c r="AA32" s="306">
        <f t="shared" si="47"/>
        <v>404444.55</v>
      </c>
      <c r="AB32" s="307">
        <f t="shared" si="36"/>
        <v>50.555568749999999</v>
      </c>
      <c r="AC32" s="307">
        <f>AD32-Z32</f>
        <v>1106325</v>
      </c>
      <c r="AD32" s="306">
        <f t="shared" ref="AD32:AM32" si="48">SUM(AD41+AD33)</f>
        <v>1906325</v>
      </c>
      <c r="AE32" s="306">
        <f t="shared" si="48"/>
        <v>800000</v>
      </c>
      <c r="AF32" s="306">
        <f t="shared" si="48"/>
        <v>800000</v>
      </c>
      <c r="AG32" s="306">
        <f t="shared" si="48"/>
        <v>1906325</v>
      </c>
      <c r="AH32" s="306">
        <f t="shared" si="48"/>
        <v>0</v>
      </c>
      <c r="AI32" s="306">
        <f t="shared" si="48"/>
        <v>1903668.55</v>
      </c>
      <c r="AJ32" s="306">
        <f t="shared" si="48"/>
        <v>830000</v>
      </c>
      <c r="AK32" s="306">
        <f t="shared" si="48"/>
        <v>1660000</v>
      </c>
      <c r="AL32" s="306">
        <f t="shared" si="48"/>
        <v>1660000</v>
      </c>
      <c r="AM32" s="306">
        <f t="shared" si="48"/>
        <v>1660000</v>
      </c>
      <c r="AN32" s="306">
        <f t="shared" ref="AN32:AS32" si="49">SUM(AN41+AN33+AN38)</f>
        <v>851772.88</v>
      </c>
      <c r="AO32" s="306">
        <f t="shared" si="49"/>
        <v>830000</v>
      </c>
      <c r="AP32" s="306" t="e">
        <f t="shared" si="49"/>
        <v>#REF!</v>
      </c>
      <c r="AQ32" s="306" t="e">
        <f t="shared" si="49"/>
        <v>#REF!</v>
      </c>
      <c r="AR32" s="306" t="e">
        <f t="shared" si="49"/>
        <v>#REF!</v>
      </c>
      <c r="AS32" s="306">
        <f t="shared" si="49"/>
        <v>414864.26</v>
      </c>
      <c r="AT32" s="306">
        <f t="shared" si="37"/>
        <v>49.98364578313253</v>
      </c>
      <c r="AU32" s="306"/>
      <c r="AV32" s="359">
        <v>830000</v>
      </c>
      <c r="AW32" s="359">
        <v>830000</v>
      </c>
      <c r="AX32" s="306">
        <f>SUM(AX41+AX33+AX38)</f>
        <v>349235.72</v>
      </c>
      <c r="AY32" s="306">
        <f>SUM(AY41+AY33+AY38)</f>
        <v>1179235.72</v>
      </c>
      <c r="AZ32" s="359">
        <v>830000</v>
      </c>
      <c r="BA32" s="359">
        <v>830000</v>
      </c>
      <c r="BB32" s="306" t="e">
        <f>#REF!-AJ32</f>
        <v>#REF!</v>
      </c>
      <c r="BC32" s="306">
        <f>SUM(BC41+BC33+BC38)</f>
        <v>1179235.72</v>
      </c>
      <c r="BD32" s="306">
        <f>SUM(BD41+BD33+BD38)</f>
        <v>847011.45000000007</v>
      </c>
      <c r="BE32" s="306">
        <f>SUM(BE41+BE33+BE38)</f>
        <v>0</v>
      </c>
      <c r="BF32" s="306">
        <f t="shared" si="44"/>
        <v>0</v>
      </c>
      <c r="BG32" s="306">
        <f>SUM(BG41+BG33+BG38)</f>
        <v>0</v>
      </c>
      <c r="BH32" s="306">
        <f>SUM(BH41+BH33+BH38)</f>
        <v>0</v>
      </c>
      <c r="BI32" s="306">
        <f t="shared" si="45"/>
        <v>0</v>
      </c>
      <c r="BJ32" s="306">
        <f t="shared" si="38"/>
        <v>71.827153437991186</v>
      </c>
      <c r="BK32" s="306">
        <f>SUM(BK41+BK33+BK38)</f>
        <v>0</v>
      </c>
      <c r="BL32" s="306">
        <f>SUM(BL41+BL33+BL38)</f>
        <v>0</v>
      </c>
    </row>
    <row r="33" spans="1:65" s="129" customFormat="1" hidden="1" x14ac:dyDescent="0.35">
      <c r="A33" s="148"/>
      <c r="B33" s="148"/>
      <c r="C33" s="148"/>
      <c r="D33" s="148"/>
      <c r="E33" s="148"/>
      <c r="F33" s="148"/>
      <c r="G33" s="148"/>
      <c r="H33" s="149"/>
      <c r="I33" s="149">
        <v>51</v>
      </c>
      <c r="J33" s="150" t="s">
        <v>307</v>
      </c>
      <c r="K33" s="150"/>
      <c r="L33" s="150"/>
      <c r="M33" s="151">
        <f>SUM(M36)</f>
        <v>0</v>
      </c>
      <c r="N33" s="151">
        <f>SUM(N36)</f>
        <v>0</v>
      </c>
      <c r="O33" s="151">
        <f>SUM(O36)</f>
        <v>0</v>
      </c>
      <c r="P33" s="151">
        <f>SUM(P36+P34)</f>
        <v>0</v>
      </c>
      <c r="Q33" s="151">
        <f>SUM(Q36+Q34)</f>
        <v>100000</v>
      </c>
      <c r="R33" s="151">
        <f>SUM(R36+R34)</f>
        <v>100000</v>
      </c>
      <c r="S33" s="151">
        <f>SUM(S36+S34)</f>
        <v>0</v>
      </c>
      <c r="T33" s="152">
        <f t="shared" si="35"/>
        <v>0</v>
      </c>
      <c r="U33" s="152">
        <f>SUM(U36)</f>
        <v>0</v>
      </c>
      <c r="V33" s="151">
        <f t="shared" ref="V33:AA33" si="50">SUM(V36+V34)</f>
        <v>0</v>
      </c>
      <c r="W33" s="151">
        <f t="shared" si="50"/>
        <v>0</v>
      </c>
      <c r="X33" s="151">
        <f t="shared" si="50"/>
        <v>225000</v>
      </c>
      <c r="Y33" s="151">
        <f t="shared" si="50"/>
        <v>225000</v>
      </c>
      <c r="Z33" s="151">
        <f t="shared" si="50"/>
        <v>0</v>
      </c>
      <c r="AA33" s="151">
        <f t="shared" si="50"/>
        <v>0</v>
      </c>
      <c r="AB33" s="152">
        <v>0</v>
      </c>
      <c r="AC33" s="152">
        <f>AC34</f>
        <v>1091325</v>
      </c>
      <c r="AD33" s="151">
        <f>SUM(AD36+AD34)</f>
        <v>1091325</v>
      </c>
      <c r="AE33" s="151">
        <f>SUM(AE36+AE34)</f>
        <v>0</v>
      </c>
      <c r="AF33" s="151">
        <f>SUM(AF36+AF34)</f>
        <v>0</v>
      </c>
      <c r="AG33" s="151">
        <f>SUM(AG36+AG34)</f>
        <v>1091325</v>
      </c>
      <c r="AH33" s="151">
        <f t="shared" ref="AH33:AN33" si="51">SUM(AH36+AH34)</f>
        <v>0</v>
      </c>
      <c r="AI33" s="151">
        <f t="shared" si="51"/>
        <v>1091325</v>
      </c>
      <c r="AJ33" s="151">
        <f t="shared" si="51"/>
        <v>0</v>
      </c>
      <c r="AK33" s="151">
        <f t="shared" si="51"/>
        <v>0</v>
      </c>
      <c r="AL33" s="151">
        <f>SUM(AL36+AL34)</f>
        <v>0</v>
      </c>
      <c r="AM33" s="151">
        <f t="shared" si="51"/>
        <v>0</v>
      </c>
      <c r="AN33" s="151">
        <f t="shared" si="51"/>
        <v>0</v>
      </c>
      <c r="AO33" s="151">
        <f>SUM(AO36+AO34)</f>
        <v>0</v>
      </c>
      <c r="AP33" s="151">
        <f>SUM(AP36+AP34)</f>
        <v>0</v>
      </c>
      <c r="AQ33" s="151">
        <f>SUM(AQ36+AQ34)</f>
        <v>0</v>
      </c>
      <c r="AR33" s="151">
        <v>0</v>
      </c>
      <c r="AS33" s="151">
        <f>SUM(AS36+AS34)</f>
        <v>0</v>
      </c>
      <c r="AT33" s="151" t="e">
        <f t="shared" si="37"/>
        <v>#DIV/0!</v>
      </c>
      <c r="AU33" s="151"/>
      <c r="AV33" s="153">
        <v>0</v>
      </c>
      <c r="AW33" s="153">
        <v>0</v>
      </c>
      <c r="AX33" s="151">
        <f>SUM(AX36+AX34)</f>
        <v>0</v>
      </c>
      <c r="AY33" s="151">
        <f>SUM(AY36+AY34)</f>
        <v>0</v>
      </c>
      <c r="AZ33" s="153">
        <v>0</v>
      </c>
      <c r="BA33" s="153">
        <v>0</v>
      </c>
      <c r="BB33" s="151">
        <f>SUM(BB36+BB34)</f>
        <v>0</v>
      </c>
      <c r="BC33" s="151">
        <f>SUM(BC36+BC34)</f>
        <v>0</v>
      </c>
      <c r="BD33" s="151">
        <f>SUM(BD36+BD34)</f>
        <v>0</v>
      </c>
      <c r="BE33" s="151">
        <f>SUM(BE36+BE34)</f>
        <v>0</v>
      </c>
      <c r="BF33" s="151">
        <f t="shared" si="44"/>
        <v>0</v>
      </c>
      <c r="BG33" s="151">
        <f>SUM(BG36+BG34)</f>
        <v>0</v>
      </c>
      <c r="BH33" s="151">
        <f>SUM(BH36+BH34)</f>
        <v>0</v>
      </c>
      <c r="BI33" s="151">
        <f t="shared" si="45"/>
        <v>0</v>
      </c>
      <c r="BJ33" s="151" t="e">
        <f t="shared" si="38"/>
        <v>#DIV/0!</v>
      </c>
      <c r="BK33" s="151">
        <f>SUM(BK36+BK34)</f>
        <v>0</v>
      </c>
      <c r="BL33" s="151">
        <f>SUM(BL36+BL34)</f>
        <v>0</v>
      </c>
    </row>
    <row r="34" spans="1:65" ht="47.25" hidden="1" customHeight="1" x14ac:dyDescent="0.35">
      <c r="A34" s="154"/>
      <c r="B34" s="154"/>
      <c r="C34" s="154"/>
      <c r="D34" s="154"/>
      <c r="E34" s="154"/>
      <c r="F34" s="154"/>
      <c r="G34" s="155"/>
      <c r="H34" s="156"/>
      <c r="I34" s="156"/>
      <c r="J34" s="156">
        <v>514</v>
      </c>
      <c r="K34" s="854" t="s">
        <v>342</v>
      </c>
      <c r="L34" s="854"/>
      <c r="M34" s="157"/>
      <c r="N34" s="157"/>
      <c r="O34" s="157"/>
      <c r="P34" s="157">
        <f>P35</f>
        <v>0</v>
      </c>
      <c r="Q34" s="157">
        <f>Q35</f>
        <v>0</v>
      </c>
      <c r="R34" s="157">
        <f>R35</f>
        <v>0</v>
      </c>
      <c r="S34" s="157">
        <f>S35</f>
        <v>0</v>
      </c>
      <c r="T34" s="158">
        <v>0</v>
      </c>
      <c r="U34" s="158">
        <f t="shared" ref="U34:BH34" si="52">U35</f>
        <v>0</v>
      </c>
      <c r="V34" s="157">
        <f t="shared" si="52"/>
        <v>0</v>
      </c>
      <c r="W34" s="157">
        <f t="shared" si="52"/>
        <v>0</v>
      </c>
      <c r="X34" s="157">
        <f>X35</f>
        <v>225000</v>
      </c>
      <c r="Y34" s="157">
        <f t="shared" si="52"/>
        <v>225000</v>
      </c>
      <c r="Z34" s="157">
        <f t="shared" si="52"/>
        <v>0</v>
      </c>
      <c r="AA34" s="157">
        <f t="shared" si="52"/>
        <v>0</v>
      </c>
      <c r="AB34" s="158">
        <v>0</v>
      </c>
      <c r="AC34" s="158">
        <f t="shared" si="52"/>
        <v>1091325</v>
      </c>
      <c r="AD34" s="157">
        <f t="shared" si="52"/>
        <v>1091325</v>
      </c>
      <c r="AE34" s="157">
        <f t="shared" si="52"/>
        <v>0</v>
      </c>
      <c r="AF34" s="157">
        <f t="shared" si="52"/>
        <v>0</v>
      </c>
      <c r="AG34" s="157">
        <f t="shared" si="52"/>
        <v>1091325</v>
      </c>
      <c r="AH34" s="157">
        <f t="shared" si="52"/>
        <v>0</v>
      </c>
      <c r="AI34" s="157">
        <f t="shared" si="52"/>
        <v>1091325</v>
      </c>
      <c r="AJ34" s="157">
        <f t="shared" si="52"/>
        <v>0</v>
      </c>
      <c r="AK34" s="157">
        <f t="shared" si="52"/>
        <v>0</v>
      </c>
      <c r="AL34" s="157">
        <f t="shared" si="52"/>
        <v>0</v>
      </c>
      <c r="AM34" s="157">
        <f t="shared" si="52"/>
        <v>0</v>
      </c>
      <c r="AN34" s="157">
        <f t="shared" si="52"/>
        <v>0</v>
      </c>
      <c r="AO34" s="157">
        <f t="shared" si="52"/>
        <v>0</v>
      </c>
      <c r="AP34" s="157">
        <f t="shared" si="52"/>
        <v>0</v>
      </c>
      <c r="AQ34" s="157">
        <f t="shared" si="52"/>
        <v>0</v>
      </c>
      <c r="AR34" s="157">
        <v>0</v>
      </c>
      <c r="AS34" s="157">
        <f t="shared" si="52"/>
        <v>0</v>
      </c>
      <c r="AT34" s="157" t="e">
        <f t="shared" si="37"/>
        <v>#DIV/0!</v>
      </c>
      <c r="AU34" s="157"/>
      <c r="AV34" s="157"/>
      <c r="AW34" s="157"/>
      <c r="AX34" s="157">
        <f t="shared" si="52"/>
        <v>0</v>
      </c>
      <c r="AY34" s="157">
        <f t="shared" si="52"/>
        <v>0</v>
      </c>
      <c r="AZ34" s="157"/>
      <c r="BA34" s="157"/>
      <c r="BB34" s="157">
        <f t="shared" si="52"/>
        <v>0</v>
      </c>
      <c r="BC34" s="157">
        <f t="shared" si="52"/>
        <v>0</v>
      </c>
      <c r="BD34" s="157">
        <f t="shared" si="52"/>
        <v>0</v>
      </c>
      <c r="BE34" s="157">
        <f t="shared" si="52"/>
        <v>0</v>
      </c>
      <c r="BF34" s="157">
        <f t="shared" si="44"/>
        <v>0</v>
      </c>
      <c r="BG34" s="157">
        <f t="shared" si="52"/>
        <v>0</v>
      </c>
      <c r="BH34" s="157">
        <f t="shared" si="52"/>
        <v>0</v>
      </c>
      <c r="BI34" s="157">
        <f t="shared" si="45"/>
        <v>0</v>
      </c>
      <c r="BJ34" s="157" t="e">
        <f t="shared" si="38"/>
        <v>#DIV/0!</v>
      </c>
      <c r="BK34" s="157">
        <f>BK35</f>
        <v>0</v>
      </c>
      <c r="BL34" s="157">
        <f>BL35</f>
        <v>0</v>
      </c>
    </row>
    <row r="35" spans="1:65" hidden="1" x14ac:dyDescent="0.35">
      <c r="A35" s="83"/>
      <c r="B35" s="360"/>
      <c r="C35" s="360"/>
      <c r="D35" s="360"/>
      <c r="E35" s="360"/>
      <c r="F35" s="360"/>
      <c r="G35" s="361"/>
      <c r="H35" s="362"/>
      <c r="I35" s="362"/>
      <c r="J35" s="363"/>
      <c r="K35" s="363">
        <v>5141</v>
      </c>
      <c r="L35" s="363" t="s">
        <v>343</v>
      </c>
      <c r="M35" s="364"/>
      <c r="N35" s="364"/>
      <c r="O35" s="364"/>
      <c r="P35" s="364">
        <v>0</v>
      </c>
      <c r="Q35" s="364">
        <v>0</v>
      </c>
      <c r="R35" s="364">
        <v>0</v>
      </c>
      <c r="S35" s="364">
        <v>0</v>
      </c>
      <c r="T35" s="365">
        <v>0</v>
      </c>
      <c r="U35" s="365">
        <f>(V35-R35)</f>
        <v>0</v>
      </c>
      <c r="V35" s="364">
        <v>0</v>
      </c>
      <c r="W35" s="364">
        <v>0</v>
      </c>
      <c r="X35" s="364">
        <v>225000</v>
      </c>
      <c r="Y35" s="366">
        <v>225000</v>
      </c>
      <c r="Z35" s="366">
        <v>0</v>
      </c>
      <c r="AA35" s="366">
        <v>0</v>
      </c>
      <c r="AB35" s="367">
        <v>0</v>
      </c>
      <c r="AC35" s="367">
        <f>(AD35-Z35)</f>
        <v>1091325</v>
      </c>
      <c r="AD35" s="366">
        <v>1091325</v>
      </c>
      <c r="AE35" s="364"/>
      <c r="AF35" s="364"/>
      <c r="AG35" s="366">
        <v>1091325</v>
      </c>
      <c r="AH35" s="366"/>
      <c r="AI35" s="366">
        <v>1091325</v>
      </c>
      <c r="AJ35" s="366">
        <v>0</v>
      </c>
      <c r="AK35" s="366">
        <v>0</v>
      </c>
      <c r="AL35" s="366">
        <v>0</v>
      </c>
      <c r="AM35" s="366">
        <v>0</v>
      </c>
      <c r="AN35" s="366">
        <v>0</v>
      </c>
      <c r="AO35" s="366">
        <v>0</v>
      </c>
      <c r="AP35" s="366">
        <v>0</v>
      </c>
      <c r="AQ35" s="366">
        <v>0</v>
      </c>
      <c r="AR35" s="366">
        <v>0</v>
      </c>
      <c r="AS35" s="366">
        <v>0</v>
      </c>
      <c r="AT35" s="366" t="e">
        <f t="shared" si="37"/>
        <v>#DIV/0!</v>
      </c>
      <c r="AU35" s="366"/>
      <c r="AV35" s="368"/>
      <c r="AW35" s="368"/>
      <c r="AX35" s="366">
        <f>AY35-AO35</f>
        <v>0</v>
      </c>
      <c r="AY35" s="366">
        <v>0</v>
      </c>
      <c r="AZ35" s="368"/>
      <c r="BA35" s="368"/>
      <c r="BB35" s="364">
        <v>0</v>
      </c>
      <c r="BC35" s="366">
        <v>0</v>
      </c>
      <c r="BD35" s="366">
        <v>0</v>
      </c>
      <c r="BE35" s="366">
        <v>0</v>
      </c>
      <c r="BF35" s="366">
        <f t="shared" si="44"/>
        <v>0</v>
      </c>
      <c r="BG35" s="366">
        <v>0</v>
      </c>
      <c r="BH35" s="366">
        <v>0</v>
      </c>
      <c r="BI35" s="366">
        <f t="shared" si="45"/>
        <v>0</v>
      </c>
      <c r="BJ35" s="366" t="e">
        <f t="shared" si="38"/>
        <v>#DIV/0!</v>
      </c>
      <c r="BK35" s="366">
        <v>0</v>
      </c>
      <c r="BL35" s="366">
        <v>0</v>
      </c>
    </row>
    <row r="36" spans="1:65" ht="20.25" hidden="1" customHeight="1" x14ac:dyDescent="0.35">
      <c r="A36" s="82"/>
      <c r="B36" s="155"/>
      <c r="C36" s="155"/>
      <c r="D36" s="155"/>
      <c r="E36" s="155"/>
      <c r="F36" s="155"/>
      <c r="G36" s="155"/>
      <c r="H36" s="156"/>
      <c r="I36" s="156"/>
      <c r="J36" s="369">
        <v>516</v>
      </c>
      <c r="K36" s="369" t="s">
        <v>308</v>
      </c>
      <c r="L36" s="369"/>
      <c r="M36" s="370">
        <f>SUM(M37)</f>
        <v>0</v>
      </c>
      <c r="N36" s="370">
        <f>SUM(N37)</f>
        <v>0</v>
      </c>
      <c r="O36" s="370">
        <f>SUM(O37)</f>
        <v>0</v>
      </c>
      <c r="P36" s="370">
        <f>SUM(P37)</f>
        <v>0</v>
      </c>
      <c r="Q36" s="370">
        <f t="shared" ref="Q36:AA36" si="53">SUM(Q37)</f>
        <v>100000</v>
      </c>
      <c r="R36" s="370">
        <f t="shared" si="53"/>
        <v>100000</v>
      </c>
      <c r="S36" s="370">
        <f>SUM(S37)</f>
        <v>0</v>
      </c>
      <c r="T36" s="371">
        <f t="shared" si="35"/>
        <v>0</v>
      </c>
      <c r="U36" s="371"/>
      <c r="V36" s="370">
        <f t="shared" si="53"/>
        <v>0</v>
      </c>
      <c r="W36" s="370">
        <f t="shared" si="53"/>
        <v>0</v>
      </c>
      <c r="X36" s="370">
        <f t="shared" si="53"/>
        <v>0</v>
      </c>
      <c r="Y36" s="370">
        <f t="shared" si="53"/>
        <v>0</v>
      </c>
      <c r="Z36" s="370">
        <f t="shared" si="53"/>
        <v>0</v>
      </c>
      <c r="AA36" s="370">
        <f t="shared" si="53"/>
        <v>0</v>
      </c>
      <c r="AB36" s="371">
        <v>0</v>
      </c>
      <c r="AC36" s="371">
        <f>(AD36-Z36)</f>
        <v>0</v>
      </c>
      <c r="AD36" s="370">
        <f>SUM(AD37)</f>
        <v>0</v>
      </c>
      <c r="AE36" s="370"/>
      <c r="AF36" s="370"/>
      <c r="AG36" s="370">
        <f t="shared" ref="AG36:BH36" si="54">SUM(AG37)</f>
        <v>0</v>
      </c>
      <c r="AH36" s="370">
        <f t="shared" si="54"/>
        <v>0</v>
      </c>
      <c r="AI36" s="370">
        <f t="shared" si="54"/>
        <v>0</v>
      </c>
      <c r="AJ36" s="370">
        <f t="shared" si="54"/>
        <v>0</v>
      </c>
      <c r="AK36" s="370">
        <f t="shared" si="54"/>
        <v>0</v>
      </c>
      <c r="AL36" s="370">
        <f t="shared" si="54"/>
        <v>0</v>
      </c>
      <c r="AM36" s="370">
        <f t="shared" si="54"/>
        <v>0</v>
      </c>
      <c r="AN36" s="370">
        <f t="shared" si="54"/>
        <v>0</v>
      </c>
      <c r="AO36" s="370">
        <f t="shared" si="54"/>
        <v>0</v>
      </c>
      <c r="AP36" s="370">
        <f t="shared" si="54"/>
        <v>0</v>
      </c>
      <c r="AQ36" s="370">
        <f t="shared" si="54"/>
        <v>0</v>
      </c>
      <c r="AR36" s="370">
        <v>0</v>
      </c>
      <c r="AS36" s="370">
        <f t="shared" si="54"/>
        <v>0</v>
      </c>
      <c r="AT36" s="370" t="e">
        <f t="shared" si="37"/>
        <v>#DIV/0!</v>
      </c>
      <c r="AU36" s="370"/>
      <c r="AV36" s="372">
        <v>0</v>
      </c>
      <c r="AW36" s="372">
        <v>0</v>
      </c>
      <c r="AX36" s="370">
        <f t="shared" si="54"/>
        <v>0</v>
      </c>
      <c r="AY36" s="370">
        <f t="shared" si="54"/>
        <v>0</v>
      </c>
      <c r="AZ36" s="372">
        <v>0</v>
      </c>
      <c r="BA36" s="372">
        <v>0</v>
      </c>
      <c r="BB36" s="370">
        <f t="shared" si="54"/>
        <v>0</v>
      </c>
      <c r="BC36" s="370">
        <f t="shared" si="54"/>
        <v>0</v>
      </c>
      <c r="BD36" s="370">
        <f t="shared" si="54"/>
        <v>0</v>
      </c>
      <c r="BE36" s="370">
        <f t="shared" si="54"/>
        <v>0</v>
      </c>
      <c r="BF36" s="370">
        <f t="shared" si="44"/>
        <v>0</v>
      </c>
      <c r="BG36" s="370">
        <f t="shared" si="54"/>
        <v>0</v>
      </c>
      <c r="BH36" s="370">
        <f t="shared" si="54"/>
        <v>0</v>
      </c>
      <c r="BI36" s="370">
        <f t="shared" si="45"/>
        <v>0</v>
      </c>
      <c r="BJ36" s="370" t="e">
        <f t="shared" si="38"/>
        <v>#DIV/0!</v>
      </c>
      <c r="BK36" s="370">
        <f>SUM(BK37)</f>
        <v>0</v>
      </c>
      <c r="BL36" s="370">
        <f>SUM(BL37)</f>
        <v>0</v>
      </c>
    </row>
    <row r="37" spans="1:65" ht="20.25" hidden="1" customHeight="1" x14ac:dyDescent="0.35">
      <c r="A37" s="82"/>
      <c r="B37" s="155"/>
      <c r="C37" s="155"/>
      <c r="D37" s="155"/>
      <c r="E37" s="155"/>
      <c r="F37" s="155"/>
      <c r="G37" s="155"/>
      <c r="H37" s="156"/>
      <c r="I37" s="156"/>
      <c r="J37" s="373"/>
      <c r="K37" s="362">
        <v>5163</v>
      </c>
      <c r="L37" s="362" t="s">
        <v>303</v>
      </c>
      <c r="M37" s="374">
        <v>0</v>
      </c>
      <c r="N37" s="374">
        <v>0</v>
      </c>
      <c r="O37" s="374">
        <v>0</v>
      </c>
      <c r="P37" s="374">
        <v>0</v>
      </c>
      <c r="Q37" s="374">
        <v>100000</v>
      </c>
      <c r="R37" s="374">
        <v>100000</v>
      </c>
      <c r="S37" s="374">
        <v>0</v>
      </c>
      <c r="T37" s="375">
        <f t="shared" si="35"/>
        <v>0</v>
      </c>
      <c r="U37" s="375"/>
      <c r="V37" s="374">
        <v>0</v>
      </c>
      <c r="W37" s="374">
        <v>0</v>
      </c>
      <c r="X37" s="374">
        <v>0</v>
      </c>
      <c r="Y37" s="374">
        <v>0</v>
      </c>
      <c r="Z37" s="374">
        <v>0</v>
      </c>
      <c r="AA37" s="374">
        <v>0</v>
      </c>
      <c r="AB37" s="375">
        <v>0</v>
      </c>
      <c r="AC37" s="375">
        <f>(AD37-Z37)</f>
        <v>0</v>
      </c>
      <c r="AD37" s="374">
        <v>0</v>
      </c>
      <c r="AE37" s="374"/>
      <c r="AF37" s="374"/>
      <c r="AG37" s="374">
        <v>0</v>
      </c>
      <c r="AH37" s="374">
        <v>0</v>
      </c>
      <c r="AI37" s="374">
        <v>0</v>
      </c>
      <c r="AJ37" s="374">
        <v>0</v>
      </c>
      <c r="AK37" s="374">
        <v>0</v>
      </c>
      <c r="AL37" s="374">
        <v>0</v>
      </c>
      <c r="AM37" s="374">
        <v>0</v>
      </c>
      <c r="AN37" s="374">
        <v>0</v>
      </c>
      <c r="AO37" s="374">
        <v>0</v>
      </c>
      <c r="AP37" s="374">
        <v>0</v>
      </c>
      <c r="AQ37" s="374">
        <v>0</v>
      </c>
      <c r="AR37" s="374">
        <v>0</v>
      </c>
      <c r="AS37" s="374">
        <v>0</v>
      </c>
      <c r="AT37" s="374" t="e">
        <f t="shared" si="37"/>
        <v>#DIV/0!</v>
      </c>
      <c r="AU37" s="374"/>
      <c r="AV37" s="376">
        <v>0</v>
      </c>
      <c r="AW37" s="376">
        <v>0</v>
      </c>
      <c r="AX37" s="374">
        <v>0</v>
      </c>
      <c r="AY37" s="374">
        <v>0</v>
      </c>
      <c r="AZ37" s="376">
        <v>0</v>
      </c>
      <c r="BA37" s="376">
        <v>0</v>
      </c>
      <c r="BB37" s="374">
        <v>0</v>
      </c>
      <c r="BC37" s="374">
        <v>0</v>
      </c>
      <c r="BD37" s="374">
        <v>0</v>
      </c>
      <c r="BE37" s="374">
        <v>0</v>
      </c>
      <c r="BF37" s="374">
        <f t="shared" si="44"/>
        <v>0</v>
      </c>
      <c r="BG37" s="374">
        <v>0</v>
      </c>
      <c r="BH37" s="374">
        <v>0</v>
      </c>
      <c r="BI37" s="374">
        <f t="shared" si="45"/>
        <v>0</v>
      </c>
      <c r="BJ37" s="374" t="e">
        <f t="shared" si="38"/>
        <v>#DIV/0!</v>
      </c>
      <c r="BK37" s="374">
        <v>0</v>
      </c>
      <c r="BL37" s="374">
        <v>0</v>
      </c>
    </row>
    <row r="38" spans="1:65" s="129" customFormat="1" ht="20.25" customHeight="1" x14ac:dyDescent="0.35">
      <c r="A38" s="65" t="s">
        <v>5</v>
      </c>
      <c r="B38" s="308"/>
      <c r="C38" s="308"/>
      <c r="D38" s="308"/>
      <c r="E38" s="308"/>
      <c r="F38" s="308"/>
      <c r="G38" s="148"/>
      <c r="H38" s="149"/>
      <c r="I38" s="351">
        <v>53</v>
      </c>
      <c r="J38" s="852" t="s">
        <v>528</v>
      </c>
      <c r="K38" s="852"/>
      <c r="L38" s="852"/>
      <c r="M38" s="152" t="e">
        <f>SUM(#REF!)</f>
        <v>#REF!</v>
      </c>
      <c r="N38" s="152" t="e">
        <f>SUM(#REF!)</f>
        <v>#REF!</v>
      </c>
      <c r="O38" s="152" t="e">
        <f>SUM(#REF!)</f>
        <v>#REF!</v>
      </c>
      <c r="P38" s="152" t="e">
        <f>SUM(#REF!)</f>
        <v>#REF!</v>
      </c>
      <c r="Q38" s="152" t="e">
        <f>SUM(#REF!)</f>
        <v>#REF!</v>
      </c>
      <c r="R38" s="152" t="e">
        <f>SUM(#REF!)</f>
        <v>#REF!</v>
      </c>
      <c r="S38" s="152" t="e">
        <f>SUM(#REF!)</f>
        <v>#REF!</v>
      </c>
      <c r="T38" s="152" t="e">
        <f>(S38/R38)*100</f>
        <v>#REF!</v>
      </c>
      <c r="U38" s="152" t="e">
        <f>SUM(#REF!)</f>
        <v>#REF!</v>
      </c>
      <c r="V38" s="152" t="e">
        <f>SUM(#REF!)</f>
        <v>#REF!</v>
      </c>
      <c r="W38" s="152" t="e">
        <f>SUM(#REF!)</f>
        <v>#REF!</v>
      </c>
      <c r="X38" s="152" t="e">
        <f>SUM(#REF!)</f>
        <v>#REF!</v>
      </c>
      <c r="Y38" s="152" t="e">
        <f>SUM(#REF!)</f>
        <v>#REF!</v>
      </c>
      <c r="Z38" s="152" t="e">
        <f>SUM(#REF!)</f>
        <v>#REF!</v>
      </c>
      <c r="AA38" s="152" t="e">
        <f>SUM(#REF!)</f>
        <v>#REF!</v>
      </c>
      <c r="AB38" s="152" t="e">
        <f>(AA38/Z38)*100</f>
        <v>#REF!</v>
      </c>
      <c r="AC38" s="152" t="e">
        <f>SUM(#REF!)</f>
        <v>#REF!</v>
      </c>
      <c r="AD38" s="152" t="e">
        <f>SUM(#REF!)</f>
        <v>#REF!</v>
      </c>
      <c r="AE38" s="152">
        <v>800000</v>
      </c>
      <c r="AF38" s="152">
        <v>800000</v>
      </c>
      <c r="AG38" s="152" t="e">
        <f>SUM(#REF!)</f>
        <v>#REF!</v>
      </c>
      <c r="AH38" s="152" t="e">
        <f>SUM(#REF!)</f>
        <v>#REF!</v>
      </c>
      <c r="AI38" s="152" t="e">
        <f>SUM(#REF!+AI45)</f>
        <v>#REF!</v>
      </c>
      <c r="AJ38" s="152" t="e">
        <f>SUM(#REF!+AJ45)</f>
        <v>#REF!</v>
      </c>
      <c r="AK38" s="152" t="e">
        <f>SUM(#REF!+AK45)</f>
        <v>#REF!</v>
      </c>
      <c r="AL38" s="152" t="e">
        <f>SUM(#REF!+AL45)</f>
        <v>#REF!</v>
      </c>
      <c r="AM38" s="152" t="e">
        <f>SUM(#REF!+AM45)</f>
        <v>#REF!</v>
      </c>
      <c r="AN38" s="152">
        <f>AN39</f>
        <v>0</v>
      </c>
      <c r="AO38" s="152">
        <f>AO39</f>
        <v>0</v>
      </c>
      <c r="AP38" s="152" t="e">
        <f>SUM(#REF!+AP45)</f>
        <v>#REF!</v>
      </c>
      <c r="AQ38" s="152" t="e">
        <f>SUM(#REF!+AQ45)</f>
        <v>#REF!</v>
      </c>
      <c r="AR38" s="152" t="e">
        <f>AO38/AI38*100</f>
        <v>#REF!</v>
      </c>
      <c r="AS38" s="152">
        <f>AS39</f>
        <v>0</v>
      </c>
      <c r="AT38" s="152">
        <v>0</v>
      </c>
      <c r="AU38" s="152"/>
      <c r="AV38" s="377">
        <v>830000</v>
      </c>
      <c r="AW38" s="377">
        <v>830000</v>
      </c>
      <c r="AX38" s="152">
        <f>AX39</f>
        <v>50000</v>
      </c>
      <c r="AY38" s="152">
        <f>AY39</f>
        <v>50000</v>
      </c>
      <c r="AZ38" s="377">
        <v>830000</v>
      </c>
      <c r="BA38" s="377">
        <v>830000</v>
      </c>
      <c r="BB38" s="152" t="e">
        <f>SUM(#REF!)</f>
        <v>#REF!</v>
      </c>
      <c r="BC38" s="152">
        <f>BC39</f>
        <v>50000</v>
      </c>
      <c r="BD38" s="152">
        <f>BD39</f>
        <v>0</v>
      </c>
      <c r="BE38" s="152">
        <f>BE39</f>
        <v>0</v>
      </c>
      <c r="BF38" s="152">
        <f t="shared" si="44"/>
        <v>0</v>
      </c>
      <c r="BG38" s="152">
        <f>BG39</f>
        <v>0</v>
      </c>
      <c r="BH38" s="152">
        <f>BH39</f>
        <v>0</v>
      </c>
      <c r="BI38" s="152">
        <f t="shared" si="45"/>
        <v>0</v>
      </c>
      <c r="BJ38" s="152">
        <f t="shared" si="38"/>
        <v>0</v>
      </c>
      <c r="BK38" s="152">
        <f>BK39</f>
        <v>0</v>
      </c>
      <c r="BL38" s="152">
        <f>BL39</f>
        <v>0</v>
      </c>
    </row>
    <row r="39" spans="1:65" ht="30.75" customHeight="1" x14ac:dyDescent="0.35">
      <c r="A39" s="81"/>
      <c r="B39" s="154"/>
      <c r="C39" s="154"/>
      <c r="D39" s="154"/>
      <c r="E39" s="154"/>
      <c r="F39" s="154"/>
      <c r="G39" s="155"/>
      <c r="H39" s="156"/>
      <c r="I39" s="156"/>
      <c r="J39" s="156">
        <v>532</v>
      </c>
      <c r="K39" s="854" t="s">
        <v>555</v>
      </c>
      <c r="L39" s="854"/>
      <c r="M39" s="157"/>
      <c r="N39" s="157"/>
      <c r="O39" s="157"/>
      <c r="P39" s="157">
        <f>P40</f>
        <v>0</v>
      </c>
      <c r="Q39" s="157">
        <f>Q40</f>
        <v>0</v>
      </c>
      <c r="R39" s="157">
        <f>R40</f>
        <v>0</v>
      </c>
      <c r="S39" s="157">
        <f>S40</f>
        <v>0</v>
      </c>
      <c r="T39" s="158">
        <v>0</v>
      </c>
      <c r="U39" s="158">
        <f t="shared" ref="U39:BH39" si="55">U40</f>
        <v>0</v>
      </c>
      <c r="V39" s="157">
        <f t="shared" si="55"/>
        <v>0</v>
      </c>
      <c r="W39" s="157">
        <f t="shared" si="55"/>
        <v>0</v>
      </c>
      <c r="X39" s="157">
        <f>X40</f>
        <v>225000</v>
      </c>
      <c r="Y39" s="157">
        <f t="shared" si="55"/>
        <v>225000</v>
      </c>
      <c r="Z39" s="157">
        <f t="shared" si="55"/>
        <v>0</v>
      </c>
      <c r="AA39" s="157">
        <f t="shared" si="55"/>
        <v>0</v>
      </c>
      <c r="AB39" s="158">
        <v>0</v>
      </c>
      <c r="AC39" s="158">
        <f t="shared" si="55"/>
        <v>1091325</v>
      </c>
      <c r="AD39" s="157">
        <f t="shared" si="55"/>
        <v>1091325</v>
      </c>
      <c r="AE39" s="157">
        <f t="shared" si="55"/>
        <v>0</v>
      </c>
      <c r="AF39" s="157">
        <f t="shared" si="55"/>
        <v>0</v>
      </c>
      <c r="AG39" s="157">
        <f t="shared" si="55"/>
        <v>1091325</v>
      </c>
      <c r="AH39" s="157">
        <f t="shared" si="55"/>
        <v>0</v>
      </c>
      <c r="AI39" s="157">
        <f t="shared" si="55"/>
        <v>1091325</v>
      </c>
      <c r="AJ39" s="157">
        <f t="shared" si="55"/>
        <v>0</v>
      </c>
      <c r="AK39" s="157">
        <f t="shared" si="55"/>
        <v>0</v>
      </c>
      <c r="AL39" s="157">
        <f t="shared" si="55"/>
        <v>0</v>
      </c>
      <c r="AM39" s="157">
        <f t="shared" si="55"/>
        <v>0</v>
      </c>
      <c r="AN39" s="157">
        <f t="shared" si="55"/>
        <v>0</v>
      </c>
      <c r="AO39" s="157">
        <f>AO40</f>
        <v>0</v>
      </c>
      <c r="AP39" s="157">
        <f t="shared" si="55"/>
        <v>0</v>
      </c>
      <c r="AQ39" s="157">
        <f t="shared" si="55"/>
        <v>0</v>
      </c>
      <c r="AR39" s="157">
        <v>0</v>
      </c>
      <c r="AS39" s="157">
        <f t="shared" si="55"/>
        <v>0</v>
      </c>
      <c r="AT39" s="157">
        <v>0</v>
      </c>
      <c r="AU39" s="157"/>
      <c r="AV39" s="157"/>
      <c r="AW39" s="157"/>
      <c r="AX39" s="157">
        <f t="shared" si="55"/>
        <v>50000</v>
      </c>
      <c r="AY39" s="157">
        <f t="shared" si="55"/>
        <v>50000</v>
      </c>
      <c r="AZ39" s="157"/>
      <c r="BA39" s="157"/>
      <c r="BB39" s="157">
        <f t="shared" si="55"/>
        <v>0</v>
      </c>
      <c r="BC39" s="157">
        <f t="shared" si="55"/>
        <v>50000</v>
      </c>
      <c r="BD39" s="157">
        <f t="shared" si="55"/>
        <v>0</v>
      </c>
      <c r="BE39" s="157">
        <f t="shared" si="55"/>
        <v>0</v>
      </c>
      <c r="BF39" s="157">
        <f t="shared" si="44"/>
        <v>0</v>
      </c>
      <c r="BG39" s="157">
        <f t="shared" si="55"/>
        <v>0</v>
      </c>
      <c r="BH39" s="157">
        <f t="shared" si="55"/>
        <v>0</v>
      </c>
      <c r="BI39" s="157">
        <f t="shared" si="45"/>
        <v>0</v>
      </c>
      <c r="BJ39" s="157">
        <f t="shared" si="38"/>
        <v>0</v>
      </c>
      <c r="BK39" s="157">
        <f>BK40</f>
        <v>0</v>
      </c>
      <c r="BL39" s="157">
        <f>BL40</f>
        <v>0</v>
      </c>
    </row>
    <row r="40" spans="1:65" x14ac:dyDescent="0.35">
      <c r="A40" s="83"/>
      <c r="B40" s="360"/>
      <c r="C40" s="360"/>
      <c r="D40" s="360"/>
      <c r="E40" s="360"/>
      <c r="F40" s="360"/>
      <c r="G40" s="361"/>
      <c r="H40" s="362"/>
      <c r="I40" s="362"/>
      <c r="J40" s="363"/>
      <c r="K40" s="363">
        <v>5321</v>
      </c>
      <c r="L40" s="363" t="s">
        <v>555</v>
      </c>
      <c r="M40" s="364"/>
      <c r="N40" s="364"/>
      <c r="O40" s="364"/>
      <c r="P40" s="364">
        <v>0</v>
      </c>
      <c r="Q40" s="364">
        <v>0</v>
      </c>
      <c r="R40" s="364">
        <v>0</v>
      </c>
      <c r="S40" s="364">
        <v>0</v>
      </c>
      <c r="T40" s="365">
        <v>0</v>
      </c>
      <c r="U40" s="365">
        <f>(V40-R40)</f>
        <v>0</v>
      </c>
      <c r="V40" s="364">
        <v>0</v>
      </c>
      <c r="W40" s="364">
        <v>0</v>
      </c>
      <c r="X40" s="364">
        <v>225000</v>
      </c>
      <c r="Y40" s="366">
        <v>225000</v>
      </c>
      <c r="Z40" s="366">
        <v>0</v>
      </c>
      <c r="AA40" s="366">
        <v>0</v>
      </c>
      <c r="AB40" s="367">
        <v>0</v>
      </c>
      <c r="AC40" s="367">
        <f>(AD40-Z40)</f>
        <v>1091325</v>
      </c>
      <c r="AD40" s="366">
        <v>1091325</v>
      </c>
      <c r="AE40" s="364"/>
      <c r="AF40" s="364"/>
      <c r="AG40" s="366">
        <v>1091325</v>
      </c>
      <c r="AH40" s="366"/>
      <c r="AI40" s="366">
        <v>1091325</v>
      </c>
      <c r="AJ40" s="366">
        <v>0</v>
      </c>
      <c r="AK40" s="366">
        <v>0</v>
      </c>
      <c r="AL40" s="366">
        <v>0</v>
      </c>
      <c r="AM40" s="366">
        <v>0</v>
      </c>
      <c r="AN40" s="366">
        <v>0</v>
      </c>
      <c r="AO40" s="366">
        <v>0</v>
      </c>
      <c r="AP40" s="366">
        <v>0</v>
      </c>
      <c r="AQ40" s="366">
        <v>0</v>
      </c>
      <c r="AR40" s="366">
        <v>0</v>
      </c>
      <c r="AS40" s="366">
        <v>0</v>
      </c>
      <c r="AT40" s="366">
        <v>0</v>
      </c>
      <c r="AU40" s="366"/>
      <c r="AV40" s="368"/>
      <c r="AW40" s="368"/>
      <c r="AX40" s="366">
        <f>AY40-AO40</f>
        <v>50000</v>
      </c>
      <c r="AY40" s="366">
        <v>50000</v>
      </c>
      <c r="AZ40" s="368"/>
      <c r="BA40" s="368"/>
      <c r="BB40" s="364">
        <v>0</v>
      </c>
      <c r="BC40" s="366">
        <v>50000</v>
      </c>
      <c r="BD40" s="366">
        <v>0</v>
      </c>
      <c r="BE40" s="366">
        <v>0</v>
      </c>
      <c r="BF40" s="366">
        <f t="shared" si="44"/>
        <v>0</v>
      </c>
      <c r="BG40" s="366"/>
      <c r="BH40" s="366"/>
      <c r="BI40" s="366">
        <f t="shared" si="45"/>
        <v>0</v>
      </c>
      <c r="BJ40" s="366">
        <f t="shared" si="38"/>
        <v>0</v>
      </c>
      <c r="BK40" s="366"/>
      <c r="BL40" s="366"/>
    </row>
    <row r="41" spans="1:65" s="129" customFormat="1" ht="20.25" customHeight="1" x14ac:dyDescent="0.35">
      <c r="A41" s="65" t="s">
        <v>5</v>
      </c>
      <c r="B41" s="308"/>
      <c r="C41" s="308"/>
      <c r="D41" s="308"/>
      <c r="E41" s="308"/>
      <c r="F41" s="308"/>
      <c r="G41" s="148"/>
      <c r="H41" s="149"/>
      <c r="I41" s="351">
        <v>54</v>
      </c>
      <c r="J41" s="852" t="s">
        <v>122</v>
      </c>
      <c r="K41" s="852"/>
      <c r="L41" s="852"/>
      <c r="M41" s="152">
        <f t="shared" ref="M41:R41" si="56">SUM(M42)</f>
        <v>4263303.07</v>
      </c>
      <c r="N41" s="152">
        <f t="shared" si="56"/>
        <v>4200000</v>
      </c>
      <c r="O41" s="152">
        <f t="shared" si="56"/>
        <v>4200000</v>
      </c>
      <c r="P41" s="152">
        <f t="shared" si="56"/>
        <v>4203663</v>
      </c>
      <c r="Q41" s="152">
        <f t="shared" si="56"/>
        <v>4200000</v>
      </c>
      <c r="R41" s="152">
        <f t="shared" si="56"/>
        <v>4200000</v>
      </c>
      <c r="S41" s="152">
        <f>SUM(S42)</f>
        <v>2318591.9700000002</v>
      </c>
      <c r="T41" s="152">
        <f t="shared" si="35"/>
        <v>55.204570714285715</v>
      </c>
      <c r="U41" s="152">
        <f>SUM(U42)</f>
        <v>-3400000</v>
      </c>
      <c r="V41" s="152">
        <f t="shared" ref="V41:AA41" si="57">SUM(V42)</f>
        <v>800000</v>
      </c>
      <c r="W41" s="152">
        <f t="shared" si="57"/>
        <v>800000</v>
      </c>
      <c r="X41" s="152">
        <f t="shared" si="57"/>
        <v>3800000</v>
      </c>
      <c r="Y41" s="152">
        <f t="shared" si="57"/>
        <v>3754164.11</v>
      </c>
      <c r="Z41" s="152">
        <f t="shared" si="57"/>
        <v>800000</v>
      </c>
      <c r="AA41" s="152">
        <f t="shared" si="57"/>
        <v>404444.55</v>
      </c>
      <c r="AB41" s="152">
        <f>(AA41/Z41)*100</f>
        <v>50.555568749999999</v>
      </c>
      <c r="AC41" s="152">
        <f>SUM(AC42)</f>
        <v>15000</v>
      </c>
      <c r="AD41" s="152">
        <f>SUM(AD42)</f>
        <v>815000</v>
      </c>
      <c r="AE41" s="152">
        <v>800000</v>
      </c>
      <c r="AF41" s="152">
        <v>800000</v>
      </c>
      <c r="AG41" s="152">
        <f>SUM(AG42)</f>
        <v>815000</v>
      </c>
      <c r="AH41" s="152">
        <f>SUM(AH42)</f>
        <v>0</v>
      </c>
      <c r="AI41" s="152">
        <f t="shared" ref="AI41:AQ41" si="58">SUM(AI42+AI47)</f>
        <v>812343.55</v>
      </c>
      <c r="AJ41" s="152">
        <f t="shared" si="58"/>
        <v>830000</v>
      </c>
      <c r="AK41" s="152">
        <f t="shared" si="58"/>
        <v>1660000</v>
      </c>
      <c r="AL41" s="152">
        <f>SUM(AL42+AL47)</f>
        <v>1660000</v>
      </c>
      <c r="AM41" s="152">
        <f>SUM(AM42+AM47)</f>
        <v>1660000</v>
      </c>
      <c r="AN41" s="152">
        <f>SUM(AN42+AN47)</f>
        <v>851772.88</v>
      </c>
      <c r="AO41" s="152">
        <f t="shared" si="58"/>
        <v>830000</v>
      </c>
      <c r="AP41" s="152">
        <f t="shared" si="58"/>
        <v>0</v>
      </c>
      <c r="AQ41" s="152">
        <f t="shared" si="58"/>
        <v>0</v>
      </c>
      <c r="AR41" s="152">
        <f>AO41/AI41*100</f>
        <v>102.17352005810842</v>
      </c>
      <c r="AS41" s="152">
        <f>SUM(AS42+AS47)</f>
        <v>414864.26</v>
      </c>
      <c r="AT41" s="152">
        <f t="shared" si="37"/>
        <v>49.98364578313253</v>
      </c>
      <c r="AU41" s="152"/>
      <c r="AV41" s="377">
        <v>830000</v>
      </c>
      <c r="AW41" s="377">
        <v>830000</v>
      </c>
      <c r="AX41" s="152">
        <f>SUM(AX42+AX47)</f>
        <v>299235.71999999997</v>
      </c>
      <c r="AY41" s="152">
        <f>SUM(AY42+AY47)</f>
        <v>1129235.72</v>
      </c>
      <c r="AZ41" s="377">
        <v>830000</v>
      </c>
      <c r="BA41" s="377">
        <v>830000</v>
      </c>
      <c r="BB41" s="152" t="e">
        <f>SUM(BB42)</f>
        <v>#REF!</v>
      </c>
      <c r="BC41" s="152">
        <f>SUM(BC42+BC47)</f>
        <v>1129235.72</v>
      </c>
      <c r="BD41" s="152">
        <f>SUM(BD42+BD47)</f>
        <v>847011.45000000007</v>
      </c>
      <c r="BE41" s="152">
        <f>SUM(BE42+BE47)</f>
        <v>0</v>
      </c>
      <c r="BF41" s="152">
        <f t="shared" si="44"/>
        <v>0</v>
      </c>
      <c r="BG41" s="152">
        <f>SUM(BG42+BG47)</f>
        <v>0</v>
      </c>
      <c r="BH41" s="152">
        <f>SUM(BH42+BH47)</f>
        <v>0</v>
      </c>
      <c r="BI41" s="152">
        <f t="shared" si="45"/>
        <v>0</v>
      </c>
      <c r="BJ41" s="152">
        <f t="shared" si="38"/>
        <v>75.007497106095798</v>
      </c>
      <c r="BK41" s="152">
        <f>SUM(BK42+BK47)</f>
        <v>0</v>
      </c>
      <c r="BL41" s="152">
        <f>SUM(BL42+BL47)</f>
        <v>0</v>
      </c>
      <c r="BM41" s="131"/>
    </row>
    <row r="42" spans="1:65" ht="20.25" customHeight="1" x14ac:dyDescent="0.35">
      <c r="A42" s="70" t="s">
        <v>5</v>
      </c>
      <c r="B42" s="334"/>
      <c r="C42" s="334"/>
      <c r="D42" s="334"/>
      <c r="E42" s="334"/>
      <c r="F42" s="334"/>
      <c r="G42" s="334"/>
      <c r="H42" s="335"/>
      <c r="I42" s="336"/>
      <c r="J42" s="378">
        <v>542</v>
      </c>
      <c r="K42" s="378"/>
      <c r="L42" s="379" t="s">
        <v>235</v>
      </c>
      <c r="M42" s="323">
        <f t="shared" ref="M42:S42" si="59">SUM(M44:M46)</f>
        <v>4263303.07</v>
      </c>
      <c r="N42" s="323">
        <f t="shared" si="59"/>
        <v>4200000</v>
      </c>
      <c r="O42" s="323">
        <f t="shared" si="59"/>
        <v>4200000</v>
      </c>
      <c r="P42" s="323">
        <f t="shared" si="59"/>
        <v>4203663</v>
      </c>
      <c r="Q42" s="323">
        <f t="shared" si="59"/>
        <v>4200000</v>
      </c>
      <c r="R42" s="323">
        <f t="shared" si="59"/>
        <v>4200000</v>
      </c>
      <c r="S42" s="323">
        <f t="shared" si="59"/>
        <v>2318591.9700000002</v>
      </c>
      <c r="T42" s="324">
        <f t="shared" si="35"/>
        <v>55.204570714285715</v>
      </c>
      <c r="U42" s="324">
        <f t="shared" ref="U42:AA42" si="60">SUM(U44:U46)</f>
        <v>-3400000</v>
      </c>
      <c r="V42" s="323">
        <f t="shared" si="60"/>
        <v>800000</v>
      </c>
      <c r="W42" s="323">
        <f t="shared" si="60"/>
        <v>800000</v>
      </c>
      <c r="X42" s="323">
        <f t="shared" si="60"/>
        <v>3800000</v>
      </c>
      <c r="Y42" s="323">
        <f t="shared" si="60"/>
        <v>3754164.11</v>
      </c>
      <c r="Z42" s="323">
        <f t="shared" si="60"/>
        <v>800000</v>
      </c>
      <c r="AA42" s="323">
        <f t="shared" si="60"/>
        <v>404444.55</v>
      </c>
      <c r="AB42" s="324">
        <f>(AA42/Z42)*100</f>
        <v>50.555568749999999</v>
      </c>
      <c r="AC42" s="324">
        <f>SUM(AC44:AC46)</f>
        <v>15000</v>
      </c>
      <c r="AD42" s="323">
        <f>SUM(AD44:AD46)</f>
        <v>815000</v>
      </c>
      <c r="AE42" s="323"/>
      <c r="AF42" s="323"/>
      <c r="AG42" s="323">
        <f>SUM(AG44:AG46)</f>
        <v>815000</v>
      </c>
      <c r="AH42" s="323">
        <f>SUM(AH44:AH46)</f>
        <v>0</v>
      </c>
      <c r="AI42" s="323">
        <f>SUM(AI44:AI46)</f>
        <v>812343.55</v>
      </c>
      <c r="AJ42" s="323">
        <f t="shared" ref="AJ42:AO42" si="61">SUM(AJ44:AJ46)</f>
        <v>830000</v>
      </c>
      <c r="AK42" s="323">
        <f t="shared" si="61"/>
        <v>0</v>
      </c>
      <c r="AL42" s="323">
        <f>SUM(AL44:AL46)</f>
        <v>0</v>
      </c>
      <c r="AM42" s="323">
        <f>SUM(AM44:AM46)</f>
        <v>0</v>
      </c>
      <c r="AN42" s="323">
        <f>SUM(AN44:AN46)</f>
        <v>0</v>
      </c>
      <c r="AO42" s="323">
        <f t="shared" si="61"/>
        <v>0</v>
      </c>
      <c r="AP42" s="323">
        <f>SUM(AP44:AP46)</f>
        <v>0</v>
      </c>
      <c r="AQ42" s="323">
        <f>SUM(AQ44:AQ46)</f>
        <v>0</v>
      </c>
      <c r="AR42" s="323">
        <f>AO42/AI42*100</f>
        <v>0</v>
      </c>
      <c r="AS42" s="323">
        <f>SUM(AS44:AS46)</f>
        <v>0</v>
      </c>
      <c r="AT42" s="323">
        <v>0</v>
      </c>
      <c r="AU42" s="323"/>
      <c r="AV42" s="323"/>
      <c r="AW42" s="323"/>
      <c r="AX42" s="323">
        <f>SUM(AX44:AX46)</f>
        <v>15850</v>
      </c>
      <c r="AY42" s="323">
        <f>SUM(AY44:AY46)</f>
        <v>15850</v>
      </c>
      <c r="AZ42" s="323"/>
      <c r="BA42" s="323"/>
      <c r="BB42" s="323" t="e">
        <f>SUM(BB44:BB46)</f>
        <v>#REF!</v>
      </c>
      <c r="BC42" s="323">
        <f>SUM(BC44:BC46)</f>
        <v>15850</v>
      </c>
      <c r="BD42" s="323">
        <f>SUM(BD44:BD46)</f>
        <v>15824.29</v>
      </c>
      <c r="BE42" s="323">
        <f>SUM(BE44:BE46)</f>
        <v>0</v>
      </c>
      <c r="BF42" s="323">
        <f t="shared" si="44"/>
        <v>0</v>
      </c>
      <c r="BG42" s="323">
        <f>SUM(BG44:BG46)</f>
        <v>0</v>
      </c>
      <c r="BH42" s="323">
        <f>SUM(BH44:BH46)</f>
        <v>0</v>
      </c>
      <c r="BI42" s="323">
        <f t="shared" si="45"/>
        <v>0</v>
      </c>
      <c r="BJ42" s="323">
        <f t="shared" si="38"/>
        <v>99.837791798107261</v>
      </c>
      <c r="BK42" s="323">
        <f>SUM(BK44:BK46)</f>
        <v>0</v>
      </c>
      <c r="BL42" s="323">
        <f>SUM(BL44:BL46)</f>
        <v>0</v>
      </c>
    </row>
    <row r="43" spans="1:65" ht="20.25" customHeight="1" x14ac:dyDescent="0.35">
      <c r="A43" s="67"/>
      <c r="B43" s="317"/>
      <c r="C43" s="317"/>
      <c r="D43" s="317"/>
      <c r="E43" s="317"/>
      <c r="F43" s="317"/>
      <c r="G43" s="317"/>
      <c r="H43" s="318"/>
      <c r="I43" s="317"/>
      <c r="J43" s="319"/>
      <c r="K43" s="319"/>
      <c r="L43" s="339" t="s">
        <v>236</v>
      </c>
      <c r="M43" s="324"/>
      <c r="N43" s="324"/>
      <c r="O43" s="324"/>
      <c r="P43" s="324"/>
      <c r="Q43" s="324"/>
      <c r="R43" s="324"/>
      <c r="S43" s="324"/>
      <c r="T43" s="79"/>
      <c r="U43" s="79"/>
      <c r="V43" s="324"/>
      <c r="W43" s="324"/>
      <c r="X43" s="324"/>
      <c r="Y43" s="324"/>
      <c r="Z43" s="324"/>
      <c r="AA43" s="324"/>
      <c r="AB43" s="79"/>
      <c r="AC43" s="79"/>
      <c r="AD43" s="324"/>
      <c r="AE43" s="80"/>
      <c r="AF43" s="80"/>
      <c r="AG43" s="324"/>
      <c r="AH43" s="324"/>
      <c r="AI43" s="324"/>
      <c r="AJ43" s="324"/>
      <c r="AK43" s="324"/>
      <c r="AL43" s="324"/>
      <c r="AM43" s="324"/>
      <c r="AN43" s="324"/>
      <c r="AO43" s="324"/>
      <c r="AP43" s="324"/>
      <c r="AQ43" s="324"/>
      <c r="AR43" s="324"/>
      <c r="AS43" s="324"/>
      <c r="AT43" s="324"/>
      <c r="AU43" s="324"/>
      <c r="AV43" s="356"/>
      <c r="AW43" s="356"/>
      <c r="AX43" s="324"/>
      <c r="AY43" s="324"/>
      <c r="AZ43" s="356"/>
      <c r="BA43" s="356"/>
      <c r="BB43" s="324"/>
      <c r="BC43" s="324"/>
      <c r="BD43" s="324"/>
      <c r="BE43" s="324"/>
      <c r="BF43" s="324"/>
      <c r="BG43" s="324"/>
      <c r="BH43" s="324"/>
      <c r="BI43" s="324"/>
      <c r="BJ43" s="324"/>
      <c r="BK43" s="324"/>
      <c r="BL43" s="324"/>
    </row>
    <row r="44" spans="1:65" ht="23.25" hidden="1" customHeight="1" x14ac:dyDescent="0.35">
      <c r="A44" s="70"/>
      <c r="B44" s="334"/>
      <c r="C44" s="334"/>
      <c r="D44" s="334"/>
      <c r="E44" s="334"/>
      <c r="F44" s="334"/>
      <c r="G44" s="334"/>
      <c r="H44" s="335"/>
      <c r="I44" s="336"/>
      <c r="J44" s="343"/>
      <c r="K44" s="336" t="s">
        <v>124</v>
      </c>
      <c r="L44" s="335" t="s">
        <v>123</v>
      </c>
      <c r="M44" s="328">
        <v>0</v>
      </c>
      <c r="N44" s="328">
        <v>0</v>
      </c>
      <c r="O44" s="328">
        <v>0</v>
      </c>
      <c r="P44" s="328">
        <v>0</v>
      </c>
      <c r="Q44" s="328">
        <v>0</v>
      </c>
      <c r="R44" s="328">
        <v>0</v>
      </c>
      <c r="S44" s="328">
        <v>0</v>
      </c>
      <c r="T44" s="84">
        <v>0</v>
      </c>
      <c r="U44" s="84">
        <f>(V44-R44)</f>
        <v>0</v>
      </c>
      <c r="V44" s="328">
        <v>0</v>
      </c>
      <c r="W44" s="328">
        <v>0</v>
      </c>
      <c r="X44" s="328">
        <v>0</v>
      </c>
      <c r="Y44" s="328">
        <v>0</v>
      </c>
      <c r="Z44" s="328">
        <v>0</v>
      </c>
      <c r="AA44" s="328"/>
      <c r="AB44" s="84">
        <v>0</v>
      </c>
      <c r="AC44" s="84">
        <f>(AD44-Z44)</f>
        <v>0</v>
      </c>
      <c r="AD44" s="328">
        <v>0</v>
      </c>
      <c r="AE44" s="73"/>
      <c r="AF44" s="73"/>
      <c r="AG44" s="328">
        <v>0</v>
      </c>
      <c r="AH44" s="328">
        <v>0</v>
      </c>
      <c r="AI44" s="328">
        <v>0</v>
      </c>
      <c r="AJ44" s="328">
        <v>0</v>
      </c>
      <c r="AK44" s="328">
        <v>0</v>
      </c>
      <c r="AL44" s="328">
        <v>0</v>
      </c>
      <c r="AM44" s="328">
        <v>0</v>
      </c>
      <c r="AN44" s="328">
        <v>0</v>
      </c>
      <c r="AO44" s="328">
        <v>0</v>
      </c>
      <c r="AP44" s="328">
        <v>0</v>
      </c>
      <c r="AQ44" s="328">
        <v>0</v>
      </c>
      <c r="AR44" s="328" t="e">
        <f>AI44/AF44*100</f>
        <v>#DIV/0!</v>
      </c>
      <c r="AS44" s="328">
        <v>0</v>
      </c>
      <c r="AT44" s="328" t="e">
        <f>AJ44/AG44*100</f>
        <v>#DIV/0!</v>
      </c>
      <c r="AU44" s="328"/>
      <c r="AV44" s="349"/>
      <c r="AW44" s="349"/>
      <c r="AX44" s="328">
        <v>0</v>
      </c>
      <c r="AY44" s="328">
        <v>0</v>
      </c>
      <c r="AZ44" s="349"/>
      <c r="BA44" s="349"/>
      <c r="BB44" s="328">
        <v>0</v>
      </c>
      <c r="BC44" s="328">
        <v>0</v>
      </c>
      <c r="BD44" s="328">
        <v>0</v>
      </c>
      <c r="BE44" s="328">
        <v>0</v>
      </c>
      <c r="BF44" s="328" t="e">
        <f>AQ44/AN44*100</f>
        <v>#DIV/0!</v>
      </c>
      <c r="BG44" s="328">
        <v>0</v>
      </c>
      <c r="BH44" s="328">
        <v>0</v>
      </c>
      <c r="BI44" s="328" t="e">
        <f>AT44/AQ44*100</f>
        <v>#DIV/0!</v>
      </c>
      <c r="BJ44" s="328" t="e">
        <f>AT44/AQ44*100</f>
        <v>#DIV/0!</v>
      </c>
      <c r="BK44" s="328">
        <v>0</v>
      </c>
      <c r="BL44" s="328">
        <v>0</v>
      </c>
    </row>
    <row r="45" spans="1:65" ht="23.25" hidden="1" customHeight="1" x14ac:dyDescent="0.35">
      <c r="A45" s="67"/>
      <c r="B45" s="317"/>
      <c r="C45" s="317"/>
      <c r="D45" s="317"/>
      <c r="E45" s="317"/>
      <c r="F45" s="317"/>
      <c r="G45" s="317"/>
      <c r="H45" s="318"/>
      <c r="I45" s="317"/>
      <c r="J45" s="319"/>
      <c r="K45" s="855" t="s">
        <v>582</v>
      </c>
      <c r="L45" s="855"/>
      <c r="M45" s="68"/>
      <c r="N45" s="68"/>
      <c r="O45" s="68"/>
      <c r="P45" s="68"/>
      <c r="Q45" s="68"/>
      <c r="R45" s="68"/>
      <c r="S45" s="68"/>
      <c r="T45" s="76"/>
      <c r="U45" s="85"/>
      <c r="V45" s="68"/>
      <c r="W45" s="68"/>
      <c r="X45" s="68"/>
      <c r="Y45" s="68"/>
      <c r="Z45" s="68"/>
      <c r="AA45" s="68"/>
      <c r="AB45" s="76"/>
      <c r="AC45" s="85"/>
      <c r="AD45" s="68"/>
      <c r="AE45" s="77"/>
      <c r="AF45" s="77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 t="e">
        <f>AI45/AF45*100</f>
        <v>#DIV/0!</v>
      </c>
      <c r="AS45" s="68"/>
      <c r="AT45" s="68" t="e">
        <f>AJ45/AG45*100</f>
        <v>#DIV/0!</v>
      </c>
      <c r="AU45" s="68"/>
      <c r="AV45" s="329"/>
      <c r="AW45" s="329"/>
      <c r="AX45" s="68"/>
      <c r="AY45" s="68"/>
      <c r="AZ45" s="329"/>
      <c r="BA45" s="329"/>
      <c r="BB45" s="68"/>
      <c r="BC45" s="68"/>
      <c r="BD45" s="68"/>
      <c r="BE45" s="68"/>
      <c r="BF45" s="68" t="e">
        <f>AQ45/AN45*100</f>
        <v>#DIV/0!</v>
      </c>
      <c r="BG45" s="68"/>
      <c r="BH45" s="68"/>
      <c r="BI45" s="68" t="e">
        <f>AT45/AQ45*100</f>
        <v>#DIV/0!</v>
      </c>
      <c r="BJ45" s="68" t="e">
        <f>AT45/AQ45*100</f>
        <v>#DIV/0!</v>
      </c>
      <c r="BK45" s="68"/>
      <c r="BL45" s="68"/>
    </row>
    <row r="46" spans="1:65" ht="45" thickBot="1" x14ac:dyDescent="0.4">
      <c r="A46" s="86"/>
      <c r="B46" s="380"/>
      <c r="C46" s="380"/>
      <c r="D46" s="380"/>
      <c r="E46" s="380"/>
      <c r="F46" s="380"/>
      <c r="G46" s="317"/>
      <c r="H46" s="318"/>
      <c r="I46" s="317"/>
      <c r="J46" s="319"/>
      <c r="K46" s="381" t="s">
        <v>227</v>
      </c>
      <c r="L46" s="382" t="s">
        <v>228</v>
      </c>
      <c r="M46" s="328">
        <v>4263303.07</v>
      </c>
      <c r="N46" s="328">
        <v>4200000</v>
      </c>
      <c r="O46" s="328">
        <v>4200000</v>
      </c>
      <c r="P46" s="328">
        <v>4203663</v>
      </c>
      <c r="Q46" s="328">
        <v>4200000</v>
      </c>
      <c r="R46" s="328">
        <v>4200000</v>
      </c>
      <c r="S46" s="328">
        <v>2318591.9700000002</v>
      </c>
      <c r="T46" s="78">
        <f>(S46/R46)*100</f>
        <v>55.204570714285715</v>
      </c>
      <c r="U46" s="78">
        <f>(V46-R46)</f>
        <v>-3400000</v>
      </c>
      <c r="V46" s="328">
        <v>800000</v>
      </c>
      <c r="W46" s="328">
        <v>800000</v>
      </c>
      <c r="X46" s="328">
        <v>3800000</v>
      </c>
      <c r="Y46" s="328">
        <v>3754164.11</v>
      </c>
      <c r="Z46" s="328">
        <v>800000</v>
      </c>
      <c r="AA46" s="328">
        <v>404444.55</v>
      </c>
      <c r="AB46" s="78">
        <f>(AA46/Z46)*100</f>
        <v>50.555568749999999</v>
      </c>
      <c r="AC46" s="78">
        <f>(AD46-Z46)</f>
        <v>15000</v>
      </c>
      <c r="AD46" s="328">
        <v>815000</v>
      </c>
      <c r="AE46" s="69"/>
      <c r="AF46" s="69"/>
      <c r="AG46" s="328">
        <v>815000</v>
      </c>
      <c r="AH46" s="328"/>
      <c r="AI46" s="328">
        <v>812343.55</v>
      </c>
      <c r="AJ46" s="328">
        <v>830000</v>
      </c>
      <c r="AK46" s="328">
        <v>0</v>
      </c>
      <c r="AL46" s="328">
        <v>0</v>
      </c>
      <c r="AM46" s="328">
        <v>0</v>
      </c>
      <c r="AN46" s="328">
        <v>0</v>
      </c>
      <c r="AO46" s="328">
        <v>0</v>
      </c>
      <c r="AP46" s="328">
        <v>0</v>
      </c>
      <c r="AQ46" s="328">
        <v>0</v>
      </c>
      <c r="AR46" s="328">
        <f>AO46/AI46*100</f>
        <v>0</v>
      </c>
      <c r="AS46" s="328">
        <v>0</v>
      </c>
      <c r="AT46" s="328">
        <v>0</v>
      </c>
      <c r="AU46" s="328"/>
      <c r="AV46" s="349"/>
      <c r="AW46" s="349"/>
      <c r="AX46" s="328">
        <f>AY46-AO46</f>
        <v>15850</v>
      </c>
      <c r="AY46" s="328">
        <v>15850</v>
      </c>
      <c r="AZ46" s="349"/>
      <c r="BA46" s="349"/>
      <c r="BB46" s="328" t="e">
        <f>#REF!-AJ46</f>
        <v>#REF!</v>
      </c>
      <c r="BC46" s="328">
        <v>15850</v>
      </c>
      <c r="BD46" s="328">
        <v>15824.29</v>
      </c>
      <c r="BE46" s="328">
        <v>0</v>
      </c>
      <c r="BF46" s="328">
        <f>IFERROR(BE46/BC46*100,0)</f>
        <v>0</v>
      </c>
      <c r="BG46" s="328"/>
      <c r="BH46" s="328"/>
      <c r="BI46" s="328">
        <f>IFERROR(BH46/BC46*100,0)</f>
        <v>0</v>
      </c>
      <c r="BJ46" s="328">
        <f>BD46/AY46*100</f>
        <v>99.837791798107261</v>
      </c>
      <c r="BK46" s="328"/>
      <c r="BL46" s="328"/>
    </row>
    <row r="47" spans="1:65" x14ac:dyDescent="0.35">
      <c r="A47" s="70" t="s">
        <v>5</v>
      </c>
      <c r="B47" s="334"/>
      <c r="C47" s="334"/>
      <c r="D47" s="334"/>
      <c r="E47" s="334"/>
      <c r="F47" s="334"/>
      <c r="G47" s="317"/>
      <c r="H47" s="326"/>
      <c r="I47" s="344"/>
      <c r="J47" s="337">
        <v>544</v>
      </c>
      <c r="K47" s="337"/>
      <c r="L47" s="339" t="s">
        <v>412</v>
      </c>
      <c r="M47" s="331">
        <f t="shared" ref="M47:S47" si="62">SUM(M49:M51)</f>
        <v>8526606.1400000006</v>
      </c>
      <c r="N47" s="331">
        <f t="shared" si="62"/>
        <v>8400000</v>
      </c>
      <c r="O47" s="331">
        <f t="shared" si="62"/>
        <v>8400000</v>
      </c>
      <c r="P47" s="331">
        <f t="shared" si="62"/>
        <v>8407326</v>
      </c>
      <c r="Q47" s="331">
        <f t="shared" si="62"/>
        <v>8400000</v>
      </c>
      <c r="R47" s="331">
        <f t="shared" si="62"/>
        <v>8400000</v>
      </c>
      <c r="S47" s="331">
        <f t="shared" si="62"/>
        <v>4637183.9400000004</v>
      </c>
      <c r="T47" s="332">
        <f>(S47/R47)*100</f>
        <v>55.204570714285715</v>
      </c>
      <c r="U47" s="332">
        <f t="shared" ref="U47:AA47" si="63">SUM(U49:U51)</f>
        <v>-6800000</v>
      </c>
      <c r="V47" s="331">
        <f t="shared" si="63"/>
        <v>1600000</v>
      </c>
      <c r="W47" s="331">
        <f t="shared" si="63"/>
        <v>1600000</v>
      </c>
      <c r="X47" s="331">
        <f t="shared" si="63"/>
        <v>7600000</v>
      </c>
      <c r="Y47" s="331">
        <f t="shared" si="63"/>
        <v>7508328.2199999997</v>
      </c>
      <c r="Z47" s="331">
        <f t="shared" si="63"/>
        <v>1600000</v>
      </c>
      <c r="AA47" s="331">
        <f t="shared" si="63"/>
        <v>808889.1</v>
      </c>
      <c r="AB47" s="332">
        <f>(AA47/Z47)*100</f>
        <v>50.555568749999999</v>
      </c>
      <c r="AC47" s="332">
        <f>SUM(AC49:AC51)</f>
        <v>30000</v>
      </c>
      <c r="AD47" s="331">
        <f>SUM(AD49:AD51)</f>
        <v>1630000</v>
      </c>
      <c r="AE47" s="331"/>
      <c r="AF47" s="331"/>
      <c r="AG47" s="331">
        <f t="shared" ref="AG47:AQ47" si="64">SUM(AG49:AG51)</f>
        <v>1630000</v>
      </c>
      <c r="AH47" s="331">
        <f t="shared" si="64"/>
        <v>0</v>
      </c>
      <c r="AI47" s="331">
        <f t="shared" si="64"/>
        <v>0</v>
      </c>
      <c r="AJ47" s="331">
        <f t="shared" si="64"/>
        <v>0</v>
      </c>
      <c r="AK47" s="331">
        <f t="shared" si="64"/>
        <v>1660000</v>
      </c>
      <c r="AL47" s="331">
        <f t="shared" si="64"/>
        <v>1660000</v>
      </c>
      <c r="AM47" s="331">
        <f t="shared" si="64"/>
        <v>1660000</v>
      </c>
      <c r="AN47" s="331">
        <f>SUM(AN49:AN51)</f>
        <v>851772.88</v>
      </c>
      <c r="AO47" s="331">
        <f t="shared" si="64"/>
        <v>830000</v>
      </c>
      <c r="AP47" s="331">
        <f t="shared" si="64"/>
        <v>0</v>
      </c>
      <c r="AQ47" s="331">
        <f t="shared" si="64"/>
        <v>0</v>
      </c>
      <c r="AR47" s="331">
        <v>0</v>
      </c>
      <c r="AS47" s="331">
        <f>SUM(AS49:AS51)</f>
        <v>414864.26</v>
      </c>
      <c r="AT47" s="331">
        <f>AS47/AO47*100</f>
        <v>49.98364578313253</v>
      </c>
      <c r="AU47" s="331"/>
      <c r="AV47" s="331"/>
      <c r="AW47" s="331"/>
      <c r="AX47" s="331">
        <f>SUM(AX49:AX51)</f>
        <v>283385.71999999997</v>
      </c>
      <c r="AY47" s="331">
        <f>SUM(AY49:AY51)</f>
        <v>1113385.72</v>
      </c>
      <c r="AZ47" s="331"/>
      <c r="BA47" s="331"/>
      <c r="BB47" s="331" t="e">
        <f>SUM(BB49:BB51)</f>
        <v>#REF!</v>
      </c>
      <c r="BC47" s="331">
        <f>SUM(BC49:BC51)</f>
        <v>1113385.72</v>
      </c>
      <c r="BD47" s="331">
        <f>SUM(BD49:BD51)</f>
        <v>831187.16</v>
      </c>
      <c r="BE47" s="331">
        <f>SUM(BE49:BE51)</f>
        <v>0</v>
      </c>
      <c r="BF47" s="331">
        <f>IFERROR(BE47/BC47*100,0)</f>
        <v>0</v>
      </c>
      <c r="BG47" s="331">
        <f>SUM(BG49:BG51)</f>
        <v>0</v>
      </c>
      <c r="BH47" s="331">
        <f>SUM(BH49:BH51)</f>
        <v>0</v>
      </c>
      <c r="BI47" s="331">
        <f>IFERROR(BH47/BC47*100,0)</f>
        <v>0</v>
      </c>
      <c r="BJ47" s="331">
        <f>BD47/AY47*100</f>
        <v>74.65401657926779</v>
      </c>
      <c r="BK47" s="331">
        <f>SUM(BK49:BK51)</f>
        <v>0</v>
      </c>
      <c r="BL47" s="331">
        <f>SUM(BL49:BL51)</f>
        <v>0</v>
      </c>
    </row>
    <row r="48" spans="1:65" x14ac:dyDescent="0.35">
      <c r="A48" s="67"/>
      <c r="B48" s="317"/>
      <c r="C48" s="317"/>
      <c r="D48" s="317"/>
      <c r="E48" s="317"/>
      <c r="F48" s="317"/>
      <c r="G48" s="317"/>
      <c r="H48" s="318"/>
      <c r="I48" s="317"/>
      <c r="J48" s="319"/>
      <c r="K48" s="319"/>
      <c r="L48" s="339" t="s">
        <v>413</v>
      </c>
      <c r="M48" s="332"/>
      <c r="N48" s="332"/>
      <c r="O48" s="332"/>
      <c r="P48" s="332"/>
      <c r="Q48" s="332"/>
      <c r="R48" s="332"/>
      <c r="S48" s="332"/>
      <c r="T48" s="94"/>
      <c r="U48" s="94"/>
      <c r="V48" s="332"/>
      <c r="W48" s="332"/>
      <c r="X48" s="332"/>
      <c r="Y48" s="332"/>
      <c r="Z48" s="332"/>
      <c r="AA48" s="332"/>
      <c r="AB48" s="94"/>
      <c r="AC48" s="94"/>
      <c r="AD48" s="332"/>
      <c r="AE48" s="75"/>
      <c r="AF48" s="75"/>
      <c r="AG48" s="332"/>
      <c r="AH48" s="332"/>
      <c r="AI48" s="331"/>
      <c r="AJ48" s="331"/>
      <c r="AK48" s="331"/>
      <c r="AL48" s="331"/>
      <c r="AM48" s="331"/>
      <c r="AN48" s="331"/>
      <c r="AO48" s="331"/>
      <c r="AP48" s="331"/>
      <c r="AQ48" s="331"/>
      <c r="AR48" s="331"/>
      <c r="AS48" s="331"/>
      <c r="AT48" s="331"/>
      <c r="AU48" s="331"/>
      <c r="AV48" s="383"/>
      <c r="AW48" s="383"/>
      <c r="AX48" s="331"/>
      <c r="AY48" s="331"/>
      <c r="AZ48" s="383"/>
      <c r="BA48" s="383"/>
      <c r="BB48" s="332"/>
      <c r="BC48" s="331"/>
      <c r="BD48" s="331"/>
      <c r="BE48" s="331"/>
      <c r="BF48" s="331"/>
      <c r="BG48" s="331"/>
      <c r="BH48" s="331"/>
      <c r="BI48" s="331"/>
      <c r="BJ48" s="331"/>
      <c r="BK48" s="331"/>
      <c r="BL48" s="331"/>
    </row>
    <row r="49" spans="1:64" ht="50.25" customHeight="1" x14ac:dyDescent="0.35">
      <c r="A49" s="70"/>
      <c r="B49" s="334"/>
      <c r="C49" s="334"/>
      <c r="D49" s="334"/>
      <c r="E49" s="334"/>
      <c r="F49" s="334"/>
      <c r="G49" s="334"/>
      <c r="H49" s="335"/>
      <c r="I49" s="336"/>
      <c r="J49" s="343"/>
      <c r="K49" s="384" t="s">
        <v>534</v>
      </c>
      <c r="L49" s="385" t="s">
        <v>553</v>
      </c>
      <c r="M49" s="386">
        <v>0</v>
      </c>
      <c r="N49" s="386">
        <v>0</v>
      </c>
      <c r="O49" s="386">
        <v>0</v>
      </c>
      <c r="P49" s="386">
        <v>0</v>
      </c>
      <c r="Q49" s="386">
        <v>0</v>
      </c>
      <c r="R49" s="386">
        <v>0</v>
      </c>
      <c r="S49" s="386">
        <v>0</v>
      </c>
      <c r="T49" s="119">
        <v>0</v>
      </c>
      <c r="U49" s="119">
        <f>(V49-R49)</f>
        <v>0</v>
      </c>
      <c r="V49" s="386">
        <v>0</v>
      </c>
      <c r="W49" s="386">
        <v>0</v>
      </c>
      <c r="X49" s="386">
        <v>0</v>
      </c>
      <c r="Y49" s="386">
        <v>0</v>
      </c>
      <c r="Z49" s="386">
        <v>0</v>
      </c>
      <c r="AA49" s="386"/>
      <c r="AB49" s="119">
        <v>0</v>
      </c>
      <c r="AC49" s="119">
        <f>(AD49-Z49)</f>
        <v>0</v>
      </c>
      <c r="AD49" s="386">
        <v>0</v>
      </c>
      <c r="AE49" s="120"/>
      <c r="AF49" s="120"/>
      <c r="AG49" s="386">
        <v>0</v>
      </c>
      <c r="AH49" s="386">
        <v>0</v>
      </c>
      <c r="AI49" s="386">
        <v>0</v>
      </c>
      <c r="AJ49" s="386">
        <v>0</v>
      </c>
      <c r="AK49" s="386">
        <v>0</v>
      </c>
      <c r="AL49" s="386">
        <v>0</v>
      </c>
      <c r="AM49" s="386">
        <v>0</v>
      </c>
      <c r="AN49" s="386">
        <v>0</v>
      </c>
      <c r="AO49" s="386">
        <v>0</v>
      </c>
      <c r="AP49" s="386">
        <v>0</v>
      </c>
      <c r="AQ49" s="386">
        <v>0</v>
      </c>
      <c r="AR49" s="386" t="e">
        <f>AI49/AF49*100</f>
        <v>#DIV/0!</v>
      </c>
      <c r="AS49" s="386">
        <v>0</v>
      </c>
      <c r="AT49" s="386">
        <v>0</v>
      </c>
      <c r="AU49" s="386"/>
      <c r="AV49" s="387"/>
      <c r="AW49" s="387"/>
      <c r="AX49" s="386">
        <f>AY49-AO49</f>
        <v>283385.71999999997</v>
      </c>
      <c r="AY49" s="386">
        <v>283385.71999999997</v>
      </c>
      <c r="AZ49" s="349"/>
      <c r="BA49" s="349"/>
      <c r="BB49" s="328">
        <v>0</v>
      </c>
      <c r="BC49" s="386">
        <v>283385.71999999997</v>
      </c>
      <c r="BD49" s="386">
        <v>0</v>
      </c>
      <c r="BE49" s="386">
        <v>0</v>
      </c>
      <c r="BF49" s="386">
        <f>IFERROR(BE49/BC49*100,0)</f>
        <v>0</v>
      </c>
      <c r="BG49" s="386"/>
      <c r="BH49" s="386"/>
      <c r="BI49" s="386">
        <f>IFERROR(BH49/BC49*100,0)</f>
        <v>0</v>
      </c>
      <c r="BJ49" s="386">
        <f>BD49/AY49*100</f>
        <v>0</v>
      </c>
      <c r="BK49" s="386"/>
      <c r="BL49" s="386"/>
    </row>
    <row r="50" spans="1:64" ht="45" thickBot="1" x14ac:dyDescent="0.4">
      <c r="A50" s="86"/>
      <c r="B50" s="380"/>
      <c r="C50" s="380"/>
      <c r="D50" s="380"/>
      <c r="E50" s="380"/>
      <c r="F50" s="380"/>
      <c r="G50" s="317"/>
      <c r="H50" s="318"/>
      <c r="I50" s="317" t="s">
        <v>7</v>
      </c>
      <c r="J50" s="319"/>
      <c r="K50" s="381" t="s">
        <v>411</v>
      </c>
      <c r="L50" s="382" t="s">
        <v>410</v>
      </c>
      <c r="M50" s="328">
        <v>4263303.07</v>
      </c>
      <c r="N50" s="328">
        <v>4200000</v>
      </c>
      <c r="O50" s="328">
        <v>4200000</v>
      </c>
      <c r="P50" s="328">
        <v>4203663</v>
      </c>
      <c r="Q50" s="328">
        <v>4200000</v>
      </c>
      <c r="R50" s="328">
        <v>4200000</v>
      </c>
      <c r="S50" s="328">
        <v>2318591.9700000002</v>
      </c>
      <c r="T50" s="78">
        <f>(S50/R50)*100</f>
        <v>55.204570714285715</v>
      </c>
      <c r="U50" s="78">
        <f>(V50-R50)</f>
        <v>-3400000</v>
      </c>
      <c r="V50" s="328">
        <v>800000</v>
      </c>
      <c r="W50" s="328">
        <v>800000</v>
      </c>
      <c r="X50" s="328">
        <v>3800000</v>
      </c>
      <c r="Y50" s="328">
        <v>3754164.11</v>
      </c>
      <c r="Z50" s="328">
        <v>800000</v>
      </c>
      <c r="AA50" s="328">
        <v>404444.55</v>
      </c>
      <c r="AB50" s="78">
        <f>(AA50/Z50)*100</f>
        <v>50.555568749999999</v>
      </c>
      <c r="AC50" s="78">
        <f>(AD50-Z50)</f>
        <v>15000</v>
      </c>
      <c r="AD50" s="328">
        <v>815000</v>
      </c>
      <c r="AE50" s="69"/>
      <c r="AF50" s="69"/>
      <c r="AG50" s="328">
        <v>815000</v>
      </c>
      <c r="AH50" s="328"/>
      <c r="AI50" s="328">
        <v>0</v>
      </c>
      <c r="AJ50" s="328">
        <v>0</v>
      </c>
      <c r="AK50" s="328">
        <v>830000</v>
      </c>
      <c r="AL50" s="328">
        <v>830000</v>
      </c>
      <c r="AM50" s="328">
        <v>830000</v>
      </c>
      <c r="AN50" s="328">
        <v>27623</v>
      </c>
      <c r="AO50" s="328">
        <v>0</v>
      </c>
      <c r="AP50" s="328"/>
      <c r="AQ50" s="328"/>
      <c r="AR50" s="328">
        <v>0</v>
      </c>
      <c r="AS50" s="328">
        <v>207432.13</v>
      </c>
      <c r="AT50" s="328" t="e">
        <f>AS50/AO50*100</f>
        <v>#DIV/0!</v>
      </c>
      <c r="AU50" s="328"/>
      <c r="AV50" s="349"/>
      <c r="AW50" s="349"/>
      <c r="AX50" s="328">
        <f>AY50-AO50</f>
        <v>0</v>
      </c>
      <c r="AY50" s="328">
        <v>0</v>
      </c>
      <c r="AZ50" s="349"/>
      <c r="BA50" s="349"/>
      <c r="BB50" s="328" t="e">
        <f>#REF!-AJ50</f>
        <v>#REF!</v>
      </c>
      <c r="BC50" s="328">
        <v>0</v>
      </c>
      <c r="BD50" s="328">
        <v>415593.58</v>
      </c>
      <c r="BE50" s="328">
        <v>0</v>
      </c>
      <c r="BF50" s="328">
        <f>IFERROR(BE50/BC50*100,0)</f>
        <v>0</v>
      </c>
      <c r="BG50" s="328"/>
      <c r="BH50" s="328"/>
      <c r="BI50" s="328">
        <f>IFERROR(BH50/BC50*100,0)</f>
        <v>0</v>
      </c>
      <c r="BJ50" s="328">
        <v>0</v>
      </c>
      <c r="BK50" s="328"/>
      <c r="BL50" s="328"/>
    </row>
    <row r="51" spans="1:64" ht="45" thickBot="1" x14ac:dyDescent="0.4">
      <c r="A51" s="86"/>
      <c r="B51" s="380"/>
      <c r="C51" s="380"/>
      <c r="D51" s="380"/>
      <c r="E51" s="380"/>
      <c r="F51" s="380"/>
      <c r="G51" s="380"/>
      <c r="H51" s="388"/>
      <c r="I51" s="380" t="s">
        <v>5</v>
      </c>
      <c r="J51" s="294"/>
      <c r="K51" s="389" t="s">
        <v>411</v>
      </c>
      <c r="L51" s="390" t="s">
        <v>410</v>
      </c>
      <c r="M51" s="391">
        <v>4263303.07</v>
      </c>
      <c r="N51" s="391">
        <v>4200000</v>
      </c>
      <c r="O51" s="391">
        <v>4200000</v>
      </c>
      <c r="P51" s="391">
        <v>4203663</v>
      </c>
      <c r="Q51" s="391">
        <v>4200000</v>
      </c>
      <c r="R51" s="391">
        <v>4200000</v>
      </c>
      <c r="S51" s="391">
        <v>2318591.9700000002</v>
      </c>
      <c r="T51" s="87">
        <f>(S51/R51)*100</f>
        <v>55.204570714285715</v>
      </c>
      <c r="U51" s="87">
        <f>(V51-R51)</f>
        <v>-3400000</v>
      </c>
      <c r="V51" s="391">
        <v>800000</v>
      </c>
      <c r="W51" s="391">
        <v>800000</v>
      </c>
      <c r="X51" s="391">
        <v>3800000</v>
      </c>
      <c r="Y51" s="391">
        <v>3754164.11</v>
      </c>
      <c r="Z51" s="391">
        <v>800000</v>
      </c>
      <c r="AA51" s="391">
        <v>404444.55</v>
      </c>
      <c r="AB51" s="87">
        <f>(AA51/Z51)*100</f>
        <v>50.555568749999999</v>
      </c>
      <c r="AC51" s="87">
        <f>(AD51-Z51)</f>
        <v>15000</v>
      </c>
      <c r="AD51" s="391">
        <v>815000</v>
      </c>
      <c r="AE51" s="88"/>
      <c r="AF51" s="88"/>
      <c r="AG51" s="391">
        <v>815000</v>
      </c>
      <c r="AH51" s="391"/>
      <c r="AI51" s="391">
        <v>0</v>
      </c>
      <c r="AJ51" s="391">
        <v>0</v>
      </c>
      <c r="AK51" s="391">
        <v>830000</v>
      </c>
      <c r="AL51" s="391">
        <v>830000</v>
      </c>
      <c r="AM51" s="391">
        <v>830000</v>
      </c>
      <c r="AN51" s="391">
        <v>824149.88</v>
      </c>
      <c r="AO51" s="391">
        <v>830000</v>
      </c>
      <c r="AP51" s="391"/>
      <c r="AQ51" s="391"/>
      <c r="AR51" s="391">
        <v>0</v>
      </c>
      <c r="AS51" s="391">
        <v>207432.13</v>
      </c>
      <c r="AT51" s="391">
        <f>AS51/AO51*100</f>
        <v>24.991822891566265</v>
      </c>
      <c r="AU51" s="391"/>
      <c r="AV51" s="392"/>
      <c r="AW51" s="392"/>
      <c r="AX51" s="391">
        <f>AY51-AO51</f>
        <v>0</v>
      </c>
      <c r="AY51" s="391">
        <v>830000</v>
      </c>
      <c r="AZ51" s="392"/>
      <c r="BA51" s="392"/>
      <c r="BB51" s="391" t="e">
        <f>#REF!-AJ51</f>
        <v>#REF!</v>
      </c>
      <c r="BC51" s="391">
        <v>830000</v>
      </c>
      <c r="BD51" s="391">
        <v>415593.58</v>
      </c>
      <c r="BE51" s="391">
        <v>0</v>
      </c>
      <c r="BF51" s="391">
        <f>IFERROR(BE51/BC51*100,0)</f>
        <v>0</v>
      </c>
      <c r="BG51" s="391"/>
      <c r="BH51" s="391"/>
      <c r="BI51" s="391">
        <f>IFERROR(BH51/BC51*100,0)</f>
        <v>0</v>
      </c>
      <c r="BJ51" s="391">
        <f>BD51/AY51*100</f>
        <v>50.071515662650597</v>
      </c>
      <c r="BK51" s="391"/>
      <c r="BL51" s="391"/>
    </row>
    <row r="52" spans="1:64" x14ac:dyDescent="0.35">
      <c r="A52" s="55"/>
      <c r="B52" s="182"/>
      <c r="C52" s="182"/>
      <c r="D52" s="182"/>
      <c r="E52" s="182"/>
      <c r="F52" s="182"/>
      <c r="G52" s="182"/>
      <c r="H52" s="145"/>
      <c r="I52" s="393"/>
      <c r="J52" s="224"/>
      <c r="K52" s="224"/>
      <c r="L52" s="394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</row>
    <row r="53" spans="1:64" x14ac:dyDescent="0.35">
      <c r="A53" s="55"/>
      <c r="B53" s="182"/>
      <c r="C53" s="182"/>
      <c r="D53" s="182"/>
      <c r="E53" s="182"/>
      <c r="F53" s="182"/>
      <c r="G53" s="856" t="s">
        <v>125</v>
      </c>
      <c r="H53" s="856"/>
      <c r="I53" s="856"/>
      <c r="J53" s="856"/>
      <c r="K53" s="856"/>
      <c r="L53" s="856"/>
      <c r="M53" s="856"/>
      <c r="N53" s="856"/>
      <c r="O53" s="856"/>
      <c r="P53" s="856"/>
      <c r="Q53" s="856"/>
      <c r="R53" s="856"/>
      <c r="S53" s="856"/>
      <c r="T53" s="856"/>
      <c r="U53" s="856"/>
      <c r="V53" s="856"/>
      <c r="W53" s="856"/>
      <c r="X53" s="856"/>
      <c r="Y53" s="856"/>
      <c r="Z53" s="856"/>
      <c r="AA53" s="856"/>
      <c r="AB53" s="856"/>
      <c r="AC53" s="856"/>
      <c r="AD53" s="856"/>
      <c r="AE53" s="856"/>
      <c r="AF53" s="856"/>
      <c r="AG53" s="856"/>
      <c r="AH53" s="856"/>
      <c r="AI53" s="856"/>
      <c r="AJ53" s="856"/>
      <c r="AK53" s="856"/>
      <c r="AL53" s="856"/>
      <c r="AM53" s="856"/>
      <c r="AN53" s="856"/>
      <c r="AO53" s="856"/>
      <c r="AP53" s="856"/>
      <c r="AQ53" s="856"/>
      <c r="AR53" s="856"/>
      <c r="AS53" s="856"/>
      <c r="AT53" s="856"/>
      <c r="AU53" s="856"/>
      <c r="AV53" s="856"/>
      <c r="AW53" s="856"/>
      <c r="AX53" s="856"/>
      <c r="AY53" s="856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K53" s="13"/>
      <c r="BL53" s="13"/>
    </row>
    <row r="54" spans="1:64" x14ac:dyDescent="0.35">
      <c r="A54" s="47"/>
      <c r="B54" s="395"/>
      <c r="C54" s="395"/>
      <c r="D54" s="395"/>
      <c r="E54" s="395"/>
      <c r="F54" s="395"/>
      <c r="G54" s="853" t="s">
        <v>219</v>
      </c>
      <c r="H54" s="853"/>
      <c r="I54" s="853"/>
      <c r="J54" s="853"/>
      <c r="K54" s="853"/>
      <c r="L54" s="853"/>
      <c r="M54" s="853"/>
      <c r="N54" s="853"/>
      <c r="O54" s="853"/>
      <c r="P54" s="853"/>
      <c r="Q54" s="853"/>
      <c r="R54" s="853"/>
      <c r="S54" s="853"/>
      <c r="T54" s="853"/>
      <c r="U54" s="853"/>
      <c r="V54" s="853"/>
      <c r="W54" s="853"/>
      <c r="X54" s="853"/>
      <c r="Y54" s="853"/>
      <c r="Z54" s="853"/>
      <c r="AA54" s="853"/>
      <c r="AB54" s="853"/>
      <c r="AC54" s="853"/>
      <c r="AD54" s="853"/>
      <c r="AE54" s="853"/>
      <c r="AF54" s="853"/>
      <c r="AG54" s="853"/>
      <c r="AH54" s="853"/>
      <c r="AI54" s="853"/>
      <c r="AJ54" s="853"/>
      <c r="AK54" s="853"/>
      <c r="AL54" s="853"/>
      <c r="AM54" s="853"/>
      <c r="AN54" s="853"/>
      <c r="AO54" s="853"/>
      <c r="AP54" s="853"/>
      <c r="AQ54" s="853"/>
      <c r="AR54" s="853"/>
      <c r="AS54" s="853"/>
      <c r="AT54" s="853"/>
      <c r="AU54" s="853"/>
      <c r="AV54" s="853"/>
      <c r="AW54" s="853"/>
      <c r="AX54" s="853"/>
      <c r="AY54" s="85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K54" s="13"/>
      <c r="BL54" s="13"/>
    </row>
    <row r="55" spans="1:64" ht="87.75" customHeight="1" x14ac:dyDescent="0.35">
      <c r="A55" s="19"/>
      <c r="B55" s="231"/>
      <c r="C55" s="231"/>
      <c r="D55" s="231"/>
      <c r="E55" s="231"/>
      <c r="F55" s="231"/>
      <c r="G55" s="846" t="s">
        <v>568</v>
      </c>
      <c r="H55" s="846"/>
      <c r="I55" s="846"/>
      <c r="J55" s="846"/>
      <c r="K55" s="846"/>
      <c r="L55" s="846"/>
      <c r="M55" s="846"/>
      <c r="N55" s="846"/>
      <c r="O55" s="846"/>
      <c r="P55" s="846"/>
      <c r="Q55" s="846"/>
      <c r="R55" s="846"/>
      <c r="S55" s="846"/>
      <c r="T55" s="846"/>
      <c r="U55" s="846"/>
      <c r="V55" s="846"/>
      <c r="W55" s="846"/>
      <c r="X55" s="846"/>
      <c r="Y55" s="846"/>
      <c r="Z55" s="846"/>
      <c r="AA55" s="846"/>
      <c r="AB55" s="846"/>
      <c r="AC55" s="846"/>
      <c r="AD55" s="846"/>
      <c r="AE55" s="846"/>
      <c r="AF55" s="846"/>
      <c r="AG55" s="846"/>
      <c r="AH55" s="846"/>
      <c r="AI55" s="846"/>
      <c r="AJ55" s="846"/>
      <c r="AK55" s="846"/>
      <c r="AL55" s="846"/>
      <c r="AM55" s="846"/>
      <c r="AN55" s="846"/>
      <c r="AO55" s="846"/>
      <c r="AP55" s="846"/>
      <c r="AQ55" s="846"/>
      <c r="AR55" s="846"/>
      <c r="AS55" s="846"/>
      <c r="AT55" s="846"/>
      <c r="AU55" s="846"/>
      <c r="AV55" s="846"/>
      <c r="AW55" s="846"/>
      <c r="AX55" s="846"/>
      <c r="AY55" s="846"/>
      <c r="AZ55" s="846"/>
      <c r="BA55" s="846"/>
      <c r="BB55" s="846"/>
      <c r="BC55" s="846"/>
      <c r="BD55" s="846"/>
      <c r="BE55" s="846"/>
      <c r="BF55" s="846"/>
      <c r="BG55" s="846"/>
      <c r="BH55" s="846"/>
      <c r="BI55" s="846"/>
      <c r="BJ55" s="846"/>
      <c r="BK55" s="396"/>
      <c r="BL55" s="396"/>
    </row>
    <row r="56" spans="1:64" ht="50.25" customHeight="1" x14ac:dyDescent="0.35">
      <c r="A56" s="56"/>
      <c r="B56" s="397"/>
      <c r="C56" s="397"/>
      <c r="D56" s="397"/>
      <c r="E56" s="397"/>
      <c r="F56" s="397"/>
      <c r="G56" s="397"/>
      <c r="H56" s="397"/>
      <c r="I56" s="398"/>
      <c r="J56" s="399"/>
      <c r="K56" s="224"/>
      <c r="M56" s="13"/>
      <c r="N56" s="13">
        <v>9</v>
      </c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393" t="s">
        <v>157</v>
      </c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</row>
    <row r="57" spans="1:64" x14ac:dyDescent="0.35">
      <c r="A57" s="56"/>
      <c r="B57" s="397"/>
      <c r="C57" s="397"/>
      <c r="D57" s="397"/>
      <c r="E57" s="397"/>
      <c r="F57" s="397"/>
      <c r="G57" s="397"/>
      <c r="H57" s="397"/>
      <c r="I57" s="397"/>
      <c r="J57" s="397"/>
      <c r="K57" s="397"/>
      <c r="L57" s="399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</row>
    <row r="58" spans="1:64" x14ac:dyDescent="0.35">
      <c r="A58" s="11"/>
      <c r="B58" s="400"/>
      <c r="C58" s="400"/>
      <c r="D58" s="400"/>
      <c r="E58" s="400"/>
      <c r="F58" s="400"/>
      <c r="G58" s="400"/>
      <c r="H58" s="400"/>
      <c r="I58" s="401"/>
      <c r="J58" s="402"/>
      <c r="K58" s="401"/>
      <c r="L58" s="400"/>
    </row>
    <row r="64" spans="1:64" x14ac:dyDescent="0.35">
      <c r="AN64" s="12">
        <v>5536612.8899999997</v>
      </c>
    </row>
    <row r="68" spans="40:40" x14ac:dyDescent="0.35">
      <c r="AN68" s="12">
        <v>0</v>
      </c>
    </row>
    <row r="72" spans="40:40" x14ac:dyDescent="0.35">
      <c r="AN72" s="12">
        <v>818933</v>
      </c>
    </row>
    <row r="77" spans="40:40" x14ac:dyDescent="0.35">
      <c r="AN77" s="12">
        <v>210408.35</v>
      </c>
    </row>
    <row r="78" spans="40:40" x14ac:dyDescent="0.35">
      <c r="AN78" s="12">
        <v>0</v>
      </c>
    </row>
    <row r="81" spans="42:42" ht="24" thickBot="1" x14ac:dyDescent="0.4"/>
    <row r="82" spans="42:42" x14ac:dyDescent="0.35">
      <c r="AP82" s="140" t="s">
        <v>103</v>
      </c>
    </row>
    <row r="83" spans="42:42" x14ac:dyDescent="0.35">
      <c r="AP83" s="141" t="s">
        <v>377</v>
      </c>
    </row>
    <row r="84" spans="42:42" ht="24" thickBot="1" x14ac:dyDescent="0.4">
      <c r="AP84" s="301"/>
    </row>
    <row r="108" spans="14:40" x14ac:dyDescent="0.35">
      <c r="N108" s="12" t="s">
        <v>558</v>
      </c>
    </row>
    <row r="109" spans="14:40" x14ac:dyDescent="0.35">
      <c r="AN109" s="12">
        <v>0</v>
      </c>
    </row>
    <row r="124" spans="40:40" x14ac:dyDescent="0.35">
      <c r="AN124" s="12">
        <v>0</v>
      </c>
    </row>
    <row r="126" spans="40:40" x14ac:dyDescent="0.35">
      <c r="AN126" s="12">
        <v>0</v>
      </c>
    </row>
    <row r="130" spans="40:40" x14ac:dyDescent="0.35">
      <c r="AN130" s="12">
        <v>25218.59</v>
      </c>
    </row>
    <row r="131" spans="40:40" x14ac:dyDescent="0.35">
      <c r="AN131" s="12">
        <v>0</v>
      </c>
    </row>
    <row r="135" spans="40:40" x14ac:dyDescent="0.35">
      <c r="AN135" s="12">
        <v>0</v>
      </c>
    </row>
    <row r="142" spans="40:40" x14ac:dyDescent="0.35">
      <c r="AN142" s="27">
        <v>8258220</v>
      </c>
    </row>
    <row r="143" spans="40:40" x14ac:dyDescent="0.35">
      <c r="AN143" s="27">
        <v>5315893</v>
      </c>
    </row>
    <row r="144" spans="40:40" x14ac:dyDescent="0.35">
      <c r="AN144" s="27">
        <v>4264024.03</v>
      </c>
    </row>
    <row r="146" spans="40:53" ht="24" thickBot="1" x14ac:dyDescent="0.4"/>
    <row r="147" spans="40:53" x14ac:dyDescent="0.35">
      <c r="AN147" s="27">
        <v>281629.11</v>
      </c>
      <c r="AP147" s="140" t="s">
        <v>103</v>
      </c>
    </row>
    <row r="148" spans="40:53" x14ac:dyDescent="0.35">
      <c r="AN148" s="27">
        <v>0</v>
      </c>
      <c r="AP148" s="141" t="s">
        <v>377</v>
      </c>
    </row>
    <row r="149" spans="40:53" ht="24" thickBot="1" x14ac:dyDescent="0.4">
      <c r="AN149" s="27">
        <v>3771537.37</v>
      </c>
      <c r="AP149" s="301"/>
    </row>
    <row r="150" spans="40:53" x14ac:dyDescent="0.35">
      <c r="AN150" s="27">
        <v>0</v>
      </c>
    </row>
    <row r="151" spans="40:53" x14ac:dyDescent="0.35">
      <c r="BA151" s="12">
        <v>0</v>
      </c>
    </row>
    <row r="163" spans="14:40" x14ac:dyDescent="0.35">
      <c r="AN163" s="12">
        <v>0</v>
      </c>
    </row>
    <row r="164" spans="14:40" x14ac:dyDescent="0.35">
      <c r="AN164" s="12">
        <v>547747.74</v>
      </c>
    </row>
    <row r="165" spans="14:40" x14ac:dyDescent="0.35">
      <c r="AN165" s="12">
        <v>1200</v>
      </c>
    </row>
    <row r="166" spans="14:40" x14ac:dyDescent="0.35">
      <c r="AN166" s="12">
        <v>0</v>
      </c>
    </row>
    <row r="173" spans="14:40" x14ac:dyDescent="0.35">
      <c r="N173" s="12" t="s">
        <v>559</v>
      </c>
    </row>
    <row r="187" spans="40:42" ht="24" thickBot="1" x14ac:dyDescent="0.4"/>
    <row r="188" spans="40:42" x14ac:dyDescent="0.35">
      <c r="AP188" s="140" t="s">
        <v>103</v>
      </c>
    </row>
    <row r="189" spans="40:42" x14ac:dyDescent="0.35">
      <c r="AP189" s="141" t="s">
        <v>377</v>
      </c>
    </row>
    <row r="190" spans="40:42" ht="24" thickBot="1" x14ac:dyDescent="0.4">
      <c r="AN190" s="12">
        <v>7762.04</v>
      </c>
      <c r="AP190" s="301"/>
    </row>
    <row r="192" spans="40:42" x14ac:dyDescent="0.35">
      <c r="AN192" s="12">
        <v>3421.83</v>
      </c>
    </row>
    <row r="194" spans="40:44" x14ac:dyDescent="0.35">
      <c r="AQ194" s="12">
        <v>14055940</v>
      </c>
      <c r="AR194" s="12">
        <v>14055940</v>
      </c>
    </row>
    <row r="195" spans="40:44" x14ac:dyDescent="0.35">
      <c r="AR195" s="12">
        <v>8000000</v>
      </c>
    </row>
    <row r="197" spans="40:44" x14ac:dyDescent="0.35">
      <c r="AN197" s="12">
        <v>999742.54</v>
      </c>
    </row>
    <row r="238" spans="67:67" x14ac:dyDescent="0.35">
      <c r="BO238" s="142"/>
    </row>
    <row r="283" spans="68:72" x14ac:dyDescent="0.35">
      <c r="BT283" s="24">
        <f>IF(BT$8=$M283,$BB283,0)</f>
        <v>0</v>
      </c>
    </row>
    <row r="288" spans="68:72" x14ac:dyDescent="0.35">
      <c r="BP288" s="132"/>
    </row>
    <row r="292" spans="71:149" x14ac:dyDescent="0.35">
      <c r="BS292" s="24">
        <f t="shared" ref="BS292:CX292" si="65">SUM(BS16:BS291)</f>
        <v>0</v>
      </c>
      <c r="BT292" s="24">
        <f t="shared" si="65"/>
        <v>0</v>
      </c>
      <c r="BU292" s="24">
        <f t="shared" si="65"/>
        <v>0</v>
      </c>
      <c r="BV292" s="24">
        <f t="shared" si="65"/>
        <v>0</v>
      </c>
      <c r="BW292" s="24">
        <f t="shared" si="65"/>
        <v>0</v>
      </c>
      <c r="BX292" s="24">
        <f t="shared" si="65"/>
        <v>0</v>
      </c>
      <c r="BY292" s="24">
        <f t="shared" si="65"/>
        <v>0</v>
      </c>
      <c r="BZ292" s="24">
        <f t="shared" si="65"/>
        <v>0</v>
      </c>
      <c r="CA292" s="24">
        <f t="shared" si="65"/>
        <v>0</v>
      </c>
      <c r="CB292" s="24">
        <f t="shared" si="65"/>
        <v>0</v>
      </c>
      <c r="CC292" s="24">
        <f t="shared" si="65"/>
        <v>0</v>
      </c>
      <c r="CD292" s="24">
        <f t="shared" si="65"/>
        <v>0</v>
      </c>
      <c r="CE292" s="24">
        <f t="shared" si="65"/>
        <v>0</v>
      </c>
      <c r="CF292" s="24">
        <f t="shared" si="65"/>
        <v>0</v>
      </c>
      <c r="CG292" s="24">
        <f t="shared" si="65"/>
        <v>0</v>
      </c>
      <c r="CH292" s="24">
        <f t="shared" si="65"/>
        <v>0</v>
      </c>
      <c r="CI292" s="24">
        <f t="shared" si="65"/>
        <v>0</v>
      </c>
      <c r="CJ292" s="24">
        <f t="shared" si="65"/>
        <v>0</v>
      </c>
      <c r="CK292" s="24">
        <f t="shared" si="65"/>
        <v>0</v>
      </c>
      <c r="CL292" s="24">
        <f t="shared" si="65"/>
        <v>0</v>
      </c>
      <c r="CM292" s="24">
        <f t="shared" si="65"/>
        <v>0</v>
      </c>
      <c r="CN292" s="24">
        <f t="shared" si="65"/>
        <v>0</v>
      </c>
      <c r="CO292" s="24">
        <f t="shared" si="65"/>
        <v>0</v>
      </c>
      <c r="CP292" s="24">
        <f t="shared" si="65"/>
        <v>0</v>
      </c>
      <c r="CQ292" s="24">
        <f t="shared" si="65"/>
        <v>0</v>
      </c>
      <c r="CR292" s="24">
        <f t="shared" si="65"/>
        <v>0</v>
      </c>
      <c r="CS292" s="24">
        <f t="shared" si="65"/>
        <v>0</v>
      </c>
      <c r="CT292" s="24">
        <f t="shared" si="65"/>
        <v>0</v>
      </c>
      <c r="CU292" s="24">
        <f t="shared" si="65"/>
        <v>0</v>
      </c>
      <c r="CV292" s="24">
        <f t="shared" si="65"/>
        <v>0</v>
      </c>
      <c r="CW292" s="24">
        <f t="shared" si="65"/>
        <v>0</v>
      </c>
      <c r="CX292" s="24">
        <f t="shared" si="65"/>
        <v>0</v>
      </c>
      <c r="CY292" s="24">
        <f t="shared" ref="CY292:ED292" si="66">SUM(CY16:CY291)</f>
        <v>0</v>
      </c>
      <c r="CZ292" s="24">
        <f t="shared" si="66"/>
        <v>0</v>
      </c>
      <c r="DA292" s="24">
        <f t="shared" si="66"/>
        <v>0</v>
      </c>
      <c r="DB292" s="24">
        <f t="shared" si="66"/>
        <v>0</v>
      </c>
      <c r="DC292" s="24">
        <f t="shared" si="66"/>
        <v>0</v>
      </c>
      <c r="DD292" s="24">
        <f t="shared" si="66"/>
        <v>0</v>
      </c>
      <c r="DE292" s="24">
        <f t="shared" si="66"/>
        <v>0</v>
      </c>
      <c r="DF292" s="24">
        <f t="shared" si="66"/>
        <v>0</v>
      </c>
      <c r="DG292" s="24">
        <f t="shared" si="66"/>
        <v>0</v>
      </c>
      <c r="DH292" s="24">
        <f t="shared" si="66"/>
        <v>0</v>
      </c>
      <c r="DI292" s="24">
        <f t="shared" si="66"/>
        <v>0</v>
      </c>
      <c r="DJ292" s="24">
        <f t="shared" si="66"/>
        <v>0</v>
      </c>
      <c r="DK292" s="24">
        <f t="shared" si="66"/>
        <v>0</v>
      </c>
      <c r="DL292" s="24">
        <f t="shared" si="66"/>
        <v>0</v>
      </c>
      <c r="DM292" s="24">
        <f t="shared" si="66"/>
        <v>0</v>
      </c>
      <c r="DN292" s="24">
        <f t="shared" si="66"/>
        <v>0</v>
      </c>
      <c r="DO292" s="24">
        <f t="shared" si="66"/>
        <v>0</v>
      </c>
      <c r="DP292" s="24">
        <f t="shared" si="66"/>
        <v>0</v>
      </c>
      <c r="DQ292" s="24">
        <f t="shared" si="66"/>
        <v>0</v>
      </c>
      <c r="DR292" s="24">
        <f t="shared" si="66"/>
        <v>0</v>
      </c>
      <c r="DS292" s="24">
        <f t="shared" si="66"/>
        <v>0</v>
      </c>
      <c r="DT292" s="24">
        <f t="shared" si="66"/>
        <v>0</v>
      </c>
      <c r="DU292" s="24">
        <f t="shared" si="66"/>
        <v>0</v>
      </c>
      <c r="DV292" s="24">
        <f t="shared" si="66"/>
        <v>0</v>
      </c>
      <c r="DW292" s="24">
        <f t="shared" si="66"/>
        <v>0</v>
      </c>
      <c r="DX292" s="24">
        <f t="shared" si="66"/>
        <v>0</v>
      </c>
      <c r="DY292" s="24">
        <f t="shared" si="66"/>
        <v>0</v>
      </c>
      <c r="DZ292" s="24">
        <f t="shared" si="66"/>
        <v>0</v>
      </c>
      <c r="EA292" s="24">
        <f t="shared" si="66"/>
        <v>0</v>
      </c>
      <c r="EB292" s="24">
        <f t="shared" si="66"/>
        <v>0</v>
      </c>
      <c r="EC292" s="24">
        <f t="shared" si="66"/>
        <v>0</v>
      </c>
      <c r="ED292" s="24">
        <f t="shared" si="66"/>
        <v>0</v>
      </c>
      <c r="EE292" s="24">
        <f t="shared" ref="EE292:ES292" si="67">SUM(EE16:EE291)</f>
        <v>0</v>
      </c>
      <c r="EF292" s="24">
        <f t="shared" si="67"/>
        <v>0</v>
      </c>
      <c r="EG292" s="24">
        <f t="shared" si="67"/>
        <v>0</v>
      </c>
      <c r="EH292" s="24">
        <f t="shared" si="67"/>
        <v>0</v>
      </c>
      <c r="EI292" s="24">
        <f t="shared" si="67"/>
        <v>0</v>
      </c>
      <c r="EJ292" s="24">
        <f t="shared" si="67"/>
        <v>0</v>
      </c>
      <c r="EK292" s="24">
        <f t="shared" si="67"/>
        <v>0</v>
      </c>
      <c r="EL292" s="24">
        <f t="shared" si="67"/>
        <v>0</v>
      </c>
      <c r="EM292" s="24">
        <f t="shared" si="67"/>
        <v>0</v>
      </c>
      <c r="EN292" s="24">
        <f t="shared" si="67"/>
        <v>0</v>
      </c>
      <c r="EO292" s="24">
        <f t="shared" si="67"/>
        <v>0</v>
      </c>
      <c r="EP292" s="24">
        <f t="shared" si="67"/>
        <v>0</v>
      </c>
      <c r="EQ292" s="24">
        <f t="shared" si="67"/>
        <v>0</v>
      </c>
      <c r="ER292" s="24">
        <f t="shared" si="67"/>
        <v>0</v>
      </c>
      <c r="ES292" s="24">
        <f t="shared" si="67"/>
        <v>0</v>
      </c>
    </row>
    <row r="306" spans="53:53" x14ac:dyDescent="0.35">
      <c r="BA306" s="12">
        <v>0</v>
      </c>
    </row>
    <row r="420" spans="71:149" x14ac:dyDescent="0.35">
      <c r="BS420" s="24">
        <f>SUM(BS298:BS419)</f>
        <v>0</v>
      </c>
      <c r="BT420" s="24">
        <f t="shared" ref="BT420:EE420" si="68">SUM(BT298:BT419)</f>
        <v>0</v>
      </c>
      <c r="BU420" s="24">
        <f t="shared" si="68"/>
        <v>0</v>
      </c>
      <c r="BV420" s="24">
        <f t="shared" si="68"/>
        <v>0</v>
      </c>
      <c r="BW420" s="24">
        <f t="shared" si="68"/>
        <v>0</v>
      </c>
      <c r="BX420" s="24">
        <f t="shared" si="68"/>
        <v>0</v>
      </c>
      <c r="BY420" s="24">
        <f t="shared" si="68"/>
        <v>0</v>
      </c>
      <c r="BZ420" s="24">
        <f t="shared" si="68"/>
        <v>0</v>
      </c>
      <c r="CA420" s="24">
        <f t="shared" si="68"/>
        <v>0</v>
      </c>
      <c r="CB420" s="24">
        <f t="shared" si="68"/>
        <v>0</v>
      </c>
      <c r="CC420" s="24">
        <f t="shared" si="68"/>
        <v>0</v>
      </c>
      <c r="CD420" s="24">
        <f t="shared" si="68"/>
        <v>0</v>
      </c>
      <c r="CE420" s="24">
        <f t="shared" si="68"/>
        <v>0</v>
      </c>
      <c r="CF420" s="24">
        <f t="shared" si="68"/>
        <v>0</v>
      </c>
      <c r="CG420" s="24">
        <f t="shared" si="68"/>
        <v>0</v>
      </c>
      <c r="CH420" s="24">
        <f t="shared" si="68"/>
        <v>0</v>
      </c>
      <c r="CI420" s="24">
        <f t="shared" si="68"/>
        <v>0</v>
      </c>
      <c r="CJ420" s="24">
        <f t="shared" si="68"/>
        <v>0</v>
      </c>
      <c r="CK420" s="24">
        <f t="shared" si="68"/>
        <v>0</v>
      </c>
      <c r="CL420" s="24">
        <f t="shared" si="68"/>
        <v>0</v>
      </c>
      <c r="CM420" s="24">
        <f t="shared" si="68"/>
        <v>0</v>
      </c>
      <c r="CN420" s="24">
        <f t="shared" si="68"/>
        <v>0</v>
      </c>
      <c r="CO420" s="24">
        <f t="shared" si="68"/>
        <v>0</v>
      </c>
      <c r="CP420" s="24">
        <f t="shared" si="68"/>
        <v>0</v>
      </c>
      <c r="CQ420" s="24">
        <f t="shared" si="68"/>
        <v>0</v>
      </c>
      <c r="CR420" s="24">
        <f t="shared" si="68"/>
        <v>0</v>
      </c>
      <c r="CS420" s="24">
        <f t="shared" si="68"/>
        <v>0</v>
      </c>
      <c r="CT420" s="24">
        <f t="shared" si="68"/>
        <v>0</v>
      </c>
      <c r="CU420" s="24">
        <f t="shared" si="68"/>
        <v>0</v>
      </c>
      <c r="CV420" s="24">
        <f t="shared" si="68"/>
        <v>0</v>
      </c>
      <c r="CW420" s="24">
        <f t="shared" si="68"/>
        <v>0</v>
      </c>
      <c r="CX420" s="24">
        <f t="shared" si="68"/>
        <v>0</v>
      </c>
      <c r="CY420" s="24">
        <f t="shared" si="68"/>
        <v>0</v>
      </c>
      <c r="CZ420" s="24">
        <f t="shared" si="68"/>
        <v>0</v>
      </c>
      <c r="DA420" s="24">
        <f t="shared" si="68"/>
        <v>0</v>
      </c>
      <c r="DB420" s="24">
        <f t="shared" si="68"/>
        <v>0</v>
      </c>
      <c r="DC420" s="24">
        <f t="shared" si="68"/>
        <v>0</v>
      </c>
      <c r="DD420" s="24">
        <f t="shared" si="68"/>
        <v>0</v>
      </c>
      <c r="DE420" s="24">
        <f t="shared" si="68"/>
        <v>0</v>
      </c>
      <c r="DF420" s="24">
        <f t="shared" si="68"/>
        <v>0</v>
      </c>
      <c r="DG420" s="24">
        <f t="shared" si="68"/>
        <v>0</v>
      </c>
      <c r="DH420" s="24">
        <f t="shared" si="68"/>
        <v>0</v>
      </c>
      <c r="DI420" s="24">
        <f t="shared" si="68"/>
        <v>0</v>
      </c>
      <c r="DJ420" s="24">
        <f t="shared" si="68"/>
        <v>0</v>
      </c>
      <c r="DK420" s="24">
        <f t="shared" si="68"/>
        <v>0</v>
      </c>
      <c r="DL420" s="24">
        <f t="shared" si="68"/>
        <v>0</v>
      </c>
      <c r="DM420" s="24">
        <f t="shared" si="68"/>
        <v>0</v>
      </c>
      <c r="DN420" s="24">
        <f t="shared" si="68"/>
        <v>0</v>
      </c>
      <c r="DO420" s="24">
        <f t="shared" si="68"/>
        <v>0</v>
      </c>
      <c r="DP420" s="24">
        <f t="shared" si="68"/>
        <v>0</v>
      </c>
      <c r="DQ420" s="24">
        <f t="shared" si="68"/>
        <v>0</v>
      </c>
      <c r="DR420" s="24">
        <f t="shared" si="68"/>
        <v>0</v>
      </c>
      <c r="DS420" s="24">
        <f t="shared" si="68"/>
        <v>0</v>
      </c>
      <c r="DT420" s="24">
        <f t="shared" si="68"/>
        <v>0</v>
      </c>
      <c r="DU420" s="24">
        <f t="shared" si="68"/>
        <v>0</v>
      </c>
      <c r="DV420" s="24">
        <f t="shared" si="68"/>
        <v>0</v>
      </c>
      <c r="DW420" s="24">
        <f t="shared" si="68"/>
        <v>0</v>
      </c>
      <c r="DX420" s="24">
        <f t="shared" si="68"/>
        <v>0</v>
      </c>
      <c r="DY420" s="24">
        <f t="shared" si="68"/>
        <v>0</v>
      </c>
      <c r="DZ420" s="24">
        <f t="shared" si="68"/>
        <v>0</v>
      </c>
      <c r="EA420" s="24">
        <f t="shared" si="68"/>
        <v>0</v>
      </c>
      <c r="EB420" s="24">
        <f t="shared" si="68"/>
        <v>0</v>
      </c>
      <c r="EC420" s="24">
        <f t="shared" si="68"/>
        <v>0</v>
      </c>
      <c r="ED420" s="24">
        <f t="shared" si="68"/>
        <v>0</v>
      </c>
      <c r="EE420" s="24">
        <f t="shared" si="68"/>
        <v>0</v>
      </c>
      <c r="EF420" s="24">
        <f t="shared" ref="EF420:ES420" si="69">SUM(EF298:EF419)</f>
        <v>0</v>
      </c>
      <c r="EG420" s="24">
        <f t="shared" si="69"/>
        <v>0</v>
      </c>
      <c r="EH420" s="24">
        <f t="shared" si="69"/>
        <v>0</v>
      </c>
      <c r="EI420" s="24">
        <f t="shared" si="69"/>
        <v>0</v>
      </c>
      <c r="EJ420" s="24">
        <f t="shared" si="69"/>
        <v>0</v>
      </c>
      <c r="EK420" s="24">
        <f t="shared" si="69"/>
        <v>0</v>
      </c>
      <c r="EL420" s="24">
        <f t="shared" si="69"/>
        <v>0</v>
      </c>
      <c r="EM420" s="24">
        <f t="shared" si="69"/>
        <v>0</v>
      </c>
      <c r="EN420" s="24">
        <f t="shared" si="69"/>
        <v>0</v>
      </c>
      <c r="EO420" s="24">
        <f t="shared" si="69"/>
        <v>0</v>
      </c>
      <c r="EP420" s="24">
        <f t="shared" si="69"/>
        <v>0</v>
      </c>
      <c r="EQ420" s="24">
        <f t="shared" si="69"/>
        <v>0</v>
      </c>
      <c r="ER420" s="24">
        <f t="shared" si="69"/>
        <v>0</v>
      </c>
      <c r="ES420" s="24">
        <f t="shared" si="69"/>
        <v>0</v>
      </c>
    </row>
    <row r="520" spans="71:149" x14ac:dyDescent="0.35">
      <c r="BS520" s="24">
        <f>SUM(BS427:BS519)</f>
        <v>0</v>
      </c>
      <c r="BT520" s="24">
        <f t="shared" ref="BT520:EE520" si="70">SUM(BT427:BT519)</f>
        <v>0</v>
      </c>
      <c r="BU520" s="24">
        <f t="shared" si="70"/>
        <v>0</v>
      </c>
      <c r="BV520" s="24">
        <f t="shared" si="70"/>
        <v>0</v>
      </c>
      <c r="BW520" s="24">
        <f t="shared" si="70"/>
        <v>0</v>
      </c>
      <c r="BX520" s="24">
        <f t="shared" si="70"/>
        <v>0</v>
      </c>
      <c r="BY520" s="24">
        <f t="shared" si="70"/>
        <v>0</v>
      </c>
      <c r="BZ520" s="24">
        <f t="shared" si="70"/>
        <v>0</v>
      </c>
      <c r="CA520" s="24">
        <f t="shared" si="70"/>
        <v>0</v>
      </c>
      <c r="CB520" s="24">
        <f t="shared" si="70"/>
        <v>0</v>
      </c>
      <c r="CC520" s="24">
        <f t="shared" si="70"/>
        <v>0</v>
      </c>
      <c r="CD520" s="24">
        <f t="shared" si="70"/>
        <v>0</v>
      </c>
      <c r="CE520" s="24">
        <f t="shared" si="70"/>
        <v>0</v>
      </c>
      <c r="CF520" s="24">
        <f t="shared" si="70"/>
        <v>0</v>
      </c>
      <c r="CG520" s="24">
        <f t="shared" si="70"/>
        <v>0</v>
      </c>
      <c r="CH520" s="24">
        <f t="shared" si="70"/>
        <v>0</v>
      </c>
      <c r="CI520" s="24">
        <f t="shared" si="70"/>
        <v>0</v>
      </c>
      <c r="CJ520" s="24">
        <f t="shared" si="70"/>
        <v>0</v>
      </c>
      <c r="CK520" s="24">
        <f t="shared" si="70"/>
        <v>0</v>
      </c>
      <c r="CL520" s="24">
        <f t="shared" si="70"/>
        <v>0</v>
      </c>
      <c r="CM520" s="24">
        <f t="shared" si="70"/>
        <v>0</v>
      </c>
      <c r="CN520" s="24">
        <f t="shared" si="70"/>
        <v>0</v>
      </c>
      <c r="CO520" s="24">
        <f t="shared" si="70"/>
        <v>0</v>
      </c>
      <c r="CP520" s="24">
        <f t="shared" si="70"/>
        <v>0</v>
      </c>
      <c r="CQ520" s="24">
        <f t="shared" si="70"/>
        <v>0</v>
      </c>
      <c r="CR520" s="24">
        <f t="shared" si="70"/>
        <v>0</v>
      </c>
      <c r="CS520" s="24">
        <f t="shared" si="70"/>
        <v>0</v>
      </c>
      <c r="CT520" s="24">
        <f t="shared" si="70"/>
        <v>0</v>
      </c>
      <c r="CU520" s="24">
        <f t="shared" si="70"/>
        <v>0</v>
      </c>
      <c r="CV520" s="24">
        <f t="shared" si="70"/>
        <v>0</v>
      </c>
      <c r="CW520" s="24">
        <f t="shared" si="70"/>
        <v>0</v>
      </c>
      <c r="CX520" s="24">
        <f t="shared" si="70"/>
        <v>0</v>
      </c>
      <c r="CY520" s="24">
        <f t="shared" si="70"/>
        <v>0</v>
      </c>
      <c r="CZ520" s="24">
        <f t="shared" si="70"/>
        <v>0</v>
      </c>
      <c r="DA520" s="24">
        <f t="shared" si="70"/>
        <v>0</v>
      </c>
      <c r="DB520" s="24">
        <f t="shared" si="70"/>
        <v>0</v>
      </c>
      <c r="DC520" s="24">
        <f t="shared" si="70"/>
        <v>0</v>
      </c>
      <c r="DD520" s="24">
        <f t="shared" si="70"/>
        <v>0</v>
      </c>
      <c r="DE520" s="24">
        <f t="shared" si="70"/>
        <v>0</v>
      </c>
      <c r="DF520" s="24">
        <f t="shared" si="70"/>
        <v>0</v>
      </c>
      <c r="DG520" s="24">
        <f t="shared" si="70"/>
        <v>0</v>
      </c>
      <c r="DH520" s="24">
        <f t="shared" si="70"/>
        <v>0</v>
      </c>
      <c r="DI520" s="24">
        <f t="shared" si="70"/>
        <v>0</v>
      </c>
      <c r="DJ520" s="24">
        <f t="shared" si="70"/>
        <v>0</v>
      </c>
      <c r="DK520" s="24">
        <f t="shared" si="70"/>
        <v>0</v>
      </c>
      <c r="DL520" s="24">
        <f t="shared" si="70"/>
        <v>0</v>
      </c>
      <c r="DM520" s="24">
        <f t="shared" si="70"/>
        <v>0</v>
      </c>
      <c r="DN520" s="24">
        <f t="shared" si="70"/>
        <v>0</v>
      </c>
      <c r="DO520" s="24">
        <f t="shared" si="70"/>
        <v>0</v>
      </c>
      <c r="DP520" s="24">
        <f t="shared" si="70"/>
        <v>0</v>
      </c>
      <c r="DQ520" s="24">
        <f t="shared" si="70"/>
        <v>0</v>
      </c>
      <c r="DR520" s="24">
        <f t="shared" si="70"/>
        <v>0</v>
      </c>
      <c r="DS520" s="24">
        <f t="shared" si="70"/>
        <v>0</v>
      </c>
      <c r="DT520" s="24">
        <f t="shared" si="70"/>
        <v>0</v>
      </c>
      <c r="DU520" s="24">
        <f t="shared" si="70"/>
        <v>0</v>
      </c>
      <c r="DV520" s="24">
        <f t="shared" si="70"/>
        <v>0</v>
      </c>
      <c r="DW520" s="24">
        <f t="shared" si="70"/>
        <v>0</v>
      </c>
      <c r="DX520" s="24">
        <f t="shared" si="70"/>
        <v>0</v>
      </c>
      <c r="DY520" s="24">
        <f t="shared" si="70"/>
        <v>0</v>
      </c>
      <c r="DZ520" s="24">
        <f t="shared" si="70"/>
        <v>0</v>
      </c>
      <c r="EA520" s="24">
        <f t="shared" si="70"/>
        <v>0</v>
      </c>
      <c r="EB520" s="24">
        <f t="shared" si="70"/>
        <v>0</v>
      </c>
      <c r="EC520" s="24">
        <f t="shared" si="70"/>
        <v>0</v>
      </c>
      <c r="ED520" s="24">
        <f t="shared" si="70"/>
        <v>0</v>
      </c>
      <c r="EE520" s="24">
        <f t="shared" si="70"/>
        <v>0</v>
      </c>
      <c r="EF520" s="24">
        <f t="shared" ref="EF520:ES520" si="71">SUM(EF427:EF519)</f>
        <v>0</v>
      </c>
      <c r="EG520" s="24">
        <f t="shared" si="71"/>
        <v>0</v>
      </c>
      <c r="EH520" s="24">
        <f t="shared" si="71"/>
        <v>0</v>
      </c>
      <c r="EI520" s="24">
        <f t="shared" si="71"/>
        <v>0</v>
      </c>
      <c r="EJ520" s="24">
        <f t="shared" si="71"/>
        <v>0</v>
      </c>
      <c r="EK520" s="24">
        <f t="shared" si="71"/>
        <v>0</v>
      </c>
      <c r="EL520" s="24">
        <f t="shared" si="71"/>
        <v>0</v>
      </c>
      <c r="EM520" s="24">
        <f t="shared" si="71"/>
        <v>0</v>
      </c>
      <c r="EN520" s="24">
        <f t="shared" si="71"/>
        <v>0</v>
      </c>
      <c r="EO520" s="24">
        <f t="shared" si="71"/>
        <v>0</v>
      </c>
      <c r="EP520" s="24">
        <f t="shared" si="71"/>
        <v>0</v>
      </c>
      <c r="EQ520" s="24">
        <f t="shared" si="71"/>
        <v>0</v>
      </c>
      <c r="ER520" s="24">
        <f t="shared" si="71"/>
        <v>0</v>
      </c>
      <c r="ES520" s="24">
        <f t="shared" si="71"/>
        <v>0</v>
      </c>
    </row>
    <row r="7916" spans="71:149" x14ac:dyDescent="0.35">
      <c r="BS7916" s="24">
        <f>IF(BS$8=$M7916,$BB7916,0)</f>
        <v>0</v>
      </c>
    </row>
    <row r="7917" spans="71:149" x14ac:dyDescent="0.35">
      <c r="BS7917" s="24">
        <f>SUM(BS5897:BS7916)</f>
        <v>0</v>
      </c>
      <c r="BT7917" s="24">
        <f t="shared" ref="BT7917:EE7917" si="72">SUM(BT5897:BT7916)</f>
        <v>0</v>
      </c>
      <c r="BU7917" s="24">
        <f t="shared" si="72"/>
        <v>0</v>
      </c>
      <c r="BV7917" s="24">
        <f t="shared" si="72"/>
        <v>0</v>
      </c>
      <c r="BW7917" s="24">
        <f t="shared" si="72"/>
        <v>0</v>
      </c>
      <c r="BX7917" s="24">
        <f t="shared" si="72"/>
        <v>0</v>
      </c>
      <c r="BY7917" s="24">
        <f t="shared" si="72"/>
        <v>0</v>
      </c>
      <c r="BZ7917" s="24">
        <f t="shared" si="72"/>
        <v>0</v>
      </c>
      <c r="CA7917" s="24">
        <f t="shared" si="72"/>
        <v>0</v>
      </c>
      <c r="CB7917" s="24">
        <f t="shared" si="72"/>
        <v>0</v>
      </c>
      <c r="CC7917" s="24">
        <f t="shared" si="72"/>
        <v>0</v>
      </c>
      <c r="CD7917" s="24">
        <f t="shared" si="72"/>
        <v>0</v>
      </c>
      <c r="CE7917" s="24">
        <f t="shared" si="72"/>
        <v>0</v>
      </c>
      <c r="CF7917" s="24">
        <f t="shared" si="72"/>
        <v>0</v>
      </c>
      <c r="CG7917" s="24">
        <f t="shared" si="72"/>
        <v>0</v>
      </c>
      <c r="CH7917" s="24">
        <f t="shared" si="72"/>
        <v>0</v>
      </c>
      <c r="CI7917" s="24">
        <f t="shared" si="72"/>
        <v>0</v>
      </c>
      <c r="CJ7917" s="24">
        <f t="shared" si="72"/>
        <v>0</v>
      </c>
      <c r="CK7917" s="24">
        <f t="shared" si="72"/>
        <v>0</v>
      </c>
      <c r="CL7917" s="24">
        <f t="shared" si="72"/>
        <v>0</v>
      </c>
      <c r="CM7917" s="24">
        <f t="shared" si="72"/>
        <v>0</v>
      </c>
      <c r="CN7917" s="24">
        <f t="shared" si="72"/>
        <v>0</v>
      </c>
      <c r="CO7917" s="24">
        <f t="shared" si="72"/>
        <v>0</v>
      </c>
      <c r="CP7917" s="24">
        <f t="shared" si="72"/>
        <v>0</v>
      </c>
      <c r="CQ7917" s="24">
        <f t="shared" si="72"/>
        <v>0</v>
      </c>
      <c r="CR7917" s="24">
        <f t="shared" si="72"/>
        <v>0</v>
      </c>
      <c r="CS7917" s="24">
        <f t="shared" si="72"/>
        <v>0</v>
      </c>
      <c r="CT7917" s="24">
        <f t="shared" si="72"/>
        <v>0</v>
      </c>
      <c r="CU7917" s="24">
        <f t="shared" si="72"/>
        <v>0</v>
      </c>
      <c r="CV7917" s="24">
        <f t="shared" si="72"/>
        <v>0</v>
      </c>
      <c r="CW7917" s="24">
        <f t="shared" si="72"/>
        <v>0</v>
      </c>
      <c r="CX7917" s="24">
        <f t="shared" si="72"/>
        <v>0</v>
      </c>
      <c r="CY7917" s="24">
        <f t="shared" si="72"/>
        <v>0</v>
      </c>
      <c r="CZ7917" s="24">
        <f t="shared" si="72"/>
        <v>0</v>
      </c>
      <c r="DA7917" s="24">
        <f t="shared" si="72"/>
        <v>0</v>
      </c>
      <c r="DB7917" s="24">
        <f t="shared" si="72"/>
        <v>0</v>
      </c>
      <c r="DC7917" s="24">
        <f t="shared" si="72"/>
        <v>0</v>
      </c>
      <c r="DD7917" s="24">
        <f t="shared" si="72"/>
        <v>0</v>
      </c>
      <c r="DE7917" s="24">
        <f t="shared" si="72"/>
        <v>0</v>
      </c>
      <c r="DF7917" s="24">
        <f t="shared" si="72"/>
        <v>0</v>
      </c>
      <c r="DG7917" s="24">
        <f t="shared" si="72"/>
        <v>0</v>
      </c>
      <c r="DH7917" s="24">
        <f t="shared" si="72"/>
        <v>0</v>
      </c>
      <c r="DI7917" s="24">
        <f t="shared" si="72"/>
        <v>0</v>
      </c>
      <c r="DJ7917" s="24">
        <f t="shared" si="72"/>
        <v>0</v>
      </c>
      <c r="DK7917" s="24">
        <f t="shared" si="72"/>
        <v>0</v>
      </c>
      <c r="DL7917" s="24">
        <f t="shared" si="72"/>
        <v>0</v>
      </c>
      <c r="DM7917" s="24">
        <f t="shared" si="72"/>
        <v>0</v>
      </c>
      <c r="DN7917" s="24">
        <f t="shared" si="72"/>
        <v>0</v>
      </c>
      <c r="DO7917" s="24">
        <f t="shared" si="72"/>
        <v>0</v>
      </c>
      <c r="DP7917" s="24">
        <f t="shared" si="72"/>
        <v>0</v>
      </c>
      <c r="DQ7917" s="24">
        <f t="shared" si="72"/>
        <v>0</v>
      </c>
      <c r="DR7917" s="24">
        <f t="shared" si="72"/>
        <v>0</v>
      </c>
      <c r="DS7917" s="24">
        <f t="shared" si="72"/>
        <v>0</v>
      </c>
      <c r="DT7917" s="24">
        <f t="shared" si="72"/>
        <v>0</v>
      </c>
      <c r="DU7917" s="24">
        <f t="shared" si="72"/>
        <v>0</v>
      </c>
      <c r="DV7917" s="24">
        <f t="shared" si="72"/>
        <v>0</v>
      </c>
      <c r="DW7917" s="24">
        <f t="shared" si="72"/>
        <v>0</v>
      </c>
      <c r="DX7917" s="24">
        <f t="shared" si="72"/>
        <v>0</v>
      </c>
      <c r="DY7917" s="24">
        <f t="shared" si="72"/>
        <v>0</v>
      </c>
      <c r="DZ7917" s="24">
        <f t="shared" si="72"/>
        <v>0</v>
      </c>
      <c r="EA7917" s="24">
        <f t="shared" si="72"/>
        <v>0</v>
      </c>
      <c r="EB7917" s="24">
        <f t="shared" si="72"/>
        <v>0</v>
      </c>
      <c r="EC7917" s="24">
        <f t="shared" si="72"/>
        <v>0</v>
      </c>
      <c r="ED7917" s="24">
        <f t="shared" si="72"/>
        <v>0</v>
      </c>
      <c r="EE7917" s="24">
        <f t="shared" si="72"/>
        <v>0</v>
      </c>
      <c r="EF7917" s="24">
        <f t="shared" ref="EF7917:ES7917" si="73">SUM(EF5897:EF7916)</f>
        <v>0</v>
      </c>
      <c r="EG7917" s="24">
        <f t="shared" si="73"/>
        <v>0</v>
      </c>
      <c r="EH7917" s="24">
        <f t="shared" si="73"/>
        <v>0</v>
      </c>
      <c r="EI7917" s="24">
        <f t="shared" si="73"/>
        <v>0</v>
      </c>
      <c r="EJ7917" s="24">
        <f t="shared" si="73"/>
        <v>0</v>
      </c>
      <c r="EK7917" s="24">
        <f t="shared" si="73"/>
        <v>0</v>
      </c>
      <c r="EL7917" s="24">
        <f t="shared" si="73"/>
        <v>0</v>
      </c>
      <c r="EM7917" s="24">
        <f t="shared" si="73"/>
        <v>0</v>
      </c>
      <c r="EN7917" s="24">
        <f t="shared" si="73"/>
        <v>0</v>
      </c>
      <c r="EO7917" s="24">
        <f t="shared" si="73"/>
        <v>0</v>
      </c>
      <c r="EP7917" s="24">
        <f t="shared" si="73"/>
        <v>0</v>
      </c>
      <c r="EQ7917" s="24">
        <f t="shared" si="73"/>
        <v>0</v>
      </c>
      <c r="ER7917" s="24">
        <f t="shared" si="73"/>
        <v>0</v>
      </c>
      <c r="ES7917" s="24">
        <f t="shared" si="73"/>
        <v>0</v>
      </c>
    </row>
    <row r="7985" spans="1:11" x14ac:dyDescent="0.35">
      <c r="A7985" s="12">
        <v>160</v>
      </c>
      <c r="K7985" s="12" t="s">
        <v>482</v>
      </c>
    </row>
    <row r="9019" spans="71:149" x14ac:dyDescent="0.35">
      <c r="BS9019" s="24">
        <f>IF(BS$8=$M9019,$BB9019,0)</f>
        <v>0</v>
      </c>
    </row>
    <row r="9022" spans="71:149" x14ac:dyDescent="0.35">
      <c r="BS9022" s="24">
        <f>SUM(BS7981:BS9021)</f>
        <v>0</v>
      </c>
      <c r="BT9022" s="24">
        <f t="shared" ref="BT9022:EE9022" si="74">SUM(BT7981:BT9021)</f>
        <v>0</v>
      </c>
      <c r="BU9022" s="24">
        <f t="shared" si="74"/>
        <v>0</v>
      </c>
      <c r="BV9022" s="24">
        <f t="shared" si="74"/>
        <v>0</v>
      </c>
      <c r="BW9022" s="24">
        <f t="shared" si="74"/>
        <v>0</v>
      </c>
      <c r="BX9022" s="24">
        <f t="shared" si="74"/>
        <v>0</v>
      </c>
      <c r="BY9022" s="24">
        <f t="shared" si="74"/>
        <v>0</v>
      </c>
      <c r="BZ9022" s="24">
        <f t="shared" si="74"/>
        <v>0</v>
      </c>
      <c r="CA9022" s="24">
        <f t="shared" si="74"/>
        <v>0</v>
      </c>
      <c r="CB9022" s="24">
        <f t="shared" si="74"/>
        <v>0</v>
      </c>
      <c r="CC9022" s="24">
        <f t="shared" si="74"/>
        <v>0</v>
      </c>
      <c r="CD9022" s="24">
        <f t="shared" si="74"/>
        <v>0</v>
      </c>
      <c r="CE9022" s="24">
        <f t="shared" si="74"/>
        <v>0</v>
      </c>
      <c r="CF9022" s="24">
        <f t="shared" si="74"/>
        <v>0</v>
      </c>
      <c r="CG9022" s="24">
        <f t="shared" si="74"/>
        <v>0</v>
      </c>
      <c r="CH9022" s="24">
        <f t="shared" si="74"/>
        <v>0</v>
      </c>
      <c r="CI9022" s="24">
        <f t="shared" si="74"/>
        <v>0</v>
      </c>
      <c r="CJ9022" s="24">
        <f t="shared" si="74"/>
        <v>0</v>
      </c>
      <c r="CK9022" s="24">
        <f t="shared" si="74"/>
        <v>0</v>
      </c>
      <c r="CL9022" s="24">
        <f t="shared" si="74"/>
        <v>0</v>
      </c>
      <c r="CM9022" s="24">
        <f t="shared" si="74"/>
        <v>0</v>
      </c>
      <c r="CN9022" s="24">
        <f t="shared" si="74"/>
        <v>0</v>
      </c>
      <c r="CO9022" s="24">
        <f t="shared" si="74"/>
        <v>0</v>
      </c>
      <c r="CP9022" s="24">
        <f t="shared" si="74"/>
        <v>0</v>
      </c>
      <c r="CQ9022" s="24">
        <f t="shared" si="74"/>
        <v>0</v>
      </c>
      <c r="CR9022" s="24">
        <f t="shared" si="74"/>
        <v>0</v>
      </c>
      <c r="CS9022" s="24">
        <f t="shared" si="74"/>
        <v>0</v>
      </c>
      <c r="CT9022" s="24">
        <f t="shared" si="74"/>
        <v>0</v>
      </c>
      <c r="CU9022" s="24">
        <f t="shared" si="74"/>
        <v>0</v>
      </c>
      <c r="CV9022" s="24">
        <f t="shared" si="74"/>
        <v>0</v>
      </c>
      <c r="CW9022" s="24">
        <f t="shared" si="74"/>
        <v>0</v>
      </c>
      <c r="CX9022" s="24">
        <f t="shared" si="74"/>
        <v>0</v>
      </c>
      <c r="CY9022" s="24">
        <f t="shared" si="74"/>
        <v>0</v>
      </c>
      <c r="CZ9022" s="24">
        <f t="shared" si="74"/>
        <v>0</v>
      </c>
      <c r="DA9022" s="24">
        <f t="shared" si="74"/>
        <v>0</v>
      </c>
      <c r="DB9022" s="24">
        <f t="shared" si="74"/>
        <v>0</v>
      </c>
      <c r="DC9022" s="24">
        <f t="shared" si="74"/>
        <v>0</v>
      </c>
      <c r="DD9022" s="24">
        <f t="shared" si="74"/>
        <v>0</v>
      </c>
      <c r="DE9022" s="24">
        <f t="shared" si="74"/>
        <v>0</v>
      </c>
      <c r="DF9022" s="24">
        <f t="shared" si="74"/>
        <v>0</v>
      </c>
      <c r="DG9022" s="24">
        <f t="shared" si="74"/>
        <v>0</v>
      </c>
      <c r="DH9022" s="24">
        <f t="shared" si="74"/>
        <v>0</v>
      </c>
      <c r="DI9022" s="24">
        <f t="shared" si="74"/>
        <v>0</v>
      </c>
      <c r="DJ9022" s="24">
        <f t="shared" si="74"/>
        <v>0</v>
      </c>
      <c r="DK9022" s="24">
        <f t="shared" si="74"/>
        <v>0</v>
      </c>
      <c r="DL9022" s="24">
        <f t="shared" si="74"/>
        <v>0</v>
      </c>
      <c r="DM9022" s="24">
        <f t="shared" si="74"/>
        <v>0</v>
      </c>
      <c r="DN9022" s="24">
        <f t="shared" si="74"/>
        <v>0</v>
      </c>
      <c r="DO9022" s="24">
        <f t="shared" si="74"/>
        <v>0</v>
      </c>
      <c r="DP9022" s="24">
        <f t="shared" si="74"/>
        <v>0</v>
      </c>
      <c r="DQ9022" s="24">
        <f t="shared" si="74"/>
        <v>0</v>
      </c>
      <c r="DR9022" s="24">
        <f t="shared" si="74"/>
        <v>0</v>
      </c>
      <c r="DS9022" s="24">
        <f t="shared" si="74"/>
        <v>0</v>
      </c>
      <c r="DT9022" s="24">
        <f t="shared" si="74"/>
        <v>0</v>
      </c>
      <c r="DU9022" s="24">
        <f t="shared" si="74"/>
        <v>0</v>
      </c>
      <c r="DV9022" s="24">
        <f t="shared" si="74"/>
        <v>0</v>
      </c>
      <c r="DW9022" s="24">
        <f t="shared" si="74"/>
        <v>0</v>
      </c>
      <c r="DX9022" s="24">
        <f t="shared" si="74"/>
        <v>0</v>
      </c>
      <c r="DY9022" s="24">
        <f t="shared" si="74"/>
        <v>0</v>
      </c>
      <c r="DZ9022" s="24">
        <f t="shared" si="74"/>
        <v>0</v>
      </c>
      <c r="EA9022" s="24">
        <f t="shared" si="74"/>
        <v>0</v>
      </c>
      <c r="EB9022" s="24">
        <f t="shared" si="74"/>
        <v>0</v>
      </c>
      <c r="EC9022" s="24">
        <f t="shared" si="74"/>
        <v>0</v>
      </c>
      <c r="ED9022" s="24">
        <f t="shared" si="74"/>
        <v>0</v>
      </c>
      <c r="EE9022" s="24">
        <f t="shared" si="74"/>
        <v>0</v>
      </c>
      <c r="EF9022" s="24">
        <f t="shared" ref="EF9022:ES9022" si="75">SUM(EF7981:EF9021)</f>
        <v>0</v>
      </c>
      <c r="EG9022" s="24">
        <f t="shared" si="75"/>
        <v>0</v>
      </c>
      <c r="EH9022" s="24">
        <f t="shared" si="75"/>
        <v>0</v>
      </c>
      <c r="EI9022" s="24">
        <f t="shared" si="75"/>
        <v>0</v>
      </c>
      <c r="EJ9022" s="24">
        <f t="shared" si="75"/>
        <v>0</v>
      </c>
      <c r="EK9022" s="24">
        <f t="shared" si="75"/>
        <v>0</v>
      </c>
      <c r="EL9022" s="24">
        <f t="shared" si="75"/>
        <v>0</v>
      </c>
      <c r="EM9022" s="24">
        <f t="shared" si="75"/>
        <v>0</v>
      </c>
      <c r="EN9022" s="24">
        <f t="shared" si="75"/>
        <v>0</v>
      </c>
      <c r="EO9022" s="24">
        <f t="shared" si="75"/>
        <v>0</v>
      </c>
      <c r="EP9022" s="24">
        <f t="shared" si="75"/>
        <v>0</v>
      </c>
      <c r="EQ9022" s="24">
        <f t="shared" si="75"/>
        <v>0</v>
      </c>
      <c r="ER9022" s="24">
        <f t="shared" si="75"/>
        <v>0</v>
      </c>
      <c r="ES9022" s="24">
        <f t="shared" si="75"/>
        <v>0</v>
      </c>
    </row>
  </sheetData>
  <mergeCells count="63">
    <mergeCell ref="AX2:AX3"/>
    <mergeCell ref="AG2:AG3"/>
    <mergeCell ref="AO2:AO3"/>
    <mergeCell ref="BE2:BE3"/>
    <mergeCell ref="BF2:BF3"/>
    <mergeCell ref="AC2:AC3"/>
    <mergeCell ref="V2:V3"/>
    <mergeCell ref="S2:S3"/>
    <mergeCell ref="Y2:Y3"/>
    <mergeCell ref="BL2:BL3"/>
    <mergeCell ref="BK2:BK3"/>
    <mergeCell ref="AE2:AF2"/>
    <mergeCell ref="AS2:AS3"/>
    <mergeCell ref="AH2:AH3"/>
    <mergeCell ref="AJ2:AJ3"/>
    <mergeCell ref="AI2:AI3"/>
    <mergeCell ref="AP2:AQ2"/>
    <mergeCell ref="AK2:AK3"/>
    <mergeCell ref="AL2:AL3"/>
    <mergeCell ref="BB2:BB3"/>
    <mergeCell ref="AY2:AY3"/>
    <mergeCell ref="G54:AY54"/>
    <mergeCell ref="J27:L27"/>
    <mergeCell ref="K30:L30"/>
    <mergeCell ref="J38:L38"/>
    <mergeCell ref="K39:L39"/>
    <mergeCell ref="K45:L45"/>
    <mergeCell ref="J41:L41"/>
    <mergeCell ref="K34:L34"/>
    <mergeCell ref="I32:L32"/>
    <mergeCell ref="G53:AY53"/>
    <mergeCell ref="T2:T3"/>
    <mergeCell ref="G55:BJ55"/>
    <mergeCell ref="G2:G3"/>
    <mergeCell ref="K25:L25"/>
    <mergeCell ref="H2:K3"/>
    <mergeCell ref="L2:L3"/>
    <mergeCell ref="P2:P3"/>
    <mergeCell ref="A5:L5"/>
    <mergeCell ref="J7:L7"/>
    <mergeCell ref="I6:L6"/>
    <mergeCell ref="Q2:Q3"/>
    <mergeCell ref="J22:L22"/>
    <mergeCell ref="U2:U3"/>
    <mergeCell ref="R2:R3"/>
    <mergeCell ref="W2:W3"/>
    <mergeCell ref="AM2:AM3"/>
    <mergeCell ref="X2:X3"/>
    <mergeCell ref="AD2:AD3"/>
    <mergeCell ref="BG2:BG3"/>
    <mergeCell ref="BJ2:BJ3"/>
    <mergeCell ref="BI2:BI3"/>
    <mergeCell ref="BD2:BD3"/>
    <mergeCell ref="AN2:AN3"/>
    <mergeCell ref="AV2:AW2"/>
    <mergeCell ref="AR2:AR3"/>
    <mergeCell ref="AT2:AT3"/>
    <mergeCell ref="AZ2:BA2"/>
    <mergeCell ref="BC2:BC3"/>
    <mergeCell ref="BH2:BH3"/>
    <mergeCell ref="Z2:Z3"/>
    <mergeCell ref="AA2:AA3"/>
    <mergeCell ref="AB2:AB3"/>
  </mergeCells>
  <printOptions horizontalCentered="1" verticalCentered="1"/>
  <pageMargins left="0" right="0" top="0" bottom="0" header="0" footer="0"/>
  <pageSetup paperSize="9" scale="39" orientation="landscape" r:id="rId1"/>
  <headerFooter>
    <oddFooter>&amp;C&amp;"-,Podebljano"&amp;14 &amp;18 8</oddFooter>
  </headerFooter>
  <rowBreaks count="1" manualBreakCount="1">
    <brk id="56" min="1" max="46" man="1"/>
  </rowBreaks>
  <colBreaks count="1" manualBreakCount="1">
    <brk id="53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Q7979"/>
  <sheetViews>
    <sheetView view="pageBreakPreview" topLeftCell="L160" zoomScale="60" zoomScaleNormal="60" workbookViewId="0">
      <selection activeCell="AU8" sqref="AU8"/>
    </sheetView>
  </sheetViews>
  <sheetFormatPr defaultColWidth="9.140625" defaultRowHeight="20.25" x14ac:dyDescent="0.3"/>
  <cols>
    <col min="1" max="1" width="8.5703125" style="13" hidden="1" customWidth="1"/>
    <col min="2" max="8" width="5.85546875" style="13" hidden="1" customWidth="1"/>
    <col min="9" max="9" width="10.140625" style="13" hidden="1" customWidth="1"/>
    <col min="10" max="10" width="3" style="13" customWidth="1"/>
    <col min="11" max="11" width="4.85546875" style="13" customWidth="1"/>
    <col min="12" max="12" width="7.140625" style="13" customWidth="1"/>
    <col min="13" max="13" width="8.5703125" style="13" customWidth="1"/>
    <col min="14" max="14" width="74.7109375" style="13" customWidth="1"/>
    <col min="15" max="20" width="23.7109375" style="13" hidden="1" customWidth="1"/>
    <col min="21" max="21" width="11.85546875" style="13" hidden="1" customWidth="1"/>
    <col min="22" max="24" width="26" style="13" hidden="1" customWidth="1"/>
    <col min="25" max="26" width="23.7109375" style="13" hidden="1" customWidth="1"/>
    <col min="27" max="27" width="11.85546875" style="13" hidden="1" customWidth="1"/>
    <col min="28" max="28" width="26" style="13" hidden="1" customWidth="1"/>
    <col min="29" max="29" width="23.7109375" style="13" hidden="1" customWidth="1"/>
    <col min="30" max="30" width="24.85546875" style="13" hidden="1" customWidth="1"/>
    <col min="31" max="31" width="29" style="13" hidden="1" customWidth="1"/>
    <col min="32" max="32" width="23.7109375" style="13" hidden="1" customWidth="1"/>
    <col min="33" max="33" width="48.42578125" style="13" hidden="1" customWidth="1"/>
    <col min="34" max="38" width="24.28515625" style="13" hidden="1" customWidth="1"/>
    <col min="39" max="39" width="24.28515625" style="13" customWidth="1"/>
    <col min="40" max="41" width="23.7109375" style="13" hidden="1" customWidth="1"/>
    <col min="42" max="42" width="16.140625" style="13" hidden="1" customWidth="1"/>
    <col min="43" max="44" width="27.85546875" style="13" customWidth="1"/>
    <col min="45" max="45" width="24.28515625" style="13" hidden="1" customWidth="1"/>
    <col min="46" max="46" width="24.28515625" style="13" customWidth="1"/>
    <col min="47" max="47" width="16" style="13" customWidth="1"/>
    <col min="48" max="48" width="27.85546875" style="13" customWidth="1"/>
    <col min="49" max="49" width="27.7109375" style="13" hidden="1" customWidth="1"/>
    <col min="50" max="50" width="27.85546875" style="13" customWidth="1"/>
    <col min="51" max="51" width="16" style="13" hidden="1" customWidth="1"/>
    <col min="52" max="52" width="13.5703125" style="13" hidden="1" customWidth="1"/>
    <col min="53" max="53" width="40.42578125" style="13" hidden="1" customWidth="1"/>
    <col min="54" max="55" width="23.7109375" style="13" hidden="1" customWidth="1"/>
    <col min="56" max="56" width="26.5703125" style="13" hidden="1" customWidth="1"/>
    <col min="57" max="58" width="27.85546875" style="13" customWidth="1"/>
    <col min="59" max="59" width="25.140625" style="13" bestFit="1" customWidth="1"/>
    <col min="60" max="60" width="23.85546875" style="147" customWidth="1"/>
    <col min="61" max="61" width="24.85546875" style="13" bestFit="1" customWidth="1"/>
    <col min="62" max="62" width="29.42578125" style="92" bestFit="1" customWidth="1"/>
    <col min="63" max="65" width="9.140625" style="13"/>
    <col min="66" max="66" width="36" style="13" customWidth="1"/>
    <col min="67" max="67" width="14.42578125" style="13" bestFit="1" customWidth="1"/>
    <col min="68" max="16384" width="9.140625" style="13"/>
  </cols>
  <sheetData>
    <row r="1" spans="1:69" ht="18" customHeight="1" x14ac:dyDescent="0.3">
      <c r="A1" s="863" t="s">
        <v>0</v>
      </c>
      <c r="B1" s="866" t="s">
        <v>1</v>
      </c>
      <c r="C1" s="866"/>
      <c r="D1" s="866"/>
      <c r="E1" s="866"/>
      <c r="F1" s="866"/>
      <c r="G1" s="866"/>
      <c r="H1" s="866"/>
      <c r="I1" s="858" t="s">
        <v>2</v>
      </c>
      <c r="J1" s="858" t="s">
        <v>3</v>
      </c>
      <c r="K1" s="858"/>
      <c r="L1" s="858"/>
      <c r="M1" s="858"/>
      <c r="N1" s="861" t="s">
        <v>4</v>
      </c>
      <c r="O1" s="52"/>
      <c r="P1" s="858" t="s">
        <v>258</v>
      </c>
      <c r="Q1" s="52" t="s">
        <v>273</v>
      </c>
      <c r="R1" s="52" t="s">
        <v>102</v>
      </c>
      <c r="S1" s="858" t="s">
        <v>327</v>
      </c>
      <c r="T1" s="52" t="s">
        <v>316</v>
      </c>
      <c r="U1" s="858" t="s">
        <v>330</v>
      </c>
      <c r="V1" s="858" t="s">
        <v>317</v>
      </c>
      <c r="W1" s="858" t="s">
        <v>358</v>
      </c>
      <c r="X1" s="858" t="s">
        <v>387</v>
      </c>
      <c r="Y1" s="858" t="s">
        <v>373</v>
      </c>
      <c r="Z1" s="858" t="s">
        <v>370</v>
      </c>
      <c r="AA1" s="858" t="s">
        <v>365</v>
      </c>
      <c r="AB1" s="858" t="s">
        <v>317</v>
      </c>
      <c r="AC1" s="858" t="s">
        <v>380</v>
      </c>
      <c r="AD1" s="861" t="s">
        <v>310</v>
      </c>
      <c r="AE1" s="861"/>
      <c r="AF1" s="858" t="s">
        <v>381</v>
      </c>
      <c r="AG1" s="858" t="s">
        <v>386</v>
      </c>
      <c r="AH1" s="858" t="s">
        <v>424</v>
      </c>
      <c r="AI1" s="858" t="s">
        <v>394</v>
      </c>
      <c r="AJ1" s="858" t="s">
        <v>427</v>
      </c>
      <c r="AK1" s="858" t="s">
        <v>491</v>
      </c>
      <c r="AL1" s="858" t="s">
        <v>579</v>
      </c>
      <c r="AM1" s="858" t="s">
        <v>479</v>
      </c>
      <c r="AN1" s="858" t="s">
        <v>428</v>
      </c>
      <c r="AO1" s="858"/>
      <c r="AP1" s="868" t="s">
        <v>502</v>
      </c>
      <c r="AQ1" s="858" t="s">
        <v>567</v>
      </c>
      <c r="AR1" s="858" t="s">
        <v>574</v>
      </c>
      <c r="AS1" s="858" t="s">
        <v>570</v>
      </c>
      <c r="AT1" s="858" t="s">
        <v>583</v>
      </c>
      <c r="AU1" s="858" t="s">
        <v>580</v>
      </c>
      <c r="AV1" s="858" t="s">
        <v>581</v>
      </c>
      <c r="AW1" s="858" t="s">
        <v>552</v>
      </c>
      <c r="AX1" s="858" t="s">
        <v>575</v>
      </c>
      <c r="AY1" s="858" t="s">
        <v>580</v>
      </c>
      <c r="AZ1" s="858" t="s">
        <v>571</v>
      </c>
      <c r="BA1" s="858" t="s">
        <v>416</v>
      </c>
      <c r="BB1" s="867" t="s">
        <v>103</v>
      </c>
      <c r="BC1" s="867"/>
      <c r="BD1" s="858"/>
      <c r="BE1" s="858" t="s">
        <v>576</v>
      </c>
      <c r="BF1" s="858" t="s">
        <v>577</v>
      </c>
    </row>
    <row r="2" spans="1:69" ht="46.5" customHeight="1" thickBot="1" x14ac:dyDescent="0.35">
      <c r="A2" s="864"/>
      <c r="B2" s="191" t="s">
        <v>5</v>
      </c>
      <c r="C2" s="191" t="s">
        <v>6</v>
      </c>
      <c r="D2" s="191" t="s">
        <v>7</v>
      </c>
      <c r="E2" s="191" t="s">
        <v>8</v>
      </c>
      <c r="F2" s="191" t="s">
        <v>9</v>
      </c>
      <c r="G2" s="191" t="s">
        <v>10</v>
      </c>
      <c r="H2" s="191" t="s">
        <v>11</v>
      </c>
      <c r="I2" s="865"/>
      <c r="J2" s="859"/>
      <c r="K2" s="859"/>
      <c r="L2" s="859"/>
      <c r="M2" s="859"/>
      <c r="N2" s="862"/>
      <c r="O2" s="192" t="s">
        <v>297</v>
      </c>
      <c r="P2" s="859"/>
      <c r="Q2" s="192" t="s">
        <v>104</v>
      </c>
      <c r="R2" s="192" t="s">
        <v>105</v>
      </c>
      <c r="S2" s="859"/>
      <c r="T2" s="192" t="s">
        <v>338</v>
      </c>
      <c r="U2" s="859"/>
      <c r="V2" s="859"/>
      <c r="W2" s="859"/>
      <c r="X2" s="859"/>
      <c r="Y2" s="859"/>
      <c r="Z2" s="859"/>
      <c r="AA2" s="859"/>
      <c r="AB2" s="859"/>
      <c r="AC2" s="859"/>
      <c r="AD2" s="193" t="s">
        <v>299</v>
      </c>
      <c r="AE2" s="193" t="s">
        <v>337</v>
      </c>
      <c r="AF2" s="859"/>
      <c r="AG2" s="859"/>
      <c r="AH2" s="859"/>
      <c r="AI2" s="859"/>
      <c r="AJ2" s="859"/>
      <c r="AK2" s="859"/>
      <c r="AL2" s="859"/>
      <c r="AM2" s="859"/>
      <c r="AN2" s="192" t="s">
        <v>377</v>
      </c>
      <c r="AO2" s="192" t="s">
        <v>425</v>
      </c>
      <c r="AP2" s="869"/>
      <c r="AQ2" s="859"/>
      <c r="AR2" s="859"/>
      <c r="AS2" s="859"/>
      <c r="AT2" s="859"/>
      <c r="AU2" s="859"/>
      <c r="AV2" s="859"/>
      <c r="AW2" s="859"/>
      <c r="AX2" s="859"/>
      <c r="AY2" s="859"/>
      <c r="AZ2" s="859"/>
      <c r="BA2" s="859"/>
      <c r="BB2" s="194" t="s">
        <v>377</v>
      </c>
      <c r="BC2" s="194" t="s">
        <v>425</v>
      </c>
      <c r="BD2" s="859"/>
      <c r="BE2" s="859"/>
      <c r="BF2" s="859"/>
    </row>
    <row r="3" spans="1:69" ht="21.75" customHeight="1" thickBot="1" x14ac:dyDescent="0.35">
      <c r="A3" s="14">
        <v>1</v>
      </c>
      <c r="B3" s="195">
        <v>2</v>
      </c>
      <c r="C3" s="195">
        <v>3</v>
      </c>
      <c r="D3" s="195">
        <v>4</v>
      </c>
      <c r="E3" s="195">
        <v>5</v>
      </c>
      <c r="F3" s="195">
        <v>6</v>
      </c>
      <c r="G3" s="195">
        <v>7</v>
      </c>
      <c r="H3" s="195">
        <v>8</v>
      </c>
      <c r="I3" s="196">
        <v>9</v>
      </c>
      <c r="J3" s="196">
        <v>1</v>
      </c>
      <c r="K3" s="196">
        <v>2</v>
      </c>
      <c r="L3" s="196">
        <v>3</v>
      </c>
      <c r="M3" s="196">
        <v>4</v>
      </c>
      <c r="N3" s="196">
        <v>5</v>
      </c>
      <c r="O3" s="196">
        <v>15</v>
      </c>
      <c r="P3" s="196">
        <v>16</v>
      </c>
      <c r="Q3" s="196">
        <v>6</v>
      </c>
      <c r="R3" s="196">
        <v>7</v>
      </c>
      <c r="S3" s="196">
        <v>8</v>
      </c>
      <c r="T3" s="196">
        <v>9</v>
      </c>
      <c r="U3" s="196">
        <v>10</v>
      </c>
      <c r="V3" s="196">
        <v>11</v>
      </c>
      <c r="W3" s="196">
        <v>9</v>
      </c>
      <c r="X3" s="196">
        <v>6</v>
      </c>
      <c r="Y3" s="196">
        <v>7</v>
      </c>
      <c r="Z3" s="196">
        <v>7</v>
      </c>
      <c r="AA3" s="196">
        <v>8</v>
      </c>
      <c r="AB3" s="196">
        <v>9</v>
      </c>
      <c r="AC3" s="196">
        <v>8</v>
      </c>
      <c r="AD3" s="197">
        <v>11</v>
      </c>
      <c r="AE3" s="197">
        <v>12</v>
      </c>
      <c r="AF3" s="196">
        <v>9</v>
      </c>
      <c r="AG3" s="196">
        <v>10</v>
      </c>
      <c r="AH3" s="196">
        <v>6</v>
      </c>
      <c r="AI3" s="196">
        <v>7</v>
      </c>
      <c r="AJ3" s="196">
        <v>8</v>
      </c>
      <c r="AK3" s="196">
        <v>9</v>
      </c>
      <c r="AL3" s="196">
        <v>6</v>
      </c>
      <c r="AM3" s="196">
        <v>7</v>
      </c>
      <c r="AN3" s="196">
        <v>10</v>
      </c>
      <c r="AO3" s="196">
        <v>11</v>
      </c>
      <c r="AP3" s="159">
        <v>10</v>
      </c>
      <c r="AQ3" s="196">
        <v>8</v>
      </c>
      <c r="AR3" s="196">
        <v>9</v>
      </c>
      <c r="AS3" s="196">
        <v>9</v>
      </c>
      <c r="AT3" s="196">
        <v>9</v>
      </c>
      <c r="AU3" s="196">
        <v>11</v>
      </c>
      <c r="AV3" s="196">
        <v>9</v>
      </c>
      <c r="AW3" s="196">
        <v>9</v>
      </c>
      <c r="AX3" s="196">
        <v>10</v>
      </c>
      <c r="AY3" s="196">
        <v>11</v>
      </c>
      <c r="AZ3" s="196">
        <v>11</v>
      </c>
      <c r="BA3" s="196">
        <v>9</v>
      </c>
      <c r="BB3" s="196">
        <v>12</v>
      </c>
      <c r="BC3" s="196">
        <v>13</v>
      </c>
      <c r="BD3" s="196"/>
      <c r="BE3" s="196">
        <v>12</v>
      </c>
      <c r="BF3" s="196">
        <v>13</v>
      </c>
      <c r="BH3" s="13"/>
    </row>
    <row r="4" spans="1:69" x14ac:dyDescent="0.3">
      <c r="A4" s="25"/>
      <c r="B4" s="198"/>
      <c r="C4" s="198"/>
      <c r="D4" s="199"/>
      <c r="E4" s="200"/>
      <c r="F4" s="200"/>
      <c r="G4" s="200"/>
      <c r="H4" s="201"/>
      <c r="I4" s="201"/>
      <c r="J4" s="202" t="s">
        <v>12</v>
      </c>
      <c r="K4" s="202"/>
      <c r="L4" s="202"/>
      <c r="M4" s="202"/>
      <c r="N4" s="203"/>
      <c r="O4" s="204" t="e">
        <f>SUM(O5+O109+O151)</f>
        <v>#REF!</v>
      </c>
      <c r="P4" s="204" t="e">
        <f>SUM(P5+P109+P151)</f>
        <v>#REF!</v>
      </c>
      <c r="Q4" s="204">
        <v>139751999.38999999</v>
      </c>
      <c r="R4" s="204">
        <f>SUM(R5+R109+R151)</f>
        <v>147175000</v>
      </c>
      <c r="S4" s="204">
        <f>SUM(S5+S109+S151)</f>
        <v>157607000</v>
      </c>
      <c r="T4" s="204">
        <f>SUM(T5+T109+T151)</f>
        <v>97749318.337000012</v>
      </c>
      <c r="U4" s="204">
        <f>(T4/S4)*100</f>
        <v>62.020924411352297</v>
      </c>
      <c r="V4" s="204">
        <f>SUM(V5+V109+V151)</f>
        <v>-8582999.9999999981</v>
      </c>
      <c r="W4" s="204">
        <f>SUM(W5+W109+W151)</f>
        <v>162562999.99999997</v>
      </c>
      <c r="X4" s="204" t="e">
        <f>SUM(X5+X109+X151)</f>
        <v>#REF!</v>
      </c>
      <c r="Y4" s="204" t="e">
        <f>SUM(Y5+Y109+Y151)</f>
        <v>#REF!</v>
      </c>
      <c r="Z4" s="204">
        <f>SUM(Z5+Z109+Z151)</f>
        <v>44908242.599999994</v>
      </c>
      <c r="AA4" s="204" t="e">
        <f>(Z4/Y4)*100</f>
        <v>#REF!</v>
      </c>
      <c r="AB4" s="204">
        <f>SUM(AB5+AB109+AB151)</f>
        <v>10847999.999999996</v>
      </c>
      <c r="AC4" s="204">
        <f>SUM(AC5+AC109+AC151)</f>
        <v>159872000</v>
      </c>
      <c r="AD4" s="204">
        <f>SUM(AC5+AD109+AD151)</f>
        <v>152425500.60999998</v>
      </c>
      <c r="AE4" s="204">
        <f t="shared" ref="AE4:AO4" si="0">SUM(AE5+AE109+AE151)</f>
        <v>134800000</v>
      </c>
      <c r="AF4" s="204">
        <f t="shared" si="0"/>
        <v>159872000</v>
      </c>
      <c r="AG4" s="204">
        <f t="shared" si="0"/>
        <v>0</v>
      </c>
      <c r="AH4" s="204">
        <f t="shared" si="0"/>
        <v>150839955.12</v>
      </c>
      <c r="AI4" s="204">
        <f t="shared" si="0"/>
        <v>151780000</v>
      </c>
      <c r="AJ4" s="204">
        <f t="shared" si="0"/>
        <v>191407000</v>
      </c>
      <c r="AK4" s="204">
        <f t="shared" si="0"/>
        <v>195463000</v>
      </c>
      <c r="AL4" s="204">
        <f>SUM(AL5+AL109+AL151)</f>
        <v>162787426.19</v>
      </c>
      <c r="AM4" s="204">
        <f t="shared" si="0"/>
        <v>327912000</v>
      </c>
      <c r="AN4" s="204">
        <f t="shared" si="0"/>
        <v>0</v>
      </c>
      <c r="AO4" s="204">
        <f t="shared" si="0"/>
        <v>23066972.539999999</v>
      </c>
      <c r="AP4" s="204">
        <f>AM4/AH4*100</f>
        <v>217.39067725068679</v>
      </c>
      <c r="AQ4" s="204">
        <f t="shared" ref="AQ4:AX4" si="1">SUM(AQ5+AQ109+AQ151)</f>
        <v>585150000</v>
      </c>
      <c r="AR4" s="204">
        <f t="shared" si="1"/>
        <v>591150000</v>
      </c>
      <c r="AS4" s="204">
        <f t="shared" si="1"/>
        <v>246185670.53999999</v>
      </c>
      <c r="AT4" s="204">
        <f>SUM(AT5+AT109+AT151)</f>
        <v>0</v>
      </c>
      <c r="AU4" s="204">
        <f>IFERROR(AT4/AN4*100,0)</f>
        <v>0</v>
      </c>
      <c r="AV4" s="204">
        <f t="shared" si="1"/>
        <v>0</v>
      </c>
      <c r="AW4" s="204">
        <f t="shared" si="1"/>
        <v>257187999.99999997</v>
      </c>
      <c r="AX4" s="204">
        <f t="shared" si="1"/>
        <v>0</v>
      </c>
      <c r="AY4" s="204">
        <f>IFERROR(AX4/AR4*100,0)</f>
        <v>0</v>
      </c>
      <c r="AZ4" s="204">
        <f>IFERROR(AS4/AQ4*100,0)</f>
        <v>42.072232853114585</v>
      </c>
      <c r="BA4" s="204">
        <f>SUM(BA5+BA109+BA151)</f>
        <v>39627000.000000007</v>
      </c>
      <c r="BB4" s="204">
        <f>SUM(BB5+BB109+BB151)</f>
        <v>297332000</v>
      </c>
      <c r="BC4" s="204">
        <f>SUM(BC5+BC109+BC151)</f>
        <v>296202000</v>
      </c>
      <c r="BD4" s="204">
        <f t="shared" ref="BD4:BD35" si="2">AM4-AK4</f>
        <v>132449000</v>
      </c>
      <c r="BE4" s="204">
        <f>SUM(BE5+BE109+BE151)</f>
        <v>0</v>
      </c>
      <c r="BF4" s="204">
        <f>SUM(BF5+BF109+BF151)</f>
        <v>0</v>
      </c>
      <c r="BI4" s="91"/>
    </row>
    <row r="5" spans="1:69" x14ac:dyDescent="0.3">
      <c r="A5" s="15"/>
      <c r="B5" s="205"/>
      <c r="C5" s="205"/>
      <c r="D5" s="206"/>
      <c r="E5" s="207"/>
      <c r="F5" s="207"/>
      <c r="G5" s="207"/>
      <c r="H5" s="208"/>
      <c r="I5" s="208"/>
      <c r="J5" s="209">
        <v>3</v>
      </c>
      <c r="K5" s="209"/>
      <c r="L5" s="209"/>
      <c r="M5" s="209"/>
      <c r="N5" s="210" t="s">
        <v>243</v>
      </c>
      <c r="O5" s="204" t="e">
        <f xml:space="preserve"> SUM(O6+O18+O60+O69+O75+O82+O88)</f>
        <v>#REF!</v>
      </c>
      <c r="P5" s="204" t="e">
        <f xml:space="preserve"> SUM(P6+P18+P60+P69+P75+P82+P88)</f>
        <v>#REF!</v>
      </c>
      <c r="Q5" s="204">
        <v>119405220.5</v>
      </c>
      <c r="R5" s="204">
        <f xml:space="preserve"> SUM(R6+R18+R60+R69+R75+R82+R88)</f>
        <v>126812298</v>
      </c>
      <c r="S5" s="204">
        <f xml:space="preserve"> SUM(S6+S18+S60+S69+S75+S82+S88)</f>
        <v>134937844</v>
      </c>
      <c r="T5" s="204">
        <f xml:space="preserve"> SUM(T6+T18+T60+T69+T75+T82+T88)</f>
        <v>91864862.15700002</v>
      </c>
      <c r="U5" s="204">
        <f t="shared" ref="U5:U50" si="3">(T5/S5)*100</f>
        <v>68.07939080233119</v>
      </c>
      <c r="V5" s="204">
        <f xml:space="preserve"> SUM(V6+V18+V60+V69+V75+V82+V88)</f>
        <v>-6174428.4999999981</v>
      </c>
      <c r="W5" s="204">
        <f xml:space="preserve"> SUM(W6+W18+W60+W69+W75+W82+W88)</f>
        <v>140403371.58999997</v>
      </c>
      <c r="X5" s="204" t="e">
        <f xml:space="preserve"> SUM(X6+X18+X60+X69+X75+X82+X88)</f>
        <v>#REF!</v>
      </c>
      <c r="Y5" s="204" t="e">
        <f xml:space="preserve"> SUM(Y6+Y18+Y60+Y69+Y75+Y82+Y88)</f>
        <v>#REF!</v>
      </c>
      <c r="Z5" s="204">
        <f xml:space="preserve"> SUM(Z6+Z18+Z60+Z69+Z75+Z82+Z88)</f>
        <v>42705802.629999995</v>
      </c>
      <c r="AA5" s="204" t="e">
        <f>(Z5/Y5)*100</f>
        <v>#REF!</v>
      </c>
      <c r="AB5" s="204">
        <f xml:space="preserve"> SUM(AB6+AB18+AB60+AB69+AB75+AB82+AB88)</f>
        <v>4124338.6099999966</v>
      </c>
      <c r="AC5" s="204">
        <f xml:space="preserve"> SUM(AC6+AC18+AC60+AC69+AC75+AC82+AC88)</f>
        <v>132887754.10999998</v>
      </c>
      <c r="AD5" s="204">
        <f xml:space="preserve"> SUM(AC6+AD18+AD60+AD69+AD75+AD82+AD88)</f>
        <v>126008298.84</v>
      </c>
      <c r="AE5" s="204">
        <f t="shared" ref="AE5:AO5" si="4" xml:space="preserve"> SUM(AE6+AE18+AE60+AE69+AE75+AE82+AE88)</f>
        <v>117213003.5</v>
      </c>
      <c r="AF5" s="204">
        <f t="shared" si="4"/>
        <v>131387754.10999998</v>
      </c>
      <c r="AG5" s="204">
        <f t="shared" si="4"/>
        <v>0</v>
      </c>
      <c r="AH5" s="204">
        <f t="shared" si="4"/>
        <v>127972694.8</v>
      </c>
      <c r="AI5" s="204">
        <f t="shared" si="4"/>
        <v>131526434.00000001</v>
      </c>
      <c r="AJ5" s="204">
        <f t="shared" si="4"/>
        <v>166305524.19</v>
      </c>
      <c r="AK5" s="204">
        <f t="shared" si="4"/>
        <v>169870517.22999999</v>
      </c>
      <c r="AL5" s="204">
        <f xml:space="preserve"> SUM(AL6+AL18+AL60+AL69+AL75+AL82+AL88)</f>
        <v>142225407.14000002</v>
      </c>
      <c r="AM5" s="204">
        <f t="shared" si="4"/>
        <v>293901268</v>
      </c>
      <c r="AN5" s="204">
        <f t="shared" si="4"/>
        <v>0</v>
      </c>
      <c r="AO5" s="204">
        <f t="shared" si="4"/>
        <v>10519509.92</v>
      </c>
      <c r="AP5" s="204">
        <f t="shared" ref="AP5:AP50" si="5">AM5/AH5*100</f>
        <v>229.65935698964435</v>
      </c>
      <c r="AQ5" s="204">
        <f t="shared" ref="AQ5:AX5" si="6" xml:space="preserve"> SUM(AQ6+AQ18+AQ60+AQ69+AQ75+AQ82+AQ88)</f>
        <v>508215198.15999997</v>
      </c>
      <c r="AR5" s="204">
        <f t="shared" si="6"/>
        <v>514215198.15999997</v>
      </c>
      <c r="AS5" s="204">
        <f t="shared" si="6"/>
        <v>239967011.10999998</v>
      </c>
      <c r="AT5" s="204">
        <f xml:space="preserve"> SUM(AT6+AT18+AT60+AT69+AT75+AT82+AT88)</f>
        <v>0</v>
      </c>
      <c r="AU5" s="204">
        <f t="shared" ref="AU5:AU50" si="7">IFERROR(AT5/AN5*100,0)</f>
        <v>0</v>
      </c>
      <c r="AV5" s="204">
        <f t="shared" si="6"/>
        <v>0</v>
      </c>
      <c r="AW5" s="204">
        <f t="shared" si="6"/>
        <v>214313930.15999997</v>
      </c>
      <c r="AX5" s="204">
        <f t="shared" si="6"/>
        <v>0</v>
      </c>
      <c r="AY5" s="204">
        <f t="shared" ref="AY5:AY50" si="8">IFERROR(AX5/AR5*100,0)</f>
        <v>0</v>
      </c>
      <c r="AZ5" s="204">
        <f t="shared" ref="AZ5:AZ50" si="9">IFERROR(AS5/AQ5*100,0)</f>
        <v>47.217598367542692</v>
      </c>
      <c r="BA5" s="204">
        <f xml:space="preserve"> SUM(BA6+BA18+BA60+BA69+BA75+BA82+BA88)</f>
        <v>34779090.190000005</v>
      </c>
      <c r="BB5" s="204">
        <f xml:space="preserve"> SUM(BB6+BB18+BB60+BB69+BB75+BB82+BB88)</f>
        <v>270028868</v>
      </c>
      <c r="BC5" s="204">
        <f xml:space="preserve"> SUM(BC6+BC18+BC60+BC69+BC75+BC82+BC88)</f>
        <v>268898868</v>
      </c>
      <c r="BD5" s="204">
        <f t="shared" si="2"/>
        <v>124030750.77000001</v>
      </c>
      <c r="BE5" s="204">
        <f xml:space="preserve"> SUM(BE6+BE18+BE60+BE69+BE75+BE82+BE88)</f>
        <v>0</v>
      </c>
      <c r="BF5" s="204">
        <f xml:space="preserve"> SUM(BF6+BF18+BF60+BF69+BF75+BF82+BF88)</f>
        <v>0</v>
      </c>
      <c r="BG5" s="91"/>
      <c r="BH5" s="211"/>
    </row>
    <row r="6" spans="1:69" x14ac:dyDescent="0.3">
      <c r="A6" s="3"/>
      <c r="B6" s="32"/>
      <c r="C6" s="32"/>
      <c r="D6" s="212"/>
      <c r="E6" s="185"/>
      <c r="F6" s="185"/>
      <c r="G6" s="185"/>
      <c r="H6" s="213"/>
      <c r="I6" s="213"/>
      <c r="J6" s="144"/>
      <c r="K6" s="175">
        <v>31</v>
      </c>
      <c r="L6" s="175"/>
      <c r="M6" s="175"/>
      <c r="N6" s="214" t="s">
        <v>13</v>
      </c>
      <c r="O6" s="215">
        <f>SUM(O7+O12+O14)</f>
        <v>13395460.390000001</v>
      </c>
      <c r="P6" s="215" t="e">
        <f>SUM(P7+P12+P14)</f>
        <v>#REF!</v>
      </c>
      <c r="Q6" s="215">
        <v>23155473.780000001</v>
      </c>
      <c r="R6" s="215">
        <f>SUM(R7+R12+R14)</f>
        <v>22926303.41</v>
      </c>
      <c r="S6" s="215">
        <f>SUM(S7+S12+S14)</f>
        <v>25846035</v>
      </c>
      <c r="T6" s="215">
        <f>SUM(T7+T12+T14)</f>
        <v>18395060.460000001</v>
      </c>
      <c r="U6" s="215">
        <f>(T6/S6)*100</f>
        <v>71.171692137691537</v>
      </c>
      <c r="V6" s="215">
        <f>SUM(V7+V12+V14)</f>
        <v>2981151.2300000004</v>
      </c>
      <c r="W6" s="215">
        <f>SUM(W7+W12+W14)</f>
        <v>27099721.23</v>
      </c>
      <c r="X6" s="215">
        <f>SUM(X7+X12+X14)</f>
        <v>25524858.810000002</v>
      </c>
      <c r="Y6" s="215">
        <f>SUM(Y7+Y12+Y14)</f>
        <v>28827186.23</v>
      </c>
      <c r="Z6" s="215">
        <f>SUM(Z7+Z12+Z14)</f>
        <v>8374019.4100000001</v>
      </c>
      <c r="AA6" s="215">
        <f>(Z6/Y6)*100</f>
        <v>29.049034974094312</v>
      </c>
      <c r="AB6" s="215">
        <f>SUM(AB7+AB12+AB14)</f>
        <v>-272804.44999999925</v>
      </c>
      <c r="AC6" s="215">
        <f>SUM(AC7+AC12+AC14)</f>
        <v>28554381.780000001</v>
      </c>
      <c r="AD6" s="215">
        <v>29259086.440000001</v>
      </c>
      <c r="AE6" s="215">
        <v>27159086.440000001</v>
      </c>
      <c r="AF6" s="215">
        <f t="shared" ref="AF6:AO6" si="10">SUM(AF7+AF12+AF14)</f>
        <v>27677381.780000001</v>
      </c>
      <c r="AG6" s="215">
        <f t="shared" si="10"/>
        <v>0</v>
      </c>
      <c r="AH6" s="215">
        <f t="shared" si="10"/>
        <v>26856693.419999998</v>
      </c>
      <c r="AI6" s="215">
        <f t="shared" si="10"/>
        <v>28601467.190000001</v>
      </c>
      <c r="AJ6" s="215">
        <f t="shared" si="10"/>
        <v>27584475.190000001</v>
      </c>
      <c r="AK6" s="215">
        <f t="shared" si="10"/>
        <v>28899333.52</v>
      </c>
      <c r="AL6" s="215">
        <f t="shared" si="10"/>
        <v>28301661.289999999</v>
      </c>
      <c r="AM6" s="215">
        <f t="shared" si="10"/>
        <v>142449130</v>
      </c>
      <c r="AN6" s="215">
        <f t="shared" si="10"/>
        <v>0</v>
      </c>
      <c r="AO6" s="215">
        <f t="shared" si="10"/>
        <v>4708595.6900000004</v>
      </c>
      <c r="AP6" s="215">
        <f t="shared" si="5"/>
        <v>530.4045727904803</v>
      </c>
      <c r="AQ6" s="215">
        <f>SUM(AQ7+AQ12+AQ14)</f>
        <v>266687500.38999999</v>
      </c>
      <c r="AR6" s="215">
        <f>SUM(AR7+AR12+AR14)</f>
        <v>266687500.38999999</v>
      </c>
      <c r="AS6" s="215">
        <f>SUM(AS7+AS12+AS14)</f>
        <v>128704812.07000001</v>
      </c>
      <c r="AT6" s="215">
        <f>SUM(AT7+AT12+AT14)</f>
        <v>0</v>
      </c>
      <c r="AU6" s="215">
        <f t="shared" si="7"/>
        <v>0</v>
      </c>
      <c r="AV6" s="215">
        <f>SUM(AV7+AV12+AV14)</f>
        <v>0</v>
      </c>
      <c r="AW6" s="215">
        <f>SUM(AW7+AW12+AW14)</f>
        <v>124238370.38999999</v>
      </c>
      <c r="AX6" s="215">
        <f>SUM(AX7+AX12+AX14)</f>
        <v>0</v>
      </c>
      <c r="AY6" s="215">
        <f t="shared" si="8"/>
        <v>0</v>
      </c>
      <c r="AZ6" s="215">
        <f t="shared" si="9"/>
        <v>48.260534101442296</v>
      </c>
      <c r="BA6" s="215">
        <f>SUM(BA7+BA12+BA14)</f>
        <v>-1016992</v>
      </c>
      <c r="BB6" s="215">
        <v>139866430</v>
      </c>
      <c r="BC6" s="215">
        <v>139966430</v>
      </c>
      <c r="BD6" s="215">
        <f t="shared" si="2"/>
        <v>113549796.48</v>
      </c>
      <c r="BE6" s="215">
        <f>SUM(BE7+BE12+BE14)</f>
        <v>0</v>
      </c>
      <c r="BF6" s="215">
        <f>SUM(BF7+BF12+BF14)</f>
        <v>0</v>
      </c>
      <c r="BG6" s="95"/>
      <c r="BI6" s="91"/>
    </row>
    <row r="7" spans="1:69" x14ac:dyDescent="0.3">
      <c r="A7" s="1"/>
      <c r="B7" s="33"/>
      <c r="C7" s="33"/>
      <c r="D7" s="216"/>
      <c r="E7" s="146"/>
      <c r="F7" s="146"/>
      <c r="G7" s="146"/>
      <c r="H7" s="217"/>
      <c r="I7" s="217"/>
      <c r="J7" s="144"/>
      <c r="K7" s="144"/>
      <c r="L7" s="174">
        <v>311</v>
      </c>
      <c r="M7" s="174"/>
      <c r="N7" s="187" t="s">
        <v>14</v>
      </c>
      <c r="O7" s="166">
        <f>SUM(O8:O11)</f>
        <v>10323787.359999999</v>
      </c>
      <c r="P7" s="166" t="e">
        <f>SUM(P8:P11)</f>
        <v>#REF!</v>
      </c>
      <c r="Q7" s="166">
        <v>19324945.359999999</v>
      </c>
      <c r="R7" s="166">
        <f>SUM(R8:R11)</f>
        <v>19925203.41</v>
      </c>
      <c r="S7" s="166">
        <f>SUM(S8:S11)</f>
        <v>22426435</v>
      </c>
      <c r="T7" s="166">
        <f>SUM(T8:T11)</f>
        <v>16202335.869999999</v>
      </c>
      <c r="U7" s="166">
        <f t="shared" si="3"/>
        <v>72.246595903450554</v>
      </c>
      <c r="V7" s="166">
        <f>SUM(V8:V11)</f>
        <v>2322551.2300000004</v>
      </c>
      <c r="W7" s="166">
        <f>SUM(W8:W11)</f>
        <v>23372421.23</v>
      </c>
      <c r="X7" s="166">
        <f>SUM(X8:X11)</f>
        <v>22297915.129999999</v>
      </c>
      <c r="Y7" s="166">
        <f>SUM(Y8:Y11)</f>
        <v>24748986.23</v>
      </c>
      <c r="Z7" s="166">
        <f>SUM(Z8:Z11)</f>
        <v>7373686.3499999996</v>
      </c>
      <c r="AA7" s="166">
        <f>(Z7/Y7)*100</f>
        <v>29.793892491086488</v>
      </c>
      <c r="AB7" s="166">
        <f>SUM(AB8:AB11)</f>
        <v>-479304.44999999925</v>
      </c>
      <c r="AC7" s="166">
        <f>SUM(AC8:AC11)</f>
        <v>24269681.780000001</v>
      </c>
      <c r="AD7" s="166"/>
      <c r="AE7" s="170"/>
      <c r="AF7" s="166">
        <f t="shared" ref="AF7:AO7" si="11">SUM(AF8:AF11)</f>
        <v>23509681.780000001</v>
      </c>
      <c r="AG7" s="166">
        <f t="shared" si="11"/>
        <v>0</v>
      </c>
      <c r="AH7" s="166">
        <f t="shared" si="11"/>
        <v>23084452.009999998</v>
      </c>
      <c r="AI7" s="166">
        <f t="shared" si="11"/>
        <v>24369767.190000001</v>
      </c>
      <c r="AJ7" s="166">
        <f t="shared" si="11"/>
        <v>23648311.190000001</v>
      </c>
      <c r="AK7" s="166">
        <f t="shared" si="11"/>
        <v>24776869.52</v>
      </c>
      <c r="AL7" s="166">
        <f t="shared" si="11"/>
        <v>24282325.469999999</v>
      </c>
      <c r="AM7" s="166">
        <f t="shared" si="11"/>
        <v>119615755</v>
      </c>
      <c r="AN7" s="166">
        <f t="shared" si="11"/>
        <v>0</v>
      </c>
      <c r="AO7" s="166">
        <f t="shared" si="11"/>
        <v>0</v>
      </c>
      <c r="AP7" s="166">
        <f t="shared" si="5"/>
        <v>518.16588476167169</v>
      </c>
      <c r="AQ7" s="166">
        <f>SUM(AQ8:AQ11)</f>
        <v>223749183.41</v>
      </c>
      <c r="AR7" s="166">
        <f>SUM(AR8:AR11)</f>
        <v>223749183.41</v>
      </c>
      <c r="AS7" s="166">
        <f>SUM(AS8:AS11)</f>
        <v>109421797.90000001</v>
      </c>
      <c r="AT7" s="166">
        <f>SUM(AT8:AT11)</f>
        <v>0</v>
      </c>
      <c r="AU7" s="166">
        <f t="shared" si="7"/>
        <v>0</v>
      </c>
      <c r="AV7" s="166">
        <f>SUM(AV8:AV11)</f>
        <v>0</v>
      </c>
      <c r="AW7" s="166">
        <f>SUM(AW8:AW11)</f>
        <v>104133428.41</v>
      </c>
      <c r="AX7" s="166">
        <f>SUM(AX8:AX11)</f>
        <v>0</v>
      </c>
      <c r="AY7" s="166">
        <f t="shared" si="8"/>
        <v>0</v>
      </c>
      <c r="AZ7" s="166">
        <f t="shared" si="9"/>
        <v>48.903775304285482</v>
      </c>
      <c r="BA7" s="166">
        <f>SUM(BA8:BA11)</f>
        <v>-721456</v>
      </c>
      <c r="BB7" s="166"/>
      <c r="BC7" s="166"/>
      <c r="BD7" s="166">
        <f t="shared" si="2"/>
        <v>94838885.480000004</v>
      </c>
      <c r="BE7" s="166">
        <f>SUM(BE8:BE11)</f>
        <v>0</v>
      </c>
      <c r="BF7" s="166">
        <f>SUM(BF8:BF11)</f>
        <v>0</v>
      </c>
      <c r="BH7" s="105"/>
    </row>
    <row r="8" spans="1:69" x14ac:dyDescent="0.3">
      <c r="A8" s="1"/>
      <c r="B8" s="33"/>
      <c r="C8" s="33"/>
      <c r="D8" s="216"/>
      <c r="E8" s="146"/>
      <c r="F8" s="146"/>
      <c r="G8" s="146"/>
      <c r="H8" s="217"/>
      <c r="I8" s="217"/>
      <c r="J8" s="144"/>
      <c r="K8" s="144"/>
      <c r="L8" s="145"/>
      <c r="M8" s="145">
        <v>3111</v>
      </c>
      <c r="N8" s="146" t="s">
        <v>15</v>
      </c>
      <c r="O8" s="33">
        <v>10088427.359999999</v>
      </c>
      <c r="P8" s="33" t="e">
        <f>SUM(#REF!+#REF!+#REF!+#REF!+#REF!)</f>
        <v>#REF!</v>
      </c>
      <c r="Q8" s="33">
        <v>18435811.02</v>
      </c>
      <c r="R8" s="33">
        <v>19072203.41</v>
      </c>
      <c r="S8" s="33">
        <v>21541435</v>
      </c>
      <c r="T8" s="33">
        <v>15533287.439999999</v>
      </c>
      <c r="U8" s="33">
        <f t="shared" si="3"/>
        <v>72.108879654489115</v>
      </c>
      <c r="V8" s="33">
        <f>(Y8-S8)</f>
        <v>2272551.2300000004</v>
      </c>
      <c r="W8" s="33">
        <v>22492421.23</v>
      </c>
      <c r="X8" s="33">
        <v>21314957.350000001</v>
      </c>
      <c r="Y8" s="33">
        <v>23813986.23</v>
      </c>
      <c r="Z8" s="33">
        <v>6892005.0999999996</v>
      </c>
      <c r="AA8" s="33">
        <f>(Z8/Y8)*100</f>
        <v>28.940997250253297</v>
      </c>
      <c r="AB8" s="33">
        <f>(AC8-Y8)</f>
        <v>-613604.44999999925</v>
      </c>
      <c r="AC8" s="33">
        <v>23200381.780000001</v>
      </c>
      <c r="AD8" s="33"/>
      <c r="AE8" s="33"/>
      <c r="AF8" s="33">
        <v>22440381.780000001</v>
      </c>
      <c r="AG8" s="33"/>
      <c r="AH8" s="33">
        <v>21989264.649999995</v>
      </c>
      <c r="AI8" s="33">
        <v>23434767.190000001</v>
      </c>
      <c r="AJ8" s="33">
        <v>22813311.190000001</v>
      </c>
      <c r="AK8" s="33">
        <v>23919869.52</v>
      </c>
      <c r="AL8" s="33">
        <v>23447579.079999998</v>
      </c>
      <c r="AM8" s="33">
        <v>118795755</v>
      </c>
      <c r="AN8" s="33"/>
      <c r="AO8" s="33"/>
      <c r="AP8" s="33">
        <f t="shared" si="5"/>
        <v>540.24432781566452</v>
      </c>
      <c r="AQ8" s="33">
        <v>203498922.41</v>
      </c>
      <c r="AR8" s="33">
        <v>203498922.41</v>
      </c>
      <c r="AS8" s="33">
        <v>100851099.79000001</v>
      </c>
      <c r="AT8" s="33">
        <v>0</v>
      </c>
      <c r="AU8" s="33">
        <f>IFERROR(AT8/AR88*100,0)</f>
        <v>0</v>
      </c>
      <c r="AV8" s="33"/>
      <c r="AW8" s="33">
        <f>AQ8-AM8</f>
        <v>84703167.409999996</v>
      </c>
      <c r="AX8" s="33"/>
      <c r="AY8" s="33">
        <f>IFERROR(AX8/AR8*100,0)</f>
        <v>0</v>
      </c>
      <c r="AZ8" s="33">
        <f t="shared" si="9"/>
        <v>49.558542421571147</v>
      </c>
      <c r="BA8" s="33">
        <f>AJ8-AI8</f>
        <v>-621456</v>
      </c>
      <c r="BB8" s="33"/>
      <c r="BC8" s="33"/>
      <c r="BD8" s="33">
        <f t="shared" si="2"/>
        <v>94875885.480000004</v>
      </c>
      <c r="BE8" s="33"/>
      <c r="BF8" s="33"/>
      <c r="BG8" s="91"/>
      <c r="BH8" s="211"/>
      <c r="BI8" s="91"/>
      <c r="BK8" s="91"/>
      <c r="BL8" s="91"/>
      <c r="BM8" s="91"/>
      <c r="BN8" s="91"/>
      <c r="BO8" s="91"/>
      <c r="BP8" s="91"/>
      <c r="BQ8" s="91"/>
    </row>
    <row r="9" spans="1:69" ht="20.25" customHeight="1" x14ac:dyDescent="0.3">
      <c r="A9" s="1"/>
      <c r="B9" s="33"/>
      <c r="C9" s="33"/>
      <c r="D9" s="216"/>
      <c r="E9" s="146"/>
      <c r="F9" s="146"/>
      <c r="G9" s="146"/>
      <c r="H9" s="217"/>
      <c r="I9" s="217"/>
      <c r="J9" s="144"/>
      <c r="K9" s="144"/>
      <c r="L9" s="145"/>
      <c r="M9" s="145">
        <v>3112</v>
      </c>
      <c r="N9" s="146" t="s">
        <v>344</v>
      </c>
      <c r="O9" s="33"/>
      <c r="P9" s="33"/>
      <c r="Q9" s="33">
        <v>0</v>
      </c>
      <c r="R9" s="33">
        <v>0</v>
      </c>
      <c r="S9" s="33">
        <v>0</v>
      </c>
      <c r="T9" s="33">
        <v>2000</v>
      </c>
      <c r="U9" s="33">
        <v>0</v>
      </c>
      <c r="V9" s="33">
        <f>(Y9-S9)</f>
        <v>0</v>
      </c>
      <c r="W9" s="33">
        <v>0</v>
      </c>
      <c r="X9" s="33">
        <v>2000</v>
      </c>
      <c r="Y9" s="33">
        <v>0</v>
      </c>
      <c r="Z9" s="33"/>
      <c r="AA9" s="33">
        <v>0</v>
      </c>
      <c r="AB9" s="33">
        <f>(AC9-Y9)</f>
        <v>0</v>
      </c>
      <c r="AC9" s="33">
        <v>0</v>
      </c>
      <c r="AD9" s="33"/>
      <c r="AE9" s="33"/>
      <c r="AF9" s="33">
        <v>0</v>
      </c>
      <c r="AG9" s="33"/>
      <c r="AH9" s="33">
        <v>0</v>
      </c>
      <c r="AI9" s="33">
        <v>0</v>
      </c>
      <c r="AJ9" s="33">
        <v>0</v>
      </c>
      <c r="AK9" s="33">
        <v>0</v>
      </c>
      <c r="AL9" s="33"/>
      <c r="AM9" s="33">
        <v>0</v>
      </c>
      <c r="AN9" s="33"/>
      <c r="AO9" s="33"/>
      <c r="AP9" s="33" t="e">
        <f t="shared" si="5"/>
        <v>#DIV/0!</v>
      </c>
      <c r="AQ9" s="33">
        <v>5000</v>
      </c>
      <c r="AR9" s="33">
        <v>5000</v>
      </c>
      <c r="AS9" s="33">
        <v>0</v>
      </c>
      <c r="AT9" s="33">
        <v>0</v>
      </c>
      <c r="AU9" s="33">
        <f>IFERROR(AT9/AN9*100,0)</f>
        <v>0</v>
      </c>
      <c r="AV9" s="33"/>
      <c r="AW9" s="33">
        <f>AQ9-AM9</f>
        <v>5000</v>
      </c>
      <c r="AX9" s="33"/>
      <c r="AY9" s="33">
        <f t="shared" si="8"/>
        <v>0</v>
      </c>
      <c r="AZ9" s="33">
        <f t="shared" si="9"/>
        <v>0</v>
      </c>
      <c r="BA9" s="33">
        <f>AJ9-AI9</f>
        <v>0</v>
      </c>
      <c r="BB9" s="33"/>
      <c r="BC9" s="33"/>
      <c r="BD9" s="33">
        <f t="shared" si="2"/>
        <v>0</v>
      </c>
      <c r="BE9" s="33"/>
      <c r="BF9" s="33"/>
    </row>
    <row r="10" spans="1:69" x14ac:dyDescent="0.3">
      <c r="A10" s="1"/>
      <c r="B10" s="33"/>
      <c r="C10" s="33"/>
      <c r="D10" s="216"/>
      <c r="E10" s="146"/>
      <c r="F10" s="146"/>
      <c r="G10" s="146"/>
      <c r="H10" s="217"/>
      <c r="I10" s="217"/>
      <c r="J10" s="144"/>
      <c r="K10" s="144"/>
      <c r="L10" s="145"/>
      <c r="M10" s="145">
        <v>3113</v>
      </c>
      <c r="N10" s="146" t="s">
        <v>276</v>
      </c>
      <c r="O10" s="33">
        <v>360</v>
      </c>
      <c r="P10" s="33">
        <v>0</v>
      </c>
      <c r="Q10" s="33">
        <v>726</v>
      </c>
      <c r="R10" s="33">
        <v>3000</v>
      </c>
      <c r="S10" s="33">
        <v>35000</v>
      </c>
      <c r="T10" s="33">
        <v>0</v>
      </c>
      <c r="U10" s="33">
        <f t="shared" si="3"/>
        <v>0</v>
      </c>
      <c r="V10" s="33">
        <f>(Y10-S10)</f>
        <v>50000</v>
      </c>
      <c r="W10" s="33">
        <v>30000</v>
      </c>
      <c r="X10" s="33">
        <v>10696.06</v>
      </c>
      <c r="Y10" s="33">
        <v>85000</v>
      </c>
      <c r="Z10" s="33">
        <v>87843.62</v>
      </c>
      <c r="AA10" s="33">
        <f>(Z10/Y10)*100</f>
        <v>103.34543529411764</v>
      </c>
      <c r="AB10" s="33">
        <f>(AC10-Y10)</f>
        <v>100000</v>
      </c>
      <c r="AC10" s="33">
        <v>185000</v>
      </c>
      <c r="AD10" s="33"/>
      <c r="AE10" s="33"/>
      <c r="AF10" s="33">
        <v>185000</v>
      </c>
      <c r="AG10" s="33"/>
      <c r="AH10" s="33">
        <v>213376.35</v>
      </c>
      <c r="AI10" s="33">
        <v>35000</v>
      </c>
      <c r="AJ10" s="33">
        <v>35000</v>
      </c>
      <c r="AK10" s="33">
        <v>37000</v>
      </c>
      <c r="AL10" s="33">
        <v>2617.64</v>
      </c>
      <c r="AM10" s="33">
        <v>0</v>
      </c>
      <c r="AN10" s="33"/>
      <c r="AO10" s="33"/>
      <c r="AP10" s="33">
        <f t="shared" si="5"/>
        <v>0</v>
      </c>
      <c r="AQ10" s="33">
        <v>7380261</v>
      </c>
      <c r="AR10" s="33">
        <v>7380261</v>
      </c>
      <c r="AS10" s="33">
        <v>406797.32</v>
      </c>
      <c r="AT10" s="33">
        <v>0</v>
      </c>
      <c r="AU10" s="33">
        <f t="shared" si="7"/>
        <v>0</v>
      </c>
      <c r="AV10" s="33"/>
      <c r="AW10" s="33">
        <f>AQ10-AM10</f>
        <v>7380261</v>
      </c>
      <c r="AX10" s="33"/>
      <c r="AY10" s="33">
        <f t="shared" si="8"/>
        <v>0</v>
      </c>
      <c r="AZ10" s="33">
        <f t="shared" si="9"/>
        <v>5.5119638722803979</v>
      </c>
      <c r="BA10" s="33">
        <f>AJ10-AI10</f>
        <v>0</v>
      </c>
      <c r="BB10" s="33"/>
      <c r="BC10" s="33"/>
      <c r="BD10" s="33">
        <f t="shared" si="2"/>
        <v>-37000</v>
      </c>
      <c r="BE10" s="33"/>
      <c r="BF10" s="33"/>
    </row>
    <row r="11" spans="1:69" x14ac:dyDescent="0.3">
      <c r="A11" s="1"/>
      <c r="B11" s="33"/>
      <c r="C11" s="33"/>
      <c r="D11" s="216"/>
      <c r="E11" s="146"/>
      <c r="F11" s="146"/>
      <c r="G11" s="146"/>
      <c r="H11" s="217"/>
      <c r="I11" s="217"/>
      <c r="J11" s="144"/>
      <c r="K11" s="144"/>
      <c r="L11" s="145"/>
      <c r="M11" s="145">
        <v>3114</v>
      </c>
      <c r="N11" s="146" t="s">
        <v>249</v>
      </c>
      <c r="O11" s="33">
        <v>235000</v>
      </c>
      <c r="P11" s="33" t="e">
        <f>SUM(#REF!)</f>
        <v>#REF!</v>
      </c>
      <c r="Q11" s="33">
        <v>888408.61</v>
      </c>
      <c r="R11" s="33">
        <v>850000</v>
      </c>
      <c r="S11" s="33">
        <v>850000</v>
      </c>
      <c r="T11" s="33">
        <v>667048.43000000005</v>
      </c>
      <c r="U11" s="33">
        <f t="shared" si="3"/>
        <v>78.476285882352954</v>
      </c>
      <c r="V11" s="33">
        <f>(Y11-S11)</f>
        <v>0</v>
      </c>
      <c r="W11" s="33">
        <v>850000</v>
      </c>
      <c r="X11" s="33">
        <v>970261.72</v>
      </c>
      <c r="Y11" s="33">
        <v>850000</v>
      </c>
      <c r="Z11" s="33">
        <v>393837.63</v>
      </c>
      <c r="AA11" s="33">
        <f t="shared" ref="AA11:AA50" si="12">(Z11/Y11)*100</f>
        <v>46.333838823529412</v>
      </c>
      <c r="AB11" s="33">
        <f>(AC11-Y11)</f>
        <v>34300</v>
      </c>
      <c r="AC11" s="33">
        <v>884300</v>
      </c>
      <c r="AD11" s="33"/>
      <c r="AE11" s="33"/>
      <c r="AF11" s="33">
        <v>884300</v>
      </c>
      <c r="AG11" s="33"/>
      <c r="AH11" s="33">
        <v>881811.01</v>
      </c>
      <c r="AI11" s="33">
        <v>900000</v>
      </c>
      <c r="AJ11" s="33">
        <v>800000</v>
      </c>
      <c r="AK11" s="33">
        <v>820000</v>
      </c>
      <c r="AL11" s="33">
        <v>832128.75</v>
      </c>
      <c r="AM11" s="33">
        <v>820000</v>
      </c>
      <c r="AN11" s="33"/>
      <c r="AO11" s="33"/>
      <c r="AP11" s="33">
        <f t="shared" si="5"/>
        <v>92.990447011996366</v>
      </c>
      <c r="AQ11" s="33">
        <v>12865000</v>
      </c>
      <c r="AR11" s="33">
        <v>12865000</v>
      </c>
      <c r="AS11" s="33">
        <v>8163900.79</v>
      </c>
      <c r="AT11" s="33">
        <v>0</v>
      </c>
      <c r="AU11" s="33">
        <f t="shared" si="7"/>
        <v>0</v>
      </c>
      <c r="AV11" s="33"/>
      <c r="AW11" s="33">
        <f>AQ11-AM11</f>
        <v>12045000</v>
      </c>
      <c r="AX11" s="33"/>
      <c r="AY11" s="33">
        <f t="shared" si="8"/>
        <v>0</v>
      </c>
      <c r="AZ11" s="33">
        <f t="shared" si="9"/>
        <v>63.458226117372718</v>
      </c>
      <c r="BA11" s="33">
        <f>AJ11-AI11</f>
        <v>-100000</v>
      </c>
      <c r="BB11" s="33"/>
      <c r="BC11" s="33"/>
      <c r="BD11" s="33">
        <f t="shared" si="2"/>
        <v>0</v>
      </c>
      <c r="BE11" s="33"/>
      <c r="BF11" s="33"/>
    </row>
    <row r="12" spans="1:69" x14ac:dyDescent="0.3">
      <c r="A12" s="1"/>
      <c r="B12" s="33"/>
      <c r="C12" s="33"/>
      <c r="D12" s="216"/>
      <c r="E12" s="146"/>
      <c r="F12" s="146"/>
      <c r="G12" s="146"/>
      <c r="H12" s="217"/>
      <c r="I12" s="217"/>
      <c r="J12" s="144"/>
      <c r="K12" s="144"/>
      <c r="L12" s="175">
        <v>312</v>
      </c>
      <c r="M12" s="175"/>
      <c r="N12" s="179" t="s">
        <v>16</v>
      </c>
      <c r="O12" s="164">
        <f>SUM(O13)</f>
        <v>1284086.1499999999</v>
      </c>
      <c r="P12" s="164" t="e">
        <f>SUM(P13)</f>
        <v>#REF!</v>
      </c>
      <c r="Q12" s="164">
        <v>1643493.72</v>
      </c>
      <c r="R12" s="164">
        <f>SUM(R13)</f>
        <v>673500</v>
      </c>
      <c r="S12" s="164">
        <f>SUM(S13)</f>
        <v>905500</v>
      </c>
      <c r="T12" s="164">
        <f>SUM(T13)</f>
        <v>506841.9</v>
      </c>
      <c r="U12" s="164">
        <f t="shared" si="3"/>
        <v>55.973705135284376</v>
      </c>
      <c r="V12" s="164">
        <f>SUM(V13)</f>
        <v>387600</v>
      </c>
      <c r="W12" s="164">
        <f>SUM(W13)</f>
        <v>1166200</v>
      </c>
      <c r="X12" s="164">
        <f>SUM(X13)</f>
        <v>875090.76</v>
      </c>
      <c r="Y12" s="164">
        <f>SUM(Y13)</f>
        <v>1293100</v>
      </c>
      <c r="Z12" s="164">
        <f>SUM(Z13)</f>
        <v>179452.2</v>
      </c>
      <c r="AA12" s="164">
        <f t="shared" si="12"/>
        <v>13.877673807130153</v>
      </c>
      <c r="AB12" s="164">
        <f>SUM(AB13)</f>
        <v>-63600</v>
      </c>
      <c r="AC12" s="164">
        <f>SUM(AC13)</f>
        <v>1229500</v>
      </c>
      <c r="AD12" s="164"/>
      <c r="AE12" s="170"/>
      <c r="AF12" s="164">
        <f t="shared" ref="AF12:AN12" si="13">SUM(AF13)</f>
        <v>1227500</v>
      </c>
      <c r="AG12" s="164">
        <f t="shared" si="13"/>
        <v>0</v>
      </c>
      <c r="AH12" s="164">
        <f t="shared" si="13"/>
        <v>1007374.14</v>
      </c>
      <c r="AI12" s="164">
        <f t="shared" si="13"/>
        <v>1155400</v>
      </c>
      <c r="AJ12" s="164">
        <f t="shared" si="13"/>
        <v>987900</v>
      </c>
      <c r="AK12" s="164">
        <f>SUM(AK13)</f>
        <v>960900</v>
      </c>
      <c r="AL12" s="164">
        <f>SUM(AL13)</f>
        <v>991143.7</v>
      </c>
      <c r="AM12" s="164">
        <f t="shared" si="13"/>
        <v>3626340</v>
      </c>
      <c r="AN12" s="164">
        <f t="shared" si="13"/>
        <v>0</v>
      </c>
      <c r="AO12" s="164">
        <v>3477844.24</v>
      </c>
      <c r="AP12" s="164">
        <f t="shared" si="5"/>
        <v>359.97946105704079</v>
      </c>
      <c r="AQ12" s="164">
        <f>SUM(AQ13)</f>
        <v>4569084.63</v>
      </c>
      <c r="AR12" s="164">
        <f>SUM(AR13)</f>
        <v>4569084.63</v>
      </c>
      <c r="AS12" s="164">
        <f>SUM(AS13)</f>
        <v>1974831.14</v>
      </c>
      <c r="AT12" s="164">
        <f>SUM(AT13)</f>
        <v>0</v>
      </c>
      <c r="AU12" s="164">
        <f t="shared" si="7"/>
        <v>0</v>
      </c>
      <c r="AV12" s="164">
        <f>SUM(AV13)</f>
        <v>0</v>
      </c>
      <c r="AW12" s="164">
        <f>SUM(AW13)</f>
        <v>942744.62999999989</v>
      </c>
      <c r="AX12" s="164">
        <f>SUM(AX13)</f>
        <v>0</v>
      </c>
      <c r="AY12" s="164">
        <f t="shared" si="8"/>
        <v>0</v>
      </c>
      <c r="AZ12" s="164">
        <f t="shared" si="9"/>
        <v>43.221592505280427</v>
      </c>
      <c r="BA12" s="164">
        <f>SUM(BA13)</f>
        <v>-167500</v>
      </c>
      <c r="BB12" s="164"/>
      <c r="BC12" s="164"/>
      <c r="BD12" s="164">
        <f t="shared" si="2"/>
        <v>2665440</v>
      </c>
      <c r="BE12" s="164">
        <f>SUM(BE13)</f>
        <v>0</v>
      </c>
      <c r="BF12" s="164">
        <f>SUM(BF13)</f>
        <v>0</v>
      </c>
    </row>
    <row r="13" spans="1:69" x14ac:dyDescent="0.3">
      <c r="A13" s="3"/>
      <c r="B13" s="32"/>
      <c r="C13" s="32"/>
      <c r="D13" s="212"/>
      <c r="E13" s="185"/>
      <c r="F13" s="185"/>
      <c r="G13" s="185"/>
      <c r="H13" s="213"/>
      <c r="I13" s="213"/>
      <c r="J13" s="144"/>
      <c r="K13" s="144"/>
      <c r="L13" s="145"/>
      <c r="M13" s="145">
        <v>3121</v>
      </c>
      <c r="N13" s="146" t="s">
        <v>16</v>
      </c>
      <c r="O13" s="33">
        <v>1284086.1499999999</v>
      </c>
      <c r="P13" s="33" t="e">
        <f>SUM(#REF!+#REF!)</f>
        <v>#REF!</v>
      </c>
      <c r="Q13" s="33">
        <v>1643493.72</v>
      </c>
      <c r="R13" s="33">
        <v>673500</v>
      </c>
      <c r="S13" s="33">
        <v>905500</v>
      </c>
      <c r="T13" s="33">
        <v>506841.9</v>
      </c>
      <c r="U13" s="33">
        <f t="shared" si="3"/>
        <v>55.973705135284376</v>
      </c>
      <c r="V13" s="33">
        <f>(Y13-S13)</f>
        <v>387600</v>
      </c>
      <c r="W13" s="33">
        <v>1166200</v>
      </c>
      <c r="X13" s="33">
        <v>875090.76</v>
      </c>
      <c r="Y13" s="33">
        <v>1293100</v>
      </c>
      <c r="Z13" s="33">
        <v>179452.2</v>
      </c>
      <c r="AA13" s="33">
        <f t="shared" si="12"/>
        <v>13.877673807130153</v>
      </c>
      <c r="AB13" s="33">
        <f>(AC13-Y13)</f>
        <v>-63600</v>
      </c>
      <c r="AC13" s="33">
        <v>1229500</v>
      </c>
      <c r="AD13" s="33"/>
      <c r="AE13" s="33"/>
      <c r="AF13" s="33">
        <v>1227500</v>
      </c>
      <c r="AG13" s="33"/>
      <c r="AH13" s="33">
        <v>1007374.14</v>
      </c>
      <c r="AI13" s="33">
        <v>1155400</v>
      </c>
      <c r="AJ13" s="33">
        <v>987900</v>
      </c>
      <c r="AK13" s="33">
        <v>960900</v>
      </c>
      <c r="AL13" s="33">
        <v>991143.7</v>
      </c>
      <c r="AM13" s="33">
        <v>3626340</v>
      </c>
      <c r="AN13" s="33"/>
      <c r="AO13" s="33">
        <v>542979.09</v>
      </c>
      <c r="AP13" s="33">
        <f t="shared" si="5"/>
        <v>359.97946105704079</v>
      </c>
      <c r="AQ13" s="33">
        <v>4569084.63</v>
      </c>
      <c r="AR13" s="33">
        <v>4569084.63</v>
      </c>
      <c r="AS13" s="33">
        <v>1974831.14</v>
      </c>
      <c r="AT13" s="33">
        <v>0</v>
      </c>
      <c r="AU13" s="33">
        <f t="shared" si="7"/>
        <v>0</v>
      </c>
      <c r="AV13" s="33"/>
      <c r="AW13" s="33">
        <f>AQ13-AM13</f>
        <v>942744.62999999989</v>
      </c>
      <c r="AX13" s="33"/>
      <c r="AY13" s="33">
        <f t="shared" si="8"/>
        <v>0</v>
      </c>
      <c r="AZ13" s="33">
        <f t="shared" si="9"/>
        <v>43.221592505280427</v>
      </c>
      <c r="BA13" s="33">
        <f>AJ13-AI13</f>
        <v>-167500</v>
      </c>
      <c r="BB13" s="33"/>
      <c r="BC13" s="33"/>
      <c r="BD13" s="33">
        <f t="shared" si="2"/>
        <v>2665440</v>
      </c>
      <c r="BE13" s="33"/>
      <c r="BF13" s="33"/>
    </row>
    <row r="14" spans="1:69" x14ac:dyDescent="0.3">
      <c r="A14" s="1"/>
      <c r="B14" s="33"/>
      <c r="C14" s="33"/>
      <c r="D14" s="216"/>
      <c r="E14" s="146"/>
      <c r="F14" s="146"/>
      <c r="G14" s="146"/>
      <c r="H14" s="217"/>
      <c r="I14" s="217"/>
      <c r="J14" s="144"/>
      <c r="K14" s="144"/>
      <c r="L14" s="175">
        <v>313</v>
      </c>
      <c r="M14" s="175"/>
      <c r="N14" s="179" t="s">
        <v>17</v>
      </c>
      <c r="O14" s="164">
        <f>SUM(O16:O17)</f>
        <v>1787586.8800000001</v>
      </c>
      <c r="P14" s="164" t="e">
        <f>SUM(P16:P17)</f>
        <v>#REF!</v>
      </c>
      <c r="Q14" s="164">
        <v>2419190</v>
      </c>
      <c r="R14" s="164">
        <f>SUM(R15:R17)</f>
        <v>2327600</v>
      </c>
      <c r="S14" s="164">
        <f>SUM(S15:S17)</f>
        <v>2514100</v>
      </c>
      <c r="T14" s="164">
        <f>SUM(T15:T17)</f>
        <v>1685882.69</v>
      </c>
      <c r="U14" s="164">
        <f t="shared" si="3"/>
        <v>67.057105524839898</v>
      </c>
      <c r="V14" s="164">
        <f>SUM(V15:V17)</f>
        <v>271000</v>
      </c>
      <c r="W14" s="164">
        <f>SUM(W15:W17)</f>
        <v>2561100</v>
      </c>
      <c r="X14" s="164">
        <f>SUM(X15:X17)</f>
        <v>2351852.92</v>
      </c>
      <c r="Y14" s="164">
        <f>SUM(Y15:Y17)</f>
        <v>2785100</v>
      </c>
      <c r="Z14" s="164">
        <f>SUM(Z15:Z17)</f>
        <v>820880.8600000001</v>
      </c>
      <c r="AA14" s="164">
        <f t="shared" si="12"/>
        <v>29.474017450001799</v>
      </c>
      <c r="AB14" s="164">
        <f>SUM(AB15:AB17)</f>
        <v>270100</v>
      </c>
      <c r="AC14" s="164">
        <f>SUM(AC15:AC17)</f>
        <v>3055200</v>
      </c>
      <c r="AD14" s="164"/>
      <c r="AE14" s="170"/>
      <c r="AF14" s="164">
        <f t="shared" ref="AF14:AM14" si="14">SUM(AF15:AF17)</f>
        <v>2940200</v>
      </c>
      <c r="AG14" s="164">
        <f t="shared" si="14"/>
        <v>0</v>
      </c>
      <c r="AH14" s="164">
        <f t="shared" si="14"/>
        <v>2764867.2700000005</v>
      </c>
      <c r="AI14" s="164">
        <f t="shared" si="14"/>
        <v>3076300</v>
      </c>
      <c r="AJ14" s="164">
        <f t="shared" si="14"/>
        <v>2948264</v>
      </c>
      <c r="AK14" s="164">
        <f>SUM(AK15:AK17)</f>
        <v>3161564</v>
      </c>
      <c r="AL14" s="164">
        <f>SUM(AL15:AL17)</f>
        <v>3028192.12</v>
      </c>
      <c r="AM14" s="164">
        <f t="shared" si="14"/>
        <v>19207035</v>
      </c>
      <c r="AN14" s="164">
        <f>SUM(AN15:AN17)</f>
        <v>0</v>
      </c>
      <c r="AO14" s="164">
        <v>1230751.45</v>
      </c>
      <c r="AP14" s="164">
        <f t="shared" si="5"/>
        <v>694.68199100928257</v>
      </c>
      <c r="AQ14" s="164">
        <f>SUM(AQ15:AQ17)</f>
        <v>38369232.350000001</v>
      </c>
      <c r="AR14" s="164">
        <f>SUM(AR15:AR17)</f>
        <v>38369232.350000001</v>
      </c>
      <c r="AS14" s="164">
        <f>SUM(AS15:AS17)</f>
        <v>17308183.030000001</v>
      </c>
      <c r="AT14" s="164">
        <f>SUM(AT15:AT17)</f>
        <v>0</v>
      </c>
      <c r="AU14" s="164">
        <f t="shared" si="7"/>
        <v>0</v>
      </c>
      <c r="AV14" s="164">
        <f>SUM(AV15:AV17)</f>
        <v>0</v>
      </c>
      <c r="AW14" s="164">
        <f>SUM(AW15:AW17)</f>
        <v>19162197.349999998</v>
      </c>
      <c r="AX14" s="164">
        <f>SUM(AX15:AX17)</f>
        <v>0</v>
      </c>
      <c r="AY14" s="164">
        <f t="shared" si="8"/>
        <v>0</v>
      </c>
      <c r="AZ14" s="164">
        <f t="shared" si="9"/>
        <v>45.109536912588247</v>
      </c>
      <c r="BA14" s="164">
        <f>SUM(BA15:BA17)</f>
        <v>-128036</v>
      </c>
      <c r="BB14" s="164"/>
      <c r="BC14" s="164"/>
      <c r="BD14" s="164">
        <f t="shared" si="2"/>
        <v>16045471</v>
      </c>
      <c r="BE14" s="164">
        <f>SUM(BE15:BE17)</f>
        <v>0</v>
      </c>
      <c r="BF14" s="164">
        <f>SUM(BF15:BF17)</f>
        <v>0</v>
      </c>
    </row>
    <row r="15" spans="1:69" x14ac:dyDescent="0.3">
      <c r="A15" s="1"/>
      <c r="B15" s="33"/>
      <c r="C15" s="33"/>
      <c r="D15" s="216"/>
      <c r="E15" s="146"/>
      <c r="F15" s="146"/>
      <c r="G15" s="146"/>
      <c r="H15" s="217"/>
      <c r="I15" s="217"/>
      <c r="J15" s="144"/>
      <c r="K15" s="144"/>
      <c r="L15" s="144"/>
      <c r="M15" s="145">
        <v>3131</v>
      </c>
      <c r="N15" s="146" t="s">
        <v>324</v>
      </c>
      <c r="O15" s="33"/>
      <c r="P15" s="33"/>
      <c r="Q15" s="33">
        <v>0</v>
      </c>
      <c r="R15" s="33">
        <v>0</v>
      </c>
      <c r="S15" s="33">
        <v>186500</v>
      </c>
      <c r="T15" s="33">
        <v>0</v>
      </c>
      <c r="U15" s="33">
        <f t="shared" si="3"/>
        <v>0</v>
      </c>
      <c r="V15" s="33">
        <f>(Y15-S15)</f>
        <v>0</v>
      </c>
      <c r="W15" s="33">
        <v>187500</v>
      </c>
      <c r="X15" s="33">
        <v>0</v>
      </c>
      <c r="Y15" s="33">
        <v>186500</v>
      </c>
      <c r="Z15" s="33">
        <v>0</v>
      </c>
      <c r="AA15" s="33">
        <f t="shared" si="12"/>
        <v>0</v>
      </c>
      <c r="AB15" s="33">
        <f>(AC15-Y15)</f>
        <v>-176500</v>
      </c>
      <c r="AC15" s="33">
        <v>10000</v>
      </c>
      <c r="AD15" s="32"/>
      <c r="AE15" s="218"/>
      <c r="AF15" s="33">
        <v>10000</v>
      </c>
      <c r="AG15" s="33"/>
      <c r="AH15" s="33">
        <v>0</v>
      </c>
      <c r="AI15" s="33">
        <v>30000</v>
      </c>
      <c r="AJ15" s="33">
        <v>119380</v>
      </c>
      <c r="AK15" s="33">
        <v>260000</v>
      </c>
      <c r="AL15" s="33">
        <v>1982.74</v>
      </c>
      <c r="AM15" s="33">
        <v>342000</v>
      </c>
      <c r="AN15" s="33"/>
      <c r="AO15" s="33">
        <v>757383.12</v>
      </c>
      <c r="AP15" s="33">
        <v>0</v>
      </c>
      <c r="AQ15" s="33">
        <v>106882.51999999999</v>
      </c>
      <c r="AR15" s="33">
        <v>106882.51999999999</v>
      </c>
      <c r="AS15" s="33">
        <v>0</v>
      </c>
      <c r="AT15" s="33">
        <v>0</v>
      </c>
      <c r="AU15" s="33">
        <f t="shared" si="7"/>
        <v>0</v>
      </c>
      <c r="AV15" s="33"/>
      <c r="AW15" s="33">
        <f>AQ15-AM15</f>
        <v>-235117.48</v>
      </c>
      <c r="AX15" s="33"/>
      <c r="AY15" s="33">
        <f t="shared" si="8"/>
        <v>0</v>
      </c>
      <c r="AZ15" s="33">
        <f t="shared" si="9"/>
        <v>0</v>
      </c>
      <c r="BA15" s="33">
        <f>AJ15-AI15</f>
        <v>89380</v>
      </c>
      <c r="BB15" s="33"/>
      <c r="BC15" s="33"/>
      <c r="BD15" s="33">
        <f t="shared" si="2"/>
        <v>82000</v>
      </c>
      <c r="BE15" s="33"/>
      <c r="BF15" s="33"/>
    </row>
    <row r="16" spans="1:69" x14ac:dyDescent="0.3">
      <c r="A16" s="1"/>
      <c r="B16" s="33"/>
      <c r="C16" s="33"/>
      <c r="D16" s="216"/>
      <c r="E16" s="146"/>
      <c r="F16" s="146"/>
      <c r="G16" s="146"/>
      <c r="H16" s="217"/>
      <c r="I16" s="217"/>
      <c r="J16" s="144"/>
      <c r="K16" s="144"/>
      <c r="L16" s="145"/>
      <c r="M16" s="145">
        <v>3132</v>
      </c>
      <c r="N16" s="146" t="s">
        <v>18</v>
      </c>
      <c r="O16" s="33">
        <v>1602908.36</v>
      </c>
      <c r="P16" s="33" t="e">
        <f>SUM(#REF!+#REF!+#REF!+#REF!+#REF!)</f>
        <v>#REF!</v>
      </c>
      <c r="Q16" s="33">
        <v>1943539.66</v>
      </c>
      <c r="R16" s="33">
        <v>2069600</v>
      </c>
      <c r="S16" s="33">
        <v>2069600</v>
      </c>
      <c r="T16" s="33">
        <v>1488280.48</v>
      </c>
      <c r="U16" s="33">
        <f t="shared" si="3"/>
        <v>71.911503672207189</v>
      </c>
      <c r="V16" s="33">
        <f>(Y16-S16)</f>
        <v>205000</v>
      </c>
      <c r="W16" s="33">
        <v>2134600</v>
      </c>
      <c r="X16" s="33">
        <v>2076211.23</v>
      </c>
      <c r="Y16" s="33">
        <v>2274600</v>
      </c>
      <c r="Z16" s="33">
        <v>724894.18</v>
      </c>
      <c r="AA16" s="33">
        <f t="shared" si="12"/>
        <v>31.869083794952964</v>
      </c>
      <c r="AB16" s="33">
        <f>(AC16-Y16)</f>
        <v>309400</v>
      </c>
      <c r="AC16" s="33">
        <v>2584000</v>
      </c>
      <c r="AD16" s="33"/>
      <c r="AE16" s="33"/>
      <c r="AF16" s="33">
        <v>2489000</v>
      </c>
      <c r="AG16" s="33"/>
      <c r="AH16" s="33">
        <v>2468440.8600000003</v>
      </c>
      <c r="AI16" s="33">
        <v>2666100</v>
      </c>
      <c r="AJ16" s="33">
        <v>2517670.96</v>
      </c>
      <c r="AK16" s="33">
        <v>2539370.96</v>
      </c>
      <c r="AL16" s="33">
        <v>2721947.52</v>
      </c>
      <c r="AM16" s="33">
        <v>18531235</v>
      </c>
      <c r="AN16" s="33"/>
      <c r="AO16" s="33">
        <v>946730.58</v>
      </c>
      <c r="AP16" s="33">
        <f t="shared" si="5"/>
        <v>750.7263106963801</v>
      </c>
      <c r="AQ16" s="33">
        <v>34352027.539999999</v>
      </c>
      <c r="AR16" s="33">
        <v>34352027.539999999</v>
      </c>
      <c r="AS16" s="33">
        <v>16490843.85</v>
      </c>
      <c r="AT16" s="33">
        <v>0</v>
      </c>
      <c r="AU16" s="33">
        <f t="shared" si="7"/>
        <v>0</v>
      </c>
      <c r="AV16" s="33"/>
      <c r="AW16" s="33">
        <f>AQ16-AM16</f>
        <v>15820792.539999999</v>
      </c>
      <c r="AX16" s="33"/>
      <c r="AY16" s="33">
        <f t="shared" si="8"/>
        <v>0</v>
      </c>
      <c r="AZ16" s="33">
        <f t="shared" si="9"/>
        <v>48.005445474209118</v>
      </c>
      <c r="BA16" s="33">
        <f>AJ16-AI16</f>
        <v>-148429.04000000004</v>
      </c>
      <c r="BB16" s="33"/>
      <c r="BC16" s="33"/>
      <c r="BD16" s="33">
        <f t="shared" si="2"/>
        <v>15991864.039999999</v>
      </c>
      <c r="BE16" s="33"/>
      <c r="BF16" s="33"/>
    </row>
    <row r="17" spans="1:61" x14ac:dyDescent="0.3">
      <c r="A17" s="1"/>
      <c r="B17" s="33"/>
      <c r="C17" s="33"/>
      <c r="D17" s="216"/>
      <c r="E17" s="146"/>
      <c r="F17" s="146"/>
      <c r="G17" s="146"/>
      <c r="H17" s="217"/>
      <c r="I17" s="217"/>
      <c r="J17" s="144"/>
      <c r="K17" s="144"/>
      <c r="L17" s="145"/>
      <c r="M17" s="145">
        <v>3133</v>
      </c>
      <c r="N17" s="146" t="s">
        <v>19</v>
      </c>
      <c r="O17" s="33">
        <v>184678.52</v>
      </c>
      <c r="P17" s="33" t="e">
        <f>SUM(#REF!+#REF!+#REF!+#REF!+#REF!)</f>
        <v>#REF!</v>
      </c>
      <c r="Q17" s="33">
        <v>243494.77</v>
      </c>
      <c r="R17" s="33">
        <v>258000</v>
      </c>
      <c r="S17" s="33">
        <v>258000</v>
      </c>
      <c r="T17" s="33">
        <v>197602.21</v>
      </c>
      <c r="U17" s="33">
        <f t="shared" si="3"/>
        <v>76.590003875968989</v>
      </c>
      <c r="V17" s="33">
        <f>(Y17-S17)</f>
        <v>66000</v>
      </c>
      <c r="W17" s="33">
        <v>239000</v>
      </c>
      <c r="X17" s="33">
        <v>275641.69</v>
      </c>
      <c r="Y17" s="33">
        <v>324000</v>
      </c>
      <c r="Z17" s="33">
        <v>95986.68</v>
      </c>
      <c r="AA17" s="33">
        <f t="shared" si="12"/>
        <v>29.625518518518518</v>
      </c>
      <c r="AB17" s="33">
        <f>(AC17-Y17)</f>
        <v>137200</v>
      </c>
      <c r="AC17" s="33">
        <v>461200</v>
      </c>
      <c r="AD17" s="33"/>
      <c r="AE17" s="33"/>
      <c r="AF17" s="33">
        <v>441200</v>
      </c>
      <c r="AG17" s="33"/>
      <c r="AH17" s="33">
        <v>296426.40999999997</v>
      </c>
      <c r="AI17" s="33">
        <v>380200</v>
      </c>
      <c r="AJ17" s="33">
        <v>311213.04000000004</v>
      </c>
      <c r="AK17" s="33">
        <v>362193.04000000004</v>
      </c>
      <c r="AL17" s="33">
        <v>304261.86</v>
      </c>
      <c r="AM17" s="33">
        <v>333800</v>
      </c>
      <c r="AN17" s="33"/>
      <c r="AO17" s="33"/>
      <c r="AP17" s="33">
        <f t="shared" si="5"/>
        <v>112.60805000472125</v>
      </c>
      <c r="AQ17" s="33">
        <v>3910322.29</v>
      </c>
      <c r="AR17" s="33">
        <v>3910322.29</v>
      </c>
      <c r="AS17" s="33">
        <v>817339.18</v>
      </c>
      <c r="AT17" s="33">
        <v>0</v>
      </c>
      <c r="AU17" s="33">
        <f t="shared" si="7"/>
        <v>0</v>
      </c>
      <c r="AV17" s="33"/>
      <c r="AW17" s="33">
        <f>AQ17-AM17</f>
        <v>3576522.29</v>
      </c>
      <c r="AX17" s="33"/>
      <c r="AY17" s="33">
        <f t="shared" si="8"/>
        <v>0</v>
      </c>
      <c r="AZ17" s="33">
        <f t="shared" si="9"/>
        <v>20.902092446195788</v>
      </c>
      <c r="BA17" s="33">
        <f>AJ17-AI17</f>
        <v>-68986.959999999963</v>
      </c>
      <c r="BB17" s="33"/>
      <c r="BC17" s="33"/>
      <c r="BD17" s="33">
        <f t="shared" si="2"/>
        <v>-28393.040000000037</v>
      </c>
      <c r="BE17" s="33"/>
      <c r="BF17" s="33"/>
    </row>
    <row r="18" spans="1:61" ht="23.25" x14ac:dyDescent="0.35">
      <c r="A18" s="1"/>
      <c r="B18" s="33"/>
      <c r="C18" s="33"/>
      <c r="D18" s="216"/>
      <c r="E18" s="146"/>
      <c r="F18" s="146"/>
      <c r="G18" s="146"/>
      <c r="H18" s="217"/>
      <c r="I18" s="217"/>
      <c r="J18" s="144"/>
      <c r="K18" s="175">
        <v>32</v>
      </c>
      <c r="L18" s="175"/>
      <c r="M18" s="175"/>
      <c r="N18" s="179" t="s">
        <v>20</v>
      </c>
      <c r="O18" s="164">
        <f>SUM(O19+O24+O31+O43+O41)</f>
        <v>58733998.599999994</v>
      </c>
      <c r="P18" s="164" t="e">
        <f>SUM(P19+P24+P31+P43+P41)</f>
        <v>#REF!</v>
      </c>
      <c r="Q18" s="164">
        <v>63424876.880000003</v>
      </c>
      <c r="R18" s="164">
        <f>SUM(R19+R24+R31+R43+R41)</f>
        <v>69878858</v>
      </c>
      <c r="S18" s="164">
        <f>SUM(S19+S24+S31+S43+S41)</f>
        <v>66453060.740000002</v>
      </c>
      <c r="T18" s="164">
        <f>SUM(T19+T24+T31+T43+T41)</f>
        <v>50936398.196999997</v>
      </c>
      <c r="U18" s="164">
        <f t="shared" si="3"/>
        <v>76.650191322699939</v>
      </c>
      <c r="V18" s="164">
        <f>SUM(V19+V24+V31+V43+V41)</f>
        <v>-1444905.6799999992</v>
      </c>
      <c r="W18" s="164">
        <f>SUM(W19+W24+W31+W43+W41)</f>
        <v>72001027.979999989</v>
      </c>
      <c r="X18" s="164">
        <f>SUM(X19+X24+X31+X43+X41)</f>
        <v>68207518.289999992</v>
      </c>
      <c r="Y18" s="164">
        <f>SUM(Y19+Y24+Y31+Y43+Y41)</f>
        <v>65008155.06000001</v>
      </c>
      <c r="Z18" s="164">
        <f>SUM(Z19+Z24+Z31+Z43+Z41)</f>
        <v>26690308.989999998</v>
      </c>
      <c r="AA18" s="164">
        <f t="shared" si="12"/>
        <v>41.056862735707355</v>
      </c>
      <c r="AB18" s="164">
        <f>SUM(AB19+AB24+AB31+AB43+AB41)</f>
        <v>3996771.2699999968</v>
      </c>
      <c r="AC18" s="164">
        <f>SUM(AC19+AC24+AC31+AC43+AC41)</f>
        <v>69004926.329999983</v>
      </c>
      <c r="AD18" s="164">
        <v>58684685.060000002</v>
      </c>
      <c r="AE18" s="164">
        <v>57554685.060000002</v>
      </c>
      <c r="AF18" s="164">
        <f t="shared" ref="AF18:AN18" si="15">SUM(AF19+AF24+AF31+AF43+AF41)</f>
        <v>69004926.329999983</v>
      </c>
      <c r="AG18" s="164">
        <f t="shared" si="15"/>
        <v>0</v>
      </c>
      <c r="AH18" s="164">
        <f t="shared" si="15"/>
        <v>69988232.50999999</v>
      </c>
      <c r="AI18" s="164">
        <f t="shared" si="15"/>
        <v>66383621.210000001</v>
      </c>
      <c r="AJ18" s="164">
        <f t="shared" si="15"/>
        <v>69893151.079999998</v>
      </c>
      <c r="AK18" s="164">
        <f t="shared" si="15"/>
        <v>103096559.88999999</v>
      </c>
      <c r="AL18" s="164">
        <f t="shared" si="15"/>
        <v>84801040.390000001</v>
      </c>
      <c r="AM18" s="164">
        <f t="shared" si="15"/>
        <v>124407350.22</v>
      </c>
      <c r="AN18" s="164">
        <f t="shared" si="15"/>
        <v>0</v>
      </c>
      <c r="AO18" s="29">
        <v>63892.99</v>
      </c>
      <c r="AP18" s="164">
        <f t="shared" si="5"/>
        <v>177.75466783251676</v>
      </c>
      <c r="AQ18" s="164">
        <f>SUM(AQ19+AQ24+AQ31+AQ43+AQ41)</f>
        <v>210961710.58999997</v>
      </c>
      <c r="AR18" s="164">
        <f>SUM(AR19+AR24+AR31+AR43+AR41)</f>
        <v>210961710.58999997</v>
      </c>
      <c r="AS18" s="164">
        <f>SUM(AS19+AS24+AS31+AS43+AS41)</f>
        <v>103312071.44999999</v>
      </c>
      <c r="AT18" s="164">
        <f>SUM(AT19+AT24+AT31+AT43+AT41)</f>
        <v>0</v>
      </c>
      <c r="AU18" s="164">
        <f t="shared" si="7"/>
        <v>0</v>
      </c>
      <c r="AV18" s="164">
        <f>SUM(AV19+AV24+AV31+AV43+AV41)</f>
        <v>0</v>
      </c>
      <c r="AW18" s="164">
        <f>SUM(AW19+AW24+AW31+AW43+AW41)</f>
        <v>86554360.370000005</v>
      </c>
      <c r="AX18" s="164">
        <f>SUM(AX19+AX24+AX31+AX43+AX41)</f>
        <v>0</v>
      </c>
      <c r="AY18" s="164">
        <f t="shared" si="8"/>
        <v>0</v>
      </c>
      <c r="AZ18" s="164">
        <f t="shared" si="9"/>
        <v>48.971953801979268</v>
      </c>
      <c r="BA18" s="164">
        <f>SUM(BA19+BA24+BA31+BA43+BA41)</f>
        <v>3509529.8700000038</v>
      </c>
      <c r="BB18" s="164">
        <v>104924300.91</v>
      </c>
      <c r="BC18" s="164">
        <v>105244300.91</v>
      </c>
      <c r="BD18" s="164">
        <f t="shared" si="2"/>
        <v>21310790.330000013</v>
      </c>
      <c r="BE18" s="164">
        <f>SUM(BE19+BE24+BE31+BE43+BE41)</f>
        <v>0</v>
      </c>
      <c r="BF18" s="164">
        <f>SUM(BF19+BF24+BF31+BF43+BF41)</f>
        <v>0</v>
      </c>
      <c r="BG18" s="91"/>
      <c r="BH18" s="211"/>
      <c r="BI18" s="91"/>
    </row>
    <row r="19" spans="1:61" x14ac:dyDescent="0.3">
      <c r="A19" s="1"/>
      <c r="B19" s="33"/>
      <c r="C19" s="33"/>
      <c r="D19" s="216"/>
      <c r="E19" s="146"/>
      <c r="F19" s="146"/>
      <c r="G19" s="146"/>
      <c r="H19" s="217"/>
      <c r="I19" s="217"/>
      <c r="J19" s="144"/>
      <c r="K19" s="144"/>
      <c r="L19" s="174">
        <v>321</v>
      </c>
      <c r="M19" s="174"/>
      <c r="N19" s="187" t="s">
        <v>21</v>
      </c>
      <c r="O19" s="219">
        <f>SUM(O20:O23)</f>
        <v>5880486.8300000001</v>
      </c>
      <c r="P19" s="219" t="e">
        <f>SUM(P20:P23)</f>
        <v>#REF!</v>
      </c>
      <c r="Q19" s="219">
        <v>5399564.6500000004</v>
      </c>
      <c r="R19" s="219">
        <f>SUM(R20:R23)</f>
        <v>5916630.7700000005</v>
      </c>
      <c r="S19" s="219">
        <f>SUM(S20:S23)</f>
        <v>5769094.7700000005</v>
      </c>
      <c r="T19" s="219">
        <f>SUM(T20:T23)</f>
        <v>3985296.29</v>
      </c>
      <c r="U19" s="219">
        <f t="shared" si="3"/>
        <v>69.080097465620241</v>
      </c>
      <c r="V19" s="219">
        <f>SUM(V20:V23)</f>
        <v>203016</v>
      </c>
      <c r="W19" s="219">
        <f>SUM(W20:W23)</f>
        <v>5846245.0999999996</v>
      </c>
      <c r="X19" s="219">
        <f>SUM(X20:X23)</f>
        <v>5647130.7000000002</v>
      </c>
      <c r="Y19" s="219">
        <f>SUM(Y20:Y23)</f>
        <v>5972110.7700000005</v>
      </c>
      <c r="Z19" s="219">
        <f>SUM(Z20:Z23)</f>
        <v>2022463.79</v>
      </c>
      <c r="AA19" s="219">
        <f t="shared" si="12"/>
        <v>33.865141955496583</v>
      </c>
      <c r="AB19" s="219">
        <f>SUM(AB20:AB23)</f>
        <v>-46786.72000000003</v>
      </c>
      <c r="AC19" s="219">
        <f>SUM(AC20:AC23)</f>
        <v>5925324.0500000007</v>
      </c>
      <c r="AD19" s="219"/>
      <c r="AE19" s="219"/>
      <c r="AF19" s="219">
        <f t="shared" ref="AF19:AO19" si="16">SUM(AF20:AF23)</f>
        <v>5925324.0500000007</v>
      </c>
      <c r="AG19" s="219">
        <f t="shared" si="16"/>
        <v>0</v>
      </c>
      <c r="AH19" s="219">
        <f t="shared" si="16"/>
        <v>4756361.2600000007</v>
      </c>
      <c r="AI19" s="219">
        <f t="shared" si="16"/>
        <v>6183929.0500000007</v>
      </c>
      <c r="AJ19" s="219">
        <f t="shared" si="16"/>
        <v>4204806.93</v>
      </c>
      <c r="AK19" s="219">
        <f t="shared" si="16"/>
        <v>4755280.74</v>
      </c>
      <c r="AL19" s="219">
        <f t="shared" si="16"/>
        <v>4202052.18</v>
      </c>
      <c r="AM19" s="219">
        <f t="shared" si="16"/>
        <v>8777118.9299999997</v>
      </c>
      <c r="AN19" s="219">
        <f t="shared" si="16"/>
        <v>0</v>
      </c>
      <c r="AO19" s="219">
        <f t="shared" si="16"/>
        <v>454476.47</v>
      </c>
      <c r="AP19" s="219">
        <f t="shared" si="5"/>
        <v>184.53432046496818</v>
      </c>
      <c r="AQ19" s="219">
        <f>SUM(AQ20:AQ23)</f>
        <v>14269628.33</v>
      </c>
      <c r="AR19" s="219">
        <f>SUM(AR20:AR23)</f>
        <v>14269628.33</v>
      </c>
      <c r="AS19" s="219">
        <f>SUM(AS20:AS23)</f>
        <v>6929194.8900000006</v>
      </c>
      <c r="AT19" s="219">
        <f>SUM(AT20:AT23)</f>
        <v>0</v>
      </c>
      <c r="AU19" s="219">
        <f t="shared" si="7"/>
        <v>0</v>
      </c>
      <c r="AV19" s="219">
        <f>SUM(AV20:AV23)</f>
        <v>0</v>
      </c>
      <c r="AW19" s="219">
        <f>SUM(AW20:AW23)</f>
        <v>5492509.4000000004</v>
      </c>
      <c r="AX19" s="219">
        <f>SUM(AX20:AX23)</f>
        <v>0</v>
      </c>
      <c r="AY19" s="219">
        <f t="shared" si="8"/>
        <v>0</v>
      </c>
      <c r="AZ19" s="219">
        <f t="shared" si="9"/>
        <v>48.559042532539465</v>
      </c>
      <c r="BA19" s="219">
        <f>SUM(BA20:BA23)</f>
        <v>-1979122.12</v>
      </c>
      <c r="BB19" s="219"/>
      <c r="BC19" s="219"/>
      <c r="BD19" s="219">
        <f t="shared" si="2"/>
        <v>4021838.1899999995</v>
      </c>
      <c r="BE19" s="219">
        <f>SUM(BE20:BE23)</f>
        <v>0</v>
      </c>
      <c r="BF19" s="219">
        <f>SUM(BF20:BF23)</f>
        <v>0</v>
      </c>
    </row>
    <row r="20" spans="1:61" x14ac:dyDescent="0.3">
      <c r="A20" s="1"/>
      <c r="B20" s="220"/>
      <c r="C20" s="220"/>
      <c r="D20" s="220"/>
      <c r="E20" s="220"/>
      <c r="F20" s="220"/>
      <c r="G20" s="220"/>
      <c r="H20" s="220"/>
      <c r="I20" s="220"/>
      <c r="J20" s="144"/>
      <c r="K20" s="144"/>
      <c r="L20" s="145"/>
      <c r="M20" s="145">
        <v>3211</v>
      </c>
      <c r="N20" s="146" t="s">
        <v>22</v>
      </c>
      <c r="O20" s="33">
        <v>907981.94</v>
      </c>
      <c r="P20" s="33" t="e">
        <f>SUM(#REF!+#REF!+#REF!+#REF!+#REF!+#REF!+#REF!+#REF!+#REF!+#REF!+#REF!+#REF!+#REF!+#REF!+#REF!+#REF!+#REF!+#REF!+#REF!+#REF!+#REF!+#REF!+#REF!+#REF!+#REF!+#REF!+#REF!+#REF!+#REF!+#REF!+#REF!+#REF!+#REF!+#REF!+#REF!+#REF!+#REF!+#REF!+#REF!+#REF!+#REF!+#REF!)</f>
        <v>#REF!</v>
      </c>
      <c r="Q20" s="33">
        <v>959743.47</v>
      </c>
      <c r="R20" s="33">
        <v>949576.48</v>
      </c>
      <c r="S20" s="33">
        <v>969090.48</v>
      </c>
      <c r="T20" s="33">
        <v>575403.14</v>
      </c>
      <c r="U20" s="33">
        <f t="shared" si="3"/>
        <v>59.375584826712981</v>
      </c>
      <c r="V20" s="33">
        <f>(Y20-S20)</f>
        <v>55116</v>
      </c>
      <c r="W20" s="33">
        <v>1139777.71</v>
      </c>
      <c r="X20" s="33">
        <v>882021.86</v>
      </c>
      <c r="Y20" s="33">
        <v>1024206.48</v>
      </c>
      <c r="Z20" s="33">
        <v>225391.95</v>
      </c>
      <c r="AA20" s="33">
        <f t="shared" si="12"/>
        <v>22.006495213738546</v>
      </c>
      <c r="AB20" s="33">
        <f>(AC20-Y20)</f>
        <v>-44861.119999999995</v>
      </c>
      <c r="AC20" s="33">
        <v>979345.36</v>
      </c>
      <c r="AD20" s="33"/>
      <c r="AE20" s="33"/>
      <c r="AF20" s="33">
        <v>979345.36</v>
      </c>
      <c r="AG20" s="33"/>
      <c r="AH20" s="33">
        <v>833413.42</v>
      </c>
      <c r="AI20" s="33">
        <v>901750.36</v>
      </c>
      <c r="AJ20" s="33">
        <v>953456.02</v>
      </c>
      <c r="AK20" s="33">
        <v>1082576.79</v>
      </c>
      <c r="AL20" s="33">
        <v>991983.96</v>
      </c>
      <c r="AM20" s="33">
        <v>5007282.0199999996</v>
      </c>
      <c r="AN20" s="33"/>
      <c r="AO20" s="33"/>
      <c r="AP20" s="33">
        <f t="shared" si="5"/>
        <v>600.81610156937472</v>
      </c>
      <c r="AQ20" s="33">
        <v>2130639.9299999997</v>
      </c>
      <c r="AR20" s="33">
        <v>2130639.9299999997</v>
      </c>
      <c r="AS20" s="33">
        <v>665670.34</v>
      </c>
      <c r="AT20" s="33">
        <v>0</v>
      </c>
      <c r="AU20" s="33">
        <f t="shared" si="7"/>
        <v>0</v>
      </c>
      <c r="AV20" s="33"/>
      <c r="AW20" s="33">
        <f>AQ20-AM20</f>
        <v>-2876642.09</v>
      </c>
      <c r="AX20" s="33"/>
      <c r="AY20" s="33">
        <f t="shared" si="8"/>
        <v>0</v>
      </c>
      <c r="AZ20" s="33">
        <f t="shared" si="9"/>
        <v>31.242742174647976</v>
      </c>
      <c r="BA20" s="33">
        <f>AJ20-AI20</f>
        <v>51705.660000000033</v>
      </c>
      <c r="BB20" s="33"/>
      <c r="BC20" s="33"/>
      <c r="BD20" s="33">
        <f t="shared" si="2"/>
        <v>3924705.2299999995</v>
      </c>
      <c r="BE20" s="33"/>
      <c r="BF20" s="33"/>
    </row>
    <row r="21" spans="1:61" ht="23.25" x14ac:dyDescent="0.35">
      <c r="A21" s="16"/>
      <c r="B21" s="221"/>
      <c r="C21" s="221"/>
      <c r="D21" s="221"/>
      <c r="E21" s="221"/>
      <c r="F21" s="221"/>
      <c r="G21" s="221"/>
      <c r="H21" s="221"/>
      <c r="I21" s="221"/>
      <c r="J21" s="144"/>
      <c r="K21" s="144"/>
      <c r="L21" s="145"/>
      <c r="M21" s="145">
        <v>3212</v>
      </c>
      <c r="N21" s="146" t="s">
        <v>23</v>
      </c>
      <c r="O21" s="33">
        <v>4615517.7</v>
      </c>
      <c r="P21" s="33" t="e">
        <f>SUM(#REF!+#REF!+#REF!+#REF!+#REF!+#REF!+#REF!+#REF!+#REF!+#REF!+#REF!+#REF!+#REF!+#REF!+#REF!+#REF!+#REF!)</f>
        <v>#REF!</v>
      </c>
      <c r="Q21" s="33">
        <v>4160624.17</v>
      </c>
      <c r="R21" s="33">
        <v>4616876.4000000004</v>
      </c>
      <c r="S21" s="33">
        <v>4481876.4000000004</v>
      </c>
      <c r="T21" s="33">
        <v>3233346.63</v>
      </c>
      <c r="U21" s="33">
        <f t="shared" si="3"/>
        <v>72.142699651422774</v>
      </c>
      <c r="V21" s="33">
        <f>(Y21-S21)</f>
        <v>130000</v>
      </c>
      <c r="W21" s="33">
        <v>4397000</v>
      </c>
      <c r="X21" s="33">
        <v>4471525.5</v>
      </c>
      <c r="Y21" s="33">
        <v>4611876.4000000004</v>
      </c>
      <c r="Z21" s="33">
        <v>1708613.03</v>
      </c>
      <c r="AA21" s="33">
        <f t="shared" si="12"/>
        <v>37.048109745525707</v>
      </c>
      <c r="AB21" s="33">
        <f>(AC21-Y21)</f>
        <v>-33000</v>
      </c>
      <c r="AC21" s="33">
        <v>4578876.4000000004</v>
      </c>
      <c r="AD21" s="33"/>
      <c r="AE21" s="33"/>
      <c r="AF21" s="33">
        <v>4578876.4000000004</v>
      </c>
      <c r="AG21" s="33"/>
      <c r="AH21" s="33">
        <v>3677067.44</v>
      </c>
      <c r="AI21" s="33">
        <v>4911076.4000000004</v>
      </c>
      <c r="AJ21" s="33">
        <v>2896400</v>
      </c>
      <c r="AK21" s="33">
        <v>3247395.07</v>
      </c>
      <c r="AL21" s="33">
        <v>2886016.6</v>
      </c>
      <c r="AM21" s="33">
        <v>3419946</v>
      </c>
      <c r="AN21" s="33"/>
      <c r="AO21" s="160">
        <v>328376.46999999997</v>
      </c>
      <c r="AP21" s="33">
        <f t="shared" si="5"/>
        <v>93.007432031216709</v>
      </c>
      <c r="AQ21" s="33">
        <v>10860044.4</v>
      </c>
      <c r="AR21" s="33">
        <v>10860044.4</v>
      </c>
      <c r="AS21" s="33">
        <v>3771108.22</v>
      </c>
      <c r="AT21" s="33">
        <v>0</v>
      </c>
      <c r="AU21" s="33">
        <f t="shared" si="7"/>
        <v>0</v>
      </c>
      <c r="AV21" s="33"/>
      <c r="AW21" s="33">
        <f>AQ21-AM21</f>
        <v>7440098.4000000004</v>
      </c>
      <c r="AX21" s="33"/>
      <c r="AY21" s="33">
        <f t="shared" si="8"/>
        <v>0</v>
      </c>
      <c r="AZ21" s="33">
        <f t="shared" si="9"/>
        <v>34.72461143897349</v>
      </c>
      <c r="BA21" s="33">
        <f>AJ21-AI21</f>
        <v>-2014676.4000000004</v>
      </c>
      <c r="BB21" s="33"/>
      <c r="BC21" s="33"/>
      <c r="BD21" s="33">
        <f t="shared" si="2"/>
        <v>172550.93000000017</v>
      </c>
      <c r="BE21" s="33"/>
      <c r="BF21" s="33"/>
      <c r="BI21" s="147"/>
    </row>
    <row r="22" spans="1:61" ht="23.25" x14ac:dyDescent="0.35">
      <c r="A22" s="17"/>
      <c r="B22" s="222"/>
      <c r="C22" s="222"/>
      <c r="D22" s="222"/>
      <c r="E22" s="222"/>
      <c r="F22" s="222"/>
      <c r="G22" s="222"/>
      <c r="H22" s="222"/>
      <c r="I22" s="222"/>
      <c r="J22" s="144"/>
      <c r="K22" s="144"/>
      <c r="L22" s="145"/>
      <c r="M22" s="145">
        <v>3213</v>
      </c>
      <c r="N22" s="146" t="s">
        <v>24</v>
      </c>
      <c r="O22" s="33">
        <v>292164.89</v>
      </c>
      <c r="P22" s="33" t="e">
        <f>SUM(#REF!+#REF!+#REF!+#REF!+#REF!+#REF!+#REF!+#REF!+#REF!+#REF!+#REF!+#REF!+#REF!+#REF!+#REF!+#REF!+#REF!+#REF!+#REF!+#REF!+#REF!+#REF!+#REF!+#REF!+#REF!+#REF!+#REF!+#REF!+#REF!+#REF!+#REF!+#REF!+#REF!+#REF!+#REF!+#REF!+#REF!)</f>
        <v>#REF!</v>
      </c>
      <c r="Q22" s="33">
        <v>230725.89</v>
      </c>
      <c r="R22" s="33">
        <v>284072.89</v>
      </c>
      <c r="S22" s="33">
        <v>252022.89</v>
      </c>
      <c r="T22" s="33">
        <v>139799.20000000001</v>
      </c>
      <c r="U22" s="33">
        <f t="shared" si="3"/>
        <v>55.470834415080319</v>
      </c>
      <c r="V22" s="33">
        <f>(Y22-S22)</f>
        <v>18700</v>
      </c>
      <c r="W22" s="33">
        <v>260064.39</v>
      </c>
      <c r="X22" s="33">
        <v>236417.27</v>
      </c>
      <c r="Y22" s="33">
        <v>270722.89</v>
      </c>
      <c r="Z22" s="33">
        <v>73098.559999999998</v>
      </c>
      <c r="AA22" s="33">
        <f t="shared" si="12"/>
        <v>27.001248398316076</v>
      </c>
      <c r="AB22" s="33">
        <f>(AC22-Y22)</f>
        <v>17018.399999999965</v>
      </c>
      <c r="AC22" s="33">
        <v>287741.28999999998</v>
      </c>
      <c r="AD22" s="33"/>
      <c r="AE22" s="33"/>
      <c r="AF22" s="33">
        <v>287741.28999999998</v>
      </c>
      <c r="AG22" s="33"/>
      <c r="AH22" s="33">
        <v>192094.73</v>
      </c>
      <c r="AI22" s="33">
        <v>283741.28999999998</v>
      </c>
      <c r="AJ22" s="33">
        <v>268474.91000000003</v>
      </c>
      <c r="AK22" s="33">
        <v>322892.98</v>
      </c>
      <c r="AL22" s="33">
        <v>271730.06</v>
      </c>
      <c r="AM22" s="33">
        <v>271414.91000000003</v>
      </c>
      <c r="AN22" s="33"/>
      <c r="AO22" s="10"/>
      <c r="AP22" s="33">
        <f t="shared" si="5"/>
        <v>141.29222077045009</v>
      </c>
      <c r="AQ22" s="33">
        <v>1149567</v>
      </c>
      <c r="AR22" s="33">
        <v>1149567</v>
      </c>
      <c r="AS22" s="33">
        <v>471864.04</v>
      </c>
      <c r="AT22" s="33">
        <v>0</v>
      </c>
      <c r="AU22" s="33">
        <f t="shared" si="7"/>
        <v>0</v>
      </c>
      <c r="AV22" s="33"/>
      <c r="AW22" s="33">
        <f>AQ22-AM22</f>
        <v>878152.09</v>
      </c>
      <c r="AX22" s="33"/>
      <c r="AY22" s="33">
        <f t="shared" si="8"/>
        <v>0</v>
      </c>
      <c r="AZ22" s="33">
        <f t="shared" si="9"/>
        <v>41.047110781711723</v>
      </c>
      <c r="BA22" s="33">
        <f>AJ22-AI22</f>
        <v>-15266.379999999946</v>
      </c>
      <c r="BB22" s="33"/>
      <c r="BC22" s="33"/>
      <c r="BD22" s="33">
        <f t="shared" si="2"/>
        <v>-51478.069999999949</v>
      </c>
      <c r="BE22" s="33"/>
      <c r="BF22" s="33"/>
      <c r="BH22" s="211"/>
      <c r="BI22" s="211"/>
    </row>
    <row r="23" spans="1:61" ht="23.25" x14ac:dyDescent="0.35">
      <c r="A23" s="17"/>
      <c r="B23" s="222"/>
      <c r="C23" s="222"/>
      <c r="D23" s="222"/>
      <c r="E23" s="222"/>
      <c r="F23" s="222"/>
      <c r="G23" s="222"/>
      <c r="H23" s="222"/>
      <c r="I23" s="222"/>
      <c r="J23" s="144"/>
      <c r="K23" s="144"/>
      <c r="L23" s="145"/>
      <c r="M23" s="145">
        <v>3214</v>
      </c>
      <c r="N23" s="146" t="s">
        <v>229</v>
      </c>
      <c r="O23" s="33">
        <v>64822.3</v>
      </c>
      <c r="P23" s="33" t="e">
        <f>SUM(#REF!+#REF!+#REF!+#REF!+#REF!+#REF!+#REF!+#REF!+#REF!+#REF!+#REF!+#REF!+#REF!+#REF!+#REF!+#REF!+#REF!+#REF!+#REF!+#REF!+#REF!+#REF!+#REF!+#REF!+#REF!+#REF!+#REF!+#REF!+#REF!+#REF!+#REF!+#REF!)</f>
        <v>#REF!</v>
      </c>
      <c r="Q23" s="33">
        <v>48471.12</v>
      </c>
      <c r="R23" s="33">
        <v>66105</v>
      </c>
      <c r="S23" s="33">
        <v>66105</v>
      </c>
      <c r="T23" s="33">
        <v>36747.32</v>
      </c>
      <c r="U23" s="33">
        <f t="shared" si="3"/>
        <v>55.589320021178423</v>
      </c>
      <c r="V23" s="33">
        <f>(Y23-S23)</f>
        <v>-800</v>
      </c>
      <c r="W23" s="33">
        <v>49403</v>
      </c>
      <c r="X23" s="33">
        <v>57166.07</v>
      </c>
      <c r="Y23" s="33">
        <v>65305</v>
      </c>
      <c r="Z23" s="33">
        <v>15360.25</v>
      </c>
      <c r="AA23" s="33">
        <f t="shared" si="12"/>
        <v>23.520787076027869</v>
      </c>
      <c r="AB23" s="33">
        <f>(AC23-Y23)</f>
        <v>14056</v>
      </c>
      <c r="AC23" s="33">
        <v>79361</v>
      </c>
      <c r="AD23" s="33"/>
      <c r="AE23" s="33"/>
      <c r="AF23" s="33">
        <v>79361</v>
      </c>
      <c r="AG23" s="33"/>
      <c r="AH23" s="33">
        <v>53785.67</v>
      </c>
      <c r="AI23" s="33">
        <v>87361</v>
      </c>
      <c r="AJ23" s="33">
        <v>86476</v>
      </c>
      <c r="AK23" s="33">
        <v>102415.9</v>
      </c>
      <c r="AL23" s="33">
        <v>52321.56</v>
      </c>
      <c r="AM23" s="33">
        <v>78476</v>
      </c>
      <c r="AN23" s="33"/>
      <c r="AO23" s="29">
        <v>126100</v>
      </c>
      <c r="AP23" s="33">
        <f t="shared" si="5"/>
        <v>145.90503381290964</v>
      </c>
      <c r="AQ23" s="33">
        <v>129377</v>
      </c>
      <c r="AR23" s="33">
        <v>129377</v>
      </c>
      <c r="AS23" s="33">
        <v>2020552.29</v>
      </c>
      <c r="AT23" s="33">
        <v>0</v>
      </c>
      <c r="AU23" s="33">
        <f t="shared" si="7"/>
        <v>0</v>
      </c>
      <c r="AV23" s="33"/>
      <c r="AW23" s="33">
        <f>AQ23-AM23</f>
        <v>50901</v>
      </c>
      <c r="AX23" s="33"/>
      <c r="AY23" s="33">
        <f t="shared" si="8"/>
        <v>0</v>
      </c>
      <c r="AZ23" s="33">
        <f t="shared" si="9"/>
        <v>1561.7554047473664</v>
      </c>
      <c r="BA23" s="33">
        <f>AJ23-AI23</f>
        <v>-885</v>
      </c>
      <c r="BB23" s="33"/>
      <c r="BC23" s="33"/>
      <c r="BD23" s="33">
        <f t="shared" si="2"/>
        <v>-23939.899999999994</v>
      </c>
      <c r="BE23" s="33"/>
      <c r="BF23" s="33"/>
    </row>
    <row r="24" spans="1:61" x14ac:dyDescent="0.3">
      <c r="A24" s="17"/>
      <c r="B24" s="222"/>
      <c r="C24" s="222"/>
      <c r="D24" s="222"/>
      <c r="E24" s="222"/>
      <c r="F24" s="222"/>
      <c r="G24" s="222"/>
      <c r="H24" s="222"/>
      <c r="I24" s="222"/>
      <c r="J24" s="144"/>
      <c r="K24" s="144"/>
      <c r="L24" s="175">
        <v>322</v>
      </c>
      <c r="M24" s="175"/>
      <c r="N24" s="179" t="s">
        <v>25</v>
      </c>
      <c r="O24" s="164">
        <f>SUM(O25:O30)</f>
        <v>18584512.839999996</v>
      </c>
      <c r="P24" s="164" t="e">
        <f>SUM(P25:P30)</f>
        <v>#REF!</v>
      </c>
      <c r="Q24" s="164">
        <v>21817265.02</v>
      </c>
      <c r="R24" s="164">
        <f>SUM(R25:R30)</f>
        <v>20026289.75</v>
      </c>
      <c r="S24" s="164">
        <f>SUM(S25:S30)</f>
        <v>20428746.529999997</v>
      </c>
      <c r="T24" s="164">
        <f>SUM(T25:T30)</f>
        <v>16331553.129999999</v>
      </c>
      <c r="U24" s="164">
        <f t="shared" si="3"/>
        <v>79.943980439606548</v>
      </c>
      <c r="V24" s="164">
        <f>SUM(V25:V30)</f>
        <v>161154.75000000047</v>
      </c>
      <c r="W24" s="164">
        <f>SUM(W25:W30)</f>
        <v>21035249.600000001</v>
      </c>
      <c r="X24" s="164">
        <f>SUM(X25:X30)</f>
        <v>20695637.440000001</v>
      </c>
      <c r="Y24" s="164">
        <f>SUM(Y25:Y30)</f>
        <v>20589901.280000001</v>
      </c>
      <c r="Z24" s="164">
        <f>SUM(Z25:Z30)</f>
        <v>7941038.1099999994</v>
      </c>
      <c r="AA24" s="164">
        <f t="shared" si="12"/>
        <v>38.56763566765386</v>
      </c>
      <c r="AB24" s="164">
        <f>SUM(AB25:AB30)</f>
        <v>-170796.05000000022</v>
      </c>
      <c r="AC24" s="164">
        <f>SUM(AC25:AC30)</f>
        <v>20419105.229999997</v>
      </c>
      <c r="AD24" s="164"/>
      <c r="AE24" s="164"/>
      <c r="AF24" s="164">
        <f t="shared" ref="AF24:AO24" si="17">SUM(AF25:AF30)</f>
        <v>20419105.229999997</v>
      </c>
      <c r="AG24" s="164">
        <f t="shared" si="17"/>
        <v>0</v>
      </c>
      <c r="AH24" s="164">
        <f t="shared" si="17"/>
        <v>19938162.060000002</v>
      </c>
      <c r="AI24" s="164">
        <f t="shared" si="17"/>
        <v>20471867.229999997</v>
      </c>
      <c r="AJ24" s="164">
        <f t="shared" si="17"/>
        <v>21490094.82</v>
      </c>
      <c r="AK24" s="164">
        <f t="shared" si="17"/>
        <v>19799990.43</v>
      </c>
      <c r="AL24" s="164">
        <f t="shared" si="17"/>
        <v>19406994.439999998</v>
      </c>
      <c r="AM24" s="164">
        <f t="shared" si="17"/>
        <v>44083705.920000002</v>
      </c>
      <c r="AN24" s="164">
        <f t="shared" si="17"/>
        <v>0</v>
      </c>
      <c r="AO24" s="164">
        <f t="shared" si="17"/>
        <v>0</v>
      </c>
      <c r="AP24" s="164">
        <f t="shared" si="5"/>
        <v>221.10215468877576</v>
      </c>
      <c r="AQ24" s="164">
        <f>SUM(AQ25:AQ30)</f>
        <v>96510539.349999994</v>
      </c>
      <c r="AR24" s="164">
        <f>SUM(AR25:AR30)</f>
        <v>96510539.349999994</v>
      </c>
      <c r="AS24" s="164">
        <f>SUM(AS25:AS30)</f>
        <v>44688071.429999992</v>
      </c>
      <c r="AT24" s="164">
        <f>SUM(AT25:AT30)</f>
        <v>0</v>
      </c>
      <c r="AU24" s="164">
        <f t="shared" si="7"/>
        <v>0</v>
      </c>
      <c r="AV24" s="164">
        <f>SUM(AV25:AV30)</f>
        <v>0</v>
      </c>
      <c r="AW24" s="164">
        <f>SUM(AW25:AW30)</f>
        <v>52426833.43</v>
      </c>
      <c r="AX24" s="164">
        <f>SUM(AX25:AX30)</f>
        <v>0</v>
      </c>
      <c r="AY24" s="164">
        <f t="shared" si="8"/>
        <v>0</v>
      </c>
      <c r="AZ24" s="164">
        <f t="shared" si="9"/>
        <v>46.303825189429944</v>
      </c>
      <c r="BA24" s="164">
        <f>SUM(BA25:BA30)</f>
        <v>1018227.590000001</v>
      </c>
      <c r="BB24" s="164"/>
      <c r="BC24" s="164"/>
      <c r="BD24" s="164">
        <f t="shared" si="2"/>
        <v>24283715.490000002</v>
      </c>
      <c r="BE24" s="164">
        <f>SUM(BE25:BE30)</f>
        <v>0</v>
      </c>
      <c r="BF24" s="164">
        <f>SUM(BF25:BF30)</f>
        <v>0</v>
      </c>
    </row>
    <row r="25" spans="1:61" ht="30.75" customHeight="1" x14ac:dyDescent="0.3">
      <c r="A25" s="18"/>
      <c r="B25" s="223"/>
      <c r="C25" s="223"/>
      <c r="D25" s="223"/>
      <c r="E25" s="223"/>
      <c r="F25" s="223"/>
      <c r="G25" s="223"/>
      <c r="H25" s="223"/>
      <c r="I25" s="223"/>
      <c r="J25" s="144"/>
      <c r="K25" s="144"/>
      <c r="L25" s="145"/>
      <c r="M25" s="145">
        <v>3221</v>
      </c>
      <c r="N25" s="146" t="s">
        <v>26</v>
      </c>
      <c r="O25" s="33">
        <v>2613024.63</v>
      </c>
      <c r="P25" s="33" t="e">
        <f>SUM(#REF!+#REF!+#REF!+#REF!+#REF!+#REF!+#REF!+#REF!+#REF!+#REF!+#REF!+#REF!+#REF!+#REF!+#REF!+#REF!+#REF!+#REF!+#REF!+#REF!+#REF!+#REF!+#REF!+#REF!+#REF!+#REF!+#REF!+#REF!+#REF!+#REF!+#REF!+#REF!+#REF!+#REF!+#REF!+#REF!+#REF!+#REF!+#REF!)</f>
        <v>#REF!</v>
      </c>
      <c r="Q25" s="33">
        <v>2823954.42</v>
      </c>
      <c r="R25" s="33">
        <v>3318650.62</v>
      </c>
      <c r="S25" s="33">
        <v>3530093.62</v>
      </c>
      <c r="T25" s="33">
        <v>2035212.65</v>
      </c>
      <c r="U25" s="33">
        <f t="shared" si="3"/>
        <v>57.653220256521124</v>
      </c>
      <c r="V25" s="33">
        <f t="shared" ref="V25:V30" si="18">(Y25-S25)</f>
        <v>174513.35000000009</v>
      </c>
      <c r="W25" s="33">
        <v>2993726.15</v>
      </c>
      <c r="X25" s="33">
        <v>2885220.63</v>
      </c>
      <c r="Y25" s="33">
        <v>3704606.97</v>
      </c>
      <c r="Z25" s="33">
        <v>959665.63</v>
      </c>
      <c r="AA25" s="33">
        <f t="shared" si="12"/>
        <v>25.904654333682259</v>
      </c>
      <c r="AB25" s="33">
        <f t="shared" ref="AB25:AB30" si="19">(AC25-Y25)</f>
        <v>-340266.08000000007</v>
      </c>
      <c r="AC25" s="33">
        <v>3364340.89</v>
      </c>
      <c r="AD25" s="33"/>
      <c r="AE25" s="33"/>
      <c r="AF25" s="33">
        <v>3364340.89</v>
      </c>
      <c r="AG25" s="33"/>
      <c r="AH25" s="33">
        <v>3093508.6099999994</v>
      </c>
      <c r="AI25" s="33">
        <v>3540989.89</v>
      </c>
      <c r="AJ25" s="33">
        <v>3384063.56</v>
      </c>
      <c r="AK25" s="33">
        <v>3355189.5900000003</v>
      </c>
      <c r="AL25" s="33">
        <v>3331184.49</v>
      </c>
      <c r="AM25" s="118">
        <v>21354574.420000002</v>
      </c>
      <c r="AN25" s="118"/>
      <c r="AO25" s="118"/>
      <c r="AP25" s="118">
        <f t="shared" si="5"/>
        <v>690.30273104686808</v>
      </c>
      <c r="AQ25" s="118">
        <v>11102405.880000001</v>
      </c>
      <c r="AR25" s="118">
        <v>11102405.880000001</v>
      </c>
      <c r="AS25" s="118">
        <v>3721788.7</v>
      </c>
      <c r="AT25" s="118">
        <v>0</v>
      </c>
      <c r="AU25" s="118">
        <f t="shared" si="7"/>
        <v>0</v>
      </c>
      <c r="AV25" s="118"/>
      <c r="AW25" s="118">
        <f t="shared" ref="AW25:AW30" si="20">AQ25-AM25</f>
        <v>-10252168.540000001</v>
      </c>
      <c r="AX25" s="118"/>
      <c r="AY25" s="118">
        <f t="shared" si="8"/>
        <v>0</v>
      </c>
      <c r="AZ25" s="118">
        <f t="shared" si="9"/>
        <v>33.522362091845984</v>
      </c>
      <c r="BA25" s="118">
        <f t="shared" ref="BA25:BA30" si="21">AJ25-AI25</f>
        <v>-156926.33000000007</v>
      </c>
      <c r="BB25" s="33"/>
      <c r="BC25" s="33"/>
      <c r="BD25" s="33">
        <f t="shared" si="2"/>
        <v>17999384.830000002</v>
      </c>
      <c r="BE25" s="118"/>
      <c r="BF25" s="118"/>
    </row>
    <row r="26" spans="1:61" x14ac:dyDescent="0.3">
      <c r="A26" s="7"/>
      <c r="B26" s="143"/>
      <c r="C26" s="143"/>
      <c r="D26" s="143"/>
      <c r="E26" s="143"/>
      <c r="F26" s="143"/>
      <c r="G26" s="143"/>
      <c r="H26" s="143"/>
      <c r="I26" s="143"/>
      <c r="J26" s="144"/>
      <c r="K26" s="144"/>
      <c r="L26" s="145"/>
      <c r="M26" s="145">
        <v>3222</v>
      </c>
      <c r="N26" s="146" t="s">
        <v>27</v>
      </c>
      <c r="O26" s="33">
        <v>1643907.6</v>
      </c>
      <c r="P26" s="33" t="e">
        <f>SUM(#REF!+#REF!)</f>
        <v>#REF!</v>
      </c>
      <c r="Q26" s="33">
        <v>2139037.2799999998</v>
      </c>
      <c r="R26" s="33">
        <v>2010820</v>
      </c>
      <c r="S26" s="33">
        <v>2131300</v>
      </c>
      <c r="T26" s="33">
        <v>1884744.57</v>
      </c>
      <c r="U26" s="33">
        <f t="shared" si="3"/>
        <v>88.431688171538497</v>
      </c>
      <c r="V26" s="33">
        <f t="shared" si="18"/>
        <v>-5558.4199999999255</v>
      </c>
      <c r="W26" s="33">
        <v>2475741.58</v>
      </c>
      <c r="X26" s="33">
        <v>2683147.71</v>
      </c>
      <c r="Y26" s="33">
        <v>2125741.58</v>
      </c>
      <c r="Z26" s="33">
        <v>737534.92</v>
      </c>
      <c r="AA26" s="33">
        <f t="shared" si="12"/>
        <v>34.695417681014639</v>
      </c>
      <c r="AB26" s="33">
        <f t="shared" si="19"/>
        <v>125558.41999999993</v>
      </c>
      <c r="AC26" s="33">
        <v>2251300</v>
      </c>
      <c r="AD26" s="33"/>
      <c r="AE26" s="33"/>
      <c r="AF26" s="33">
        <v>2251300</v>
      </c>
      <c r="AG26" s="33"/>
      <c r="AH26" s="33">
        <v>2177687.2000000002</v>
      </c>
      <c r="AI26" s="33">
        <v>2107000</v>
      </c>
      <c r="AJ26" s="33">
        <v>2134837.3200000003</v>
      </c>
      <c r="AK26" s="33">
        <v>1904100</v>
      </c>
      <c r="AL26" s="33">
        <v>1970780.05</v>
      </c>
      <c r="AM26" s="118">
        <v>1583239.36</v>
      </c>
      <c r="AN26" s="118"/>
      <c r="AO26" s="118"/>
      <c r="AP26" s="118">
        <f t="shared" si="5"/>
        <v>72.702790373199605</v>
      </c>
      <c r="AQ26" s="118">
        <v>55788953.799999997</v>
      </c>
      <c r="AR26" s="118">
        <v>55788953.799999997</v>
      </c>
      <c r="AS26" s="118">
        <v>28008417.739999998</v>
      </c>
      <c r="AT26" s="118">
        <v>0</v>
      </c>
      <c r="AU26" s="118">
        <f t="shared" si="7"/>
        <v>0</v>
      </c>
      <c r="AV26" s="118"/>
      <c r="AW26" s="118">
        <f t="shared" si="20"/>
        <v>54205714.439999998</v>
      </c>
      <c r="AX26" s="118"/>
      <c r="AY26" s="118">
        <f t="shared" si="8"/>
        <v>0</v>
      </c>
      <c r="AZ26" s="118">
        <f t="shared" si="9"/>
        <v>50.204235484337048</v>
      </c>
      <c r="BA26" s="118">
        <f t="shared" si="21"/>
        <v>27837.320000000298</v>
      </c>
      <c r="BB26" s="33"/>
      <c r="BC26" s="33"/>
      <c r="BD26" s="33">
        <f t="shared" si="2"/>
        <v>-320860.6399999999</v>
      </c>
      <c r="BE26" s="118"/>
      <c r="BF26" s="118"/>
    </row>
    <row r="27" spans="1:61" ht="20.25" customHeight="1" x14ac:dyDescent="0.3">
      <c r="A27" s="7"/>
      <c r="B27" s="143"/>
      <c r="C27" s="143"/>
      <c r="D27" s="143"/>
      <c r="E27" s="143"/>
      <c r="F27" s="143"/>
      <c r="G27" s="143"/>
      <c r="H27" s="143"/>
      <c r="I27" s="143"/>
      <c r="J27" s="144"/>
      <c r="K27" s="144"/>
      <c r="L27" s="145"/>
      <c r="M27" s="145">
        <v>3223</v>
      </c>
      <c r="N27" s="146" t="s">
        <v>28</v>
      </c>
      <c r="O27" s="33">
        <v>13524657.880000001</v>
      </c>
      <c r="P27" s="33" t="e">
        <f>SUM(#REF!+#REF!++#REF!+#REF!+#REF!+#REF!+#REF!+#REF!+#REF!+#REF!+#REF!+#REF!+#REF!+#REF!+#REF!+#REF!+#REF!+#REF!+#REF!+#REF!+#REF!+#REF!+#REF!+#REF!+#REF!+#REF!+#REF!+#REF!+#REF!+#REF!+#REF!+#REF!+#REF!+#REF!+#REF!+#REF!+#REF!+#REF!+#REF!+#REF!)</f>
        <v>#REF!</v>
      </c>
      <c r="Q27" s="33">
        <v>15808528.630000001</v>
      </c>
      <c r="R27" s="33">
        <v>13175935</v>
      </c>
      <c r="S27" s="33">
        <v>13393903.619999999</v>
      </c>
      <c r="T27" s="33">
        <v>11677863.960000001</v>
      </c>
      <c r="U27" s="33">
        <f t="shared" si="3"/>
        <v>87.187904970156865</v>
      </c>
      <c r="V27" s="33">
        <f t="shared" si="18"/>
        <v>39816.820000000298</v>
      </c>
      <c r="W27" s="33">
        <v>14380196.34</v>
      </c>
      <c r="X27" s="33">
        <v>14086153.18</v>
      </c>
      <c r="Y27" s="33">
        <v>13433720.439999999</v>
      </c>
      <c r="Z27" s="33">
        <v>5936405.0599999996</v>
      </c>
      <c r="AA27" s="33">
        <f t="shared" si="12"/>
        <v>44.190327515852339</v>
      </c>
      <c r="AB27" s="33">
        <f t="shared" si="19"/>
        <v>123913.91999999993</v>
      </c>
      <c r="AC27" s="33">
        <v>13557634.359999999</v>
      </c>
      <c r="AD27" s="33"/>
      <c r="AE27" s="33"/>
      <c r="AF27" s="33">
        <v>13557634.359999999</v>
      </c>
      <c r="AG27" s="33"/>
      <c r="AH27" s="33">
        <v>13602762.76</v>
      </c>
      <c r="AI27" s="33">
        <v>13563122.359999999</v>
      </c>
      <c r="AJ27" s="33">
        <v>14740248.74</v>
      </c>
      <c r="AK27" s="33">
        <v>13160460.120000001</v>
      </c>
      <c r="AL27" s="33">
        <v>12951867.779999999</v>
      </c>
      <c r="AM27" s="118">
        <v>20578896.940000001</v>
      </c>
      <c r="AN27" s="118"/>
      <c r="AO27" s="118"/>
      <c r="AP27" s="118">
        <f t="shared" si="5"/>
        <v>151.28468608240289</v>
      </c>
      <c r="AQ27" s="118">
        <v>25310393.600000001</v>
      </c>
      <c r="AR27" s="118">
        <v>25310393.600000001</v>
      </c>
      <c r="AS27" s="118">
        <v>11695657.779999999</v>
      </c>
      <c r="AT27" s="118">
        <v>0</v>
      </c>
      <c r="AU27" s="118">
        <f t="shared" si="7"/>
        <v>0</v>
      </c>
      <c r="AV27" s="118"/>
      <c r="AW27" s="118">
        <f t="shared" si="20"/>
        <v>4731496.66</v>
      </c>
      <c r="AX27" s="118"/>
      <c r="AY27" s="118">
        <f t="shared" si="8"/>
        <v>0</v>
      </c>
      <c r="AZ27" s="118">
        <f t="shared" si="9"/>
        <v>46.208913084623063</v>
      </c>
      <c r="BA27" s="118">
        <f t="shared" si="21"/>
        <v>1177126.3800000008</v>
      </c>
      <c r="BB27" s="33"/>
      <c r="BC27" s="33"/>
      <c r="BD27" s="33">
        <f t="shared" si="2"/>
        <v>7418436.8200000003</v>
      </c>
      <c r="BE27" s="118"/>
      <c r="BF27" s="118"/>
    </row>
    <row r="28" spans="1:61" ht="20.25" customHeight="1" x14ac:dyDescent="0.3">
      <c r="A28" s="1"/>
      <c r="B28" s="220"/>
      <c r="C28" s="220"/>
      <c r="D28" s="220"/>
      <c r="E28" s="220"/>
      <c r="F28" s="220"/>
      <c r="G28" s="220"/>
      <c r="H28" s="220"/>
      <c r="I28" s="220"/>
      <c r="J28" s="144"/>
      <c r="K28" s="144"/>
      <c r="L28" s="145"/>
      <c r="M28" s="117">
        <v>3224</v>
      </c>
      <c r="N28" s="165" t="s">
        <v>29</v>
      </c>
      <c r="O28" s="33">
        <v>498732.93</v>
      </c>
      <c r="P28" s="33" t="e">
        <f>SUM(#REF!+#REF!+#REF!+#REF!+#REF!+#REF!+#REF!+#REF!+#REF!+#REF!+#REF!+#REF!+#REF!+#REF!+#REF!+#REF!+#REF!+#REF!+#REF!+#REF!+#REF!+#REF!+#REF!+#REF!+#REF!+#REF!+#REF!+#REF!+#REF!+#REF!+#REF!+#REF!+#REF!+#REF!+#REF!+#REF!)</f>
        <v>#REF!</v>
      </c>
      <c r="Q28" s="33">
        <v>579342.66</v>
      </c>
      <c r="R28" s="33">
        <v>986602.13</v>
      </c>
      <c r="S28" s="33">
        <v>884369</v>
      </c>
      <c r="T28" s="33">
        <v>516004.73</v>
      </c>
      <c r="U28" s="33">
        <f t="shared" si="3"/>
        <v>58.347220447573356</v>
      </c>
      <c r="V28" s="33">
        <f t="shared" si="18"/>
        <v>-76900</v>
      </c>
      <c r="W28" s="33">
        <v>770462.14</v>
      </c>
      <c r="X28" s="33">
        <v>664471.18000000005</v>
      </c>
      <c r="Y28" s="33">
        <v>807469</v>
      </c>
      <c r="Z28" s="33">
        <v>177024.1</v>
      </c>
      <c r="AA28" s="33">
        <f t="shared" si="12"/>
        <v>21.923330802792428</v>
      </c>
      <c r="AB28" s="33">
        <f t="shared" si="19"/>
        <v>-65205.680000000051</v>
      </c>
      <c r="AC28" s="33">
        <v>742263.32</v>
      </c>
      <c r="AD28" s="33"/>
      <c r="AE28" s="33"/>
      <c r="AF28" s="33">
        <v>742263.32</v>
      </c>
      <c r="AG28" s="33"/>
      <c r="AH28" s="33">
        <v>603218.01</v>
      </c>
      <c r="AI28" s="33">
        <v>746988.32</v>
      </c>
      <c r="AJ28" s="33">
        <v>717941.7</v>
      </c>
      <c r="AK28" s="33">
        <v>662295.56000000006</v>
      </c>
      <c r="AL28" s="33">
        <v>529294.13</v>
      </c>
      <c r="AM28" s="118">
        <v>261261.63999999998</v>
      </c>
      <c r="AN28" s="118"/>
      <c r="AO28" s="118"/>
      <c r="AP28" s="118">
        <f t="shared" si="5"/>
        <v>43.311312936429061</v>
      </c>
      <c r="AQ28" s="118">
        <v>1754116.55</v>
      </c>
      <c r="AR28" s="118">
        <v>1754116.55</v>
      </c>
      <c r="AS28" s="118">
        <v>640399.65</v>
      </c>
      <c r="AT28" s="118">
        <v>0</v>
      </c>
      <c r="AU28" s="118">
        <f t="shared" si="7"/>
        <v>0</v>
      </c>
      <c r="AV28" s="118"/>
      <c r="AW28" s="118">
        <f t="shared" si="20"/>
        <v>1492854.9100000001</v>
      </c>
      <c r="AX28" s="118"/>
      <c r="AY28" s="118">
        <f t="shared" si="8"/>
        <v>0</v>
      </c>
      <c r="AZ28" s="118">
        <f t="shared" si="9"/>
        <v>36.508386515137772</v>
      </c>
      <c r="BA28" s="118">
        <f t="shared" si="21"/>
        <v>-29046.619999999995</v>
      </c>
      <c r="BB28" s="33"/>
      <c r="BC28" s="33"/>
      <c r="BD28" s="33">
        <f t="shared" si="2"/>
        <v>-401033.92000000004</v>
      </c>
      <c r="BE28" s="118"/>
      <c r="BF28" s="118"/>
    </row>
    <row r="29" spans="1:61" ht="20.25" customHeight="1" x14ac:dyDescent="0.3">
      <c r="A29" s="7"/>
      <c r="B29" s="143"/>
      <c r="C29" s="143"/>
      <c r="D29" s="143"/>
      <c r="E29" s="143"/>
      <c r="F29" s="143"/>
      <c r="G29" s="143"/>
      <c r="H29" s="143"/>
      <c r="I29" s="143"/>
      <c r="J29" s="144"/>
      <c r="K29" s="144"/>
      <c r="L29" s="145"/>
      <c r="M29" s="145">
        <v>3225</v>
      </c>
      <c r="N29" s="146" t="s">
        <v>30</v>
      </c>
      <c r="O29" s="33">
        <v>244978.99</v>
      </c>
      <c r="P29" s="33" t="e">
        <f>SUM(#REF!+#REF!+#REF!+#REF!+#REF!+#REF!+#REF!+#REF!+#REF!+#REF!+#REF!+#REF!+#REF!+#REF!+#REF!+#REF!+#REF!+#REF!+#REF!+#REF!+#REF!+#REF!+#REF!+#REF!+#REF!+#REF!+#REF!+#REF!+#REF!+#REF!+#REF!+#REF!+#REF!+#REF!+#REF!+#REF!)</f>
        <v>#REF!</v>
      </c>
      <c r="Q29" s="33">
        <v>392942.59</v>
      </c>
      <c r="R29" s="33">
        <v>423323</v>
      </c>
      <c r="S29" s="33">
        <v>397121.29</v>
      </c>
      <c r="T29" s="33">
        <v>182988.43</v>
      </c>
      <c r="U29" s="33">
        <f t="shared" si="3"/>
        <v>46.078725721302931</v>
      </c>
      <c r="V29" s="33">
        <f t="shared" si="18"/>
        <v>13233</v>
      </c>
      <c r="W29" s="33">
        <v>316305.19</v>
      </c>
      <c r="X29" s="33">
        <v>278201.17</v>
      </c>
      <c r="Y29" s="33">
        <v>410354.29</v>
      </c>
      <c r="Z29" s="33">
        <v>115995.73</v>
      </c>
      <c r="AA29" s="33">
        <f t="shared" si="12"/>
        <v>28.26721514231032</v>
      </c>
      <c r="AB29" s="33">
        <f t="shared" si="19"/>
        <v>-7083.7099999999627</v>
      </c>
      <c r="AC29" s="33">
        <v>403270.58</v>
      </c>
      <c r="AD29" s="33"/>
      <c r="AE29" s="33"/>
      <c r="AF29" s="33">
        <v>403270.58</v>
      </c>
      <c r="AG29" s="33"/>
      <c r="AH29" s="33">
        <v>374580.94</v>
      </c>
      <c r="AI29" s="33">
        <v>415070.58</v>
      </c>
      <c r="AJ29" s="33">
        <v>402682.56</v>
      </c>
      <c r="AK29" s="33">
        <v>536426.75</v>
      </c>
      <c r="AL29" s="33">
        <v>445091.09</v>
      </c>
      <c r="AM29" s="118">
        <v>217182.56</v>
      </c>
      <c r="AN29" s="118"/>
      <c r="AO29" s="118"/>
      <c r="AP29" s="118">
        <f t="shared" si="5"/>
        <v>57.980141755210504</v>
      </c>
      <c r="AQ29" s="118">
        <v>2026208.45</v>
      </c>
      <c r="AR29" s="118">
        <v>2026208.45</v>
      </c>
      <c r="AS29" s="118">
        <v>552871.87</v>
      </c>
      <c r="AT29" s="118">
        <v>0</v>
      </c>
      <c r="AU29" s="118">
        <f t="shared" si="7"/>
        <v>0</v>
      </c>
      <c r="AV29" s="118"/>
      <c r="AW29" s="118">
        <f t="shared" si="20"/>
        <v>1809025.89</v>
      </c>
      <c r="AX29" s="118"/>
      <c r="AY29" s="118">
        <f t="shared" si="8"/>
        <v>0</v>
      </c>
      <c r="AZ29" s="118">
        <f t="shared" si="9"/>
        <v>27.286031207697313</v>
      </c>
      <c r="BA29" s="118">
        <f t="shared" si="21"/>
        <v>-12388.020000000019</v>
      </c>
      <c r="BB29" s="33"/>
      <c r="BC29" s="33"/>
      <c r="BD29" s="33">
        <f t="shared" si="2"/>
        <v>-319244.19</v>
      </c>
      <c r="BE29" s="118"/>
      <c r="BF29" s="118"/>
    </row>
    <row r="30" spans="1:61" ht="20.25" customHeight="1" x14ac:dyDescent="0.3">
      <c r="A30" s="7"/>
      <c r="B30" s="143"/>
      <c r="C30" s="143"/>
      <c r="D30" s="143"/>
      <c r="E30" s="143"/>
      <c r="F30" s="143"/>
      <c r="G30" s="143"/>
      <c r="H30" s="143"/>
      <c r="I30" s="143"/>
      <c r="J30" s="144"/>
      <c r="K30" s="144"/>
      <c r="L30" s="145"/>
      <c r="M30" s="145">
        <v>3227</v>
      </c>
      <c r="N30" s="146" t="s">
        <v>222</v>
      </c>
      <c r="O30" s="33">
        <v>59210.81</v>
      </c>
      <c r="P30" s="33" t="e">
        <f>SUM(#REF!+#REF!+#REF!+#REF!+#REF!+#REF!+#REF!+#REF!+#REF!+#REF!+#REF!+#REF!+#REF!+#REF!+#REF!+#REF!+#REF!+#REF!+#REF!+#REF!+#REF!+#REF!+#REF!+#REF!+#REF!+#REF!+#REF!+#REF!+#REF!+#REF!+#REF!+#REF!+#REF!+#REF!)</f>
        <v>#REF!</v>
      </c>
      <c r="Q30" s="33">
        <v>73459.44</v>
      </c>
      <c r="R30" s="33">
        <v>110959</v>
      </c>
      <c r="S30" s="33">
        <v>91959</v>
      </c>
      <c r="T30" s="33">
        <v>34738.79</v>
      </c>
      <c r="U30" s="33">
        <f t="shared" si="3"/>
        <v>37.776389477919508</v>
      </c>
      <c r="V30" s="33">
        <f t="shared" si="18"/>
        <v>16050</v>
      </c>
      <c r="W30" s="33">
        <v>98818.2</v>
      </c>
      <c r="X30" s="33">
        <v>98443.57</v>
      </c>
      <c r="Y30" s="33">
        <v>108009</v>
      </c>
      <c r="Z30" s="33">
        <v>14412.67</v>
      </c>
      <c r="AA30" s="33">
        <f t="shared" si="12"/>
        <v>13.343952818746585</v>
      </c>
      <c r="AB30" s="33">
        <f t="shared" si="19"/>
        <v>-7712.9199999999983</v>
      </c>
      <c r="AC30" s="33">
        <v>100296.08</v>
      </c>
      <c r="AD30" s="33"/>
      <c r="AE30" s="33"/>
      <c r="AF30" s="33">
        <v>100296.08</v>
      </c>
      <c r="AG30" s="33"/>
      <c r="AH30" s="33">
        <v>86404.54</v>
      </c>
      <c r="AI30" s="33">
        <v>98696.08</v>
      </c>
      <c r="AJ30" s="33">
        <v>110320.94</v>
      </c>
      <c r="AK30" s="33">
        <v>181518.41</v>
      </c>
      <c r="AL30" s="33">
        <v>178776.9</v>
      </c>
      <c r="AM30" s="118">
        <v>88551</v>
      </c>
      <c r="AN30" s="118"/>
      <c r="AO30" s="118"/>
      <c r="AP30" s="118">
        <f t="shared" si="5"/>
        <v>102.4841981682907</v>
      </c>
      <c r="AQ30" s="118">
        <v>528461.07000000007</v>
      </c>
      <c r="AR30" s="118">
        <v>528461.07000000007</v>
      </c>
      <c r="AS30" s="118">
        <v>68935.69</v>
      </c>
      <c r="AT30" s="118">
        <v>0</v>
      </c>
      <c r="AU30" s="118">
        <f t="shared" si="7"/>
        <v>0</v>
      </c>
      <c r="AV30" s="118"/>
      <c r="AW30" s="118">
        <f t="shared" si="20"/>
        <v>439910.07000000007</v>
      </c>
      <c r="AX30" s="118"/>
      <c r="AY30" s="118">
        <f t="shared" si="8"/>
        <v>0</v>
      </c>
      <c r="AZ30" s="118">
        <f t="shared" si="9"/>
        <v>13.044610835761278</v>
      </c>
      <c r="BA30" s="118">
        <f t="shared" si="21"/>
        <v>11624.86</v>
      </c>
      <c r="BB30" s="33"/>
      <c r="BC30" s="33"/>
      <c r="BD30" s="33">
        <f t="shared" si="2"/>
        <v>-92967.41</v>
      </c>
      <c r="BE30" s="118"/>
      <c r="BF30" s="118"/>
    </row>
    <row r="31" spans="1:61" ht="20.25" customHeight="1" x14ac:dyDescent="0.3">
      <c r="A31" s="7"/>
      <c r="B31" s="143"/>
      <c r="C31" s="143"/>
      <c r="D31" s="143"/>
      <c r="E31" s="143"/>
      <c r="F31" s="143"/>
      <c r="G31" s="143"/>
      <c r="H31" s="143"/>
      <c r="I31" s="143"/>
      <c r="J31" s="144"/>
      <c r="K31" s="144"/>
      <c r="L31" s="175">
        <v>323</v>
      </c>
      <c r="M31" s="175"/>
      <c r="N31" s="179" t="s">
        <v>31</v>
      </c>
      <c r="O31" s="170">
        <f>SUM(O32:O40)</f>
        <v>31437943.909999996</v>
      </c>
      <c r="P31" s="170" t="e">
        <f>SUM(P32:P40)</f>
        <v>#REF!</v>
      </c>
      <c r="Q31" s="170">
        <v>33331039.120000001</v>
      </c>
      <c r="R31" s="170">
        <f>SUM(R32:R40)</f>
        <v>39963639.700000003</v>
      </c>
      <c r="S31" s="170">
        <f>SUM(S32:S40)</f>
        <v>35942070.920000002</v>
      </c>
      <c r="T31" s="170">
        <f>SUM(T32:T40)</f>
        <v>27824130.686999999</v>
      </c>
      <c r="U31" s="170">
        <f t="shared" si="3"/>
        <v>77.41382167135292</v>
      </c>
      <c r="V31" s="170">
        <f>SUM(V32:V40)</f>
        <v>-750366.4299999997</v>
      </c>
      <c r="W31" s="170">
        <f>SUM(W32:W40)</f>
        <v>40991332.809999987</v>
      </c>
      <c r="X31" s="170">
        <f>SUM(X32:X40)</f>
        <v>38083712.539999999</v>
      </c>
      <c r="Y31" s="170">
        <f>SUM(Y32:Y40)</f>
        <v>35191704.490000002</v>
      </c>
      <c r="Z31" s="170">
        <f>SUM(Z32:Z40)</f>
        <v>15554478.49</v>
      </c>
      <c r="AA31" s="170">
        <f t="shared" si="12"/>
        <v>44.199275696975484</v>
      </c>
      <c r="AB31" s="170">
        <f>SUM(AB32:AB40)</f>
        <v>3908571.7399999974</v>
      </c>
      <c r="AC31" s="170">
        <f>SUM(AC32:AC40)</f>
        <v>39100276.229999989</v>
      </c>
      <c r="AD31" s="170"/>
      <c r="AE31" s="170"/>
      <c r="AF31" s="170">
        <f t="shared" ref="AF31:AO31" si="22">SUM(AF32:AF40)</f>
        <v>39100276.229999989</v>
      </c>
      <c r="AG31" s="170">
        <f t="shared" si="22"/>
        <v>0</v>
      </c>
      <c r="AH31" s="170">
        <f t="shared" si="22"/>
        <v>41902798.07</v>
      </c>
      <c r="AI31" s="170">
        <f t="shared" si="22"/>
        <v>35958471.109999999</v>
      </c>
      <c r="AJ31" s="170">
        <f t="shared" si="22"/>
        <v>39879284.210000001</v>
      </c>
      <c r="AK31" s="170">
        <f t="shared" si="22"/>
        <v>72978336.889999986</v>
      </c>
      <c r="AL31" s="170">
        <f t="shared" si="22"/>
        <v>56397876.010000005</v>
      </c>
      <c r="AM31" s="170">
        <f t="shared" si="22"/>
        <v>65751234.529999994</v>
      </c>
      <c r="AN31" s="170">
        <f t="shared" si="22"/>
        <v>0</v>
      </c>
      <c r="AO31" s="170">
        <f t="shared" si="22"/>
        <v>0</v>
      </c>
      <c r="AP31" s="170">
        <f t="shared" si="5"/>
        <v>156.91370876990217</v>
      </c>
      <c r="AQ31" s="170">
        <f>SUM(AQ32:AQ40)</f>
        <v>91016383.979999989</v>
      </c>
      <c r="AR31" s="170">
        <f>SUM(AR32:AR40)</f>
        <v>91016383.979999989</v>
      </c>
      <c r="AS31" s="170">
        <f>SUM(AS32:AS40)</f>
        <v>47528031.280000001</v>
      </c>
      <c r="AT31" s="170">
        <f>SUM(AT32:AT40)</f>
        <v>0</v>
      </c>
      <c r="AU31" s="170">
        <f t="shared" si="7"/>
        <v>0</v>
      </c>
      <c r="AV31" s="170">
        <f>SUM(AV32:AV40)</f>
        <v>0</v>
      </c>
      <c r="AW31" s="170">
        <f>SUM(AW32:AW40)</f>
        <v>25265149.450000003</v>
      </c>
      <c r="AX31" s="170">
        <f>SUM(AX32:AX40)</f>
        <v>0</v>
      </c>
      <c r="AY31" s="170">
        <f t="shared" si="8"/>
        <v>0</v>
      </c>
      <c r="AZ31" s="170">
        <f t="shared" si="9"/>
        <v>52.219204061593835</v>
      </c>
      <c r="BA31" s="170">
        <f>SUM(BA32:BA40)</f>
        <v>3920813.1000000034</v>
      </c>
      <c r="BB31" s="170"/>
      <c r="BC31" s="170"/>
      <c r="BD31" s="170">
        <f t="shared" si="2"/>
        <v>-7227102.359999992</v>
      </c>
      <c r="BE31" s="170">
        <f>SUM(BE32:BE40)</f>
        <v>0</v>
      </c>
      <c r="BF31" s="170">
        <f>SUM(BF32:BF40)</f>
        <v>0</v>
      </c>
    </row>
    <row r="32" spans="1:61" x14ac:dyDescent="0.3">
      <c r="A32" s="7"/>
      <c r="B32" s="143"/>
      <c r="C32" s="143"/>
      <c r="D32" s="143"/>
      <c r="E32" s="143"/>
      <c r="F32" s="143"/>
      <c r="G32" s="143"/>
      <c r="H32" s="143"/>
      <c r="I32" s="143"/>
      <c r="J32" s="144"/>
      <c r="K32" s="144"/>
      <c r="L32" s="145"/>
      <c r="M32" s="145">
        <v>3231</v>
      </c>
      <c r="N32" s="146" t="s">
        <v>32</v>
      </c>
      <c r="O32" s="33">
        <v>14513509.140000001</v>
      </c>
      <c r="P32" s="33" t="e">
        <f>SUM(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)</f>
        <v>#REF!</v>
      </c>
      <c r="Q32" s="33">
        <v>16789380.41</v>
      </c>
      <c r="R32" s="33">
        <v>24538360.710000001</v>
      </c>
      <c r="S32" s="33">
        <v>20314711.710000001</v>
      </c>
      <c r="T32" s="33">
        <v>18087814.800000001</v>
      </c>
      <c r="U32" s="33">
        <f t="shared" si="3"/>
        <v>89.038008799781281</v>
      </c>
      <c r="V32" s="33">
        <f t="shared" ref="V32:V40" si="23">(Y32-S32)</f>
        <v>-2059399.3399999999</v>
      </c>
      <c r="W32" s="33">
        <v>24779239.829999998</v>
      </c>
      <c r="X32" s="33">
        <v>22266321.989999998</v>
      </c>
      <c r="Y32" s="33">
        <v>18255312.370000001</v>
      </c>
      <c r="Z32" s="33">
        <v>11732026.699999999</v>
      </c>
      <c r="AA32" s="33">
        <f t="shared" si="12"/>
        <v>64.26637058963675</v>
      </c>
      <c r="AB32" s="33">
        <f t="shared" ref="AB32:AB40" si="24">(AC32-Y32)</f>
        <v>3602154.9599999972</v>
      </c>
      <c r="AC32" s="33">
        <v>21857467.329999998</v>
      </c>
      <c r="AD32" s="33"/>
      <c r="AE32" s="33"/>
      <c r="AF32" s="33">
        <v>21857467.329999998</v>
      </c>
      <c r="AG32" s="33"/>
      <c r="AH32" s="33">
        <v>24440750.449999999</v>
      </c>
      <c r="AI32" s="33">
        <v>17500667.329999998</v>
      </c>
      <c r="AJ32" s="33">
        <v>18463755.16</v>
      </c>
      <c r="AK32" s="33">
        <v>24213380.129999999</v>
      </c>
      <c r="AL32" s="33">
        <v>23822286.34</v>
      </c>
      <c r="AM32" s="33">
        <v>19728263.579999998</v>
      </c>
      <c r="AN32" s="33"/>
      <c r="AO32" s="33"/>
      <c r="AP32" s="33">
        <f t="shared" si="5"/>
        <v>80.71873087677632</v>
      </c>
      <c r="AQ32" s="33">
        <v>26137885.919999998</v>
      </c>
      <c r="AR32" s="33">
        <v>26137885.919999998</v>
      </c>
      <c r="AS32" s="33">
        <v>14901813.99</v>
      </c>
      <c r="AT32" s="33">
        <v>0</v>
      </c>
      <c r="AU32" s="33">
        <f t="shared" si="7"/>
        <v>0</v>
      </c>
      <c r="AV32" s="33"/>
      <c r="AW32" s="33">
        <f t="shared" ref="AW32:AW40" si="25">AQ32-AM32</f>
        <v>6409622.3399999999</v>
      </c>
      <c r="AX32" s="33"/>
      <c r="AY32" s="33">
        <f t="shared" si="8"/>
        <v>0</v>
      </c>
      <c r="AZ32" s="33">
        <f t="shared" si="9"/>
        <v>57.012315516296361</v>
      </c>
      <c r="BA32" s="33">
        <f t="shared" ref="BA32:BA40" si="26">AJ32-AI32</f>
        <v>963087.83000000194</v>
      </c>
      <c r="BB32" s="33"/>
      <c r="BC32" s="33"/>
      <c r="BD32" s="33">
        <f t="shared" si="2"/>
        <v>-4485116.5500000007</v>
      </c>
      <c r="BE32" s="33"/>
      <c r="BF32" s="33"/>
    </row>
    <row r="33" spans="1:59" x14ac:dyDescent="0.3">
      <c r="A33" s="143"/>
      <c r="B33" s="143"/>
      <c r="C33" s="143"/>
      <c r="D33" s="143"/>
      <c r="E33" s="143"/>
      <c r="F33" s="143"/>
      <c r="G33" s="143"/>
      <c r="H33" s="143"/>
      <c r="I33" s="143"/>
      <c r="J33" s="144"/>
      <c r="K33" s="144"/>
      <c r="L33" s="145"/>
      <c r="M33" s="145">
        <v>3232</v>
      </c>
      <c r="N33" s="146" t="s">
        <v>33</v>
      </c>
      <c r="O33" s="33">
        <v>7749260.2999999998</v>
      </c>
      <c r="P33" s="33" t="e">
        <f>SUM(#REF!+#REF!+#REF!+#REF!+#REF!+#REF!+#REF!+#REF!+#REF!+#REF!+#REF!+#REF!+#REF!+#REF!+#REF!+#REF!+#REF!+#REF!+#REF!+#REF!+#REF!+#REF!+#REF!+#REF!+#REF!+#REF!+#REF!+#REF!+#REF!+#REF!+#REF!+#REF!+#REF!+#REF!+#REF!+#REF!+#REF!+#REF!+#REF!+#REF!+#REF!+#REF!+#REF!)</f>
        <v>#REF!</v>
      </c>
      <c r="Q33" s="33">
        <v>7993493.6900000004</v>
      </c>
      <c r="R33" s="33">
        <v>7490917.5</v>
      </c>
      <c r="S33" s="33">
        <v>7221269</v>
      </c>
      <c r="T33" s="33">
        <v>4471656.0599999996</v>
      </c>
      <c r="U33" s="33">
        <f t="shared" si="3"/>
        <v>61.923410691389556</v>
      </c>
      <c r="V33" s="33">
        <f t="shared" si="23"/>
        <v>773970</v>
      </c>
      <c r="W33" s="33">
        <v>7702186.5999999996</v>
      </c>
      <c r="X33" s="33">
        <v>7908893.71</v>
      </c>
      <c r="Y33" s="33">
        <v>7995239</v>
      </c>
      <c r="Z33" s="33">
        <v>804600.59</v>
      </c>
      <c r="AA33" s="33">
        <f t="shared" si="12"/>
        <v>10.063496413302966</v>
      </c>
      <c r="AB33" s="33">
        <f t="shared" si="24"/>
        <v>-742508.84999999963</v>
      </c>
      <c r="AC33" s="33">
        <v>7252730.1500000004</v>
      </c>
      <c r="AD33" s="33"/>
      <c r="AE33" s="33"/>
      <c r="AF33" s="33">
        <v>7252730.1500000004</v>
      </c>
      <c r="AG33" s="33"/>
      <c r="AH33" s="33">
        <v>8014902.5700000003</v>
      </c>
      <c r="AI33" s="33">
        <v>8178663.04</v>
      </c>
      <c r="AJ33" s="33">
        <v>8478944.3100000005</v>
      </c>
      <c r="AK33" s="33">
        <v>8560163.9299999997</v>
      </c>
      <c r="AL33" s="33">
        <v>8000073.5800000001</v>
      </c>
      <c r="AM33" s="33">
        <v>8175659.4700000007</v>
      </c>
      <c r="AN33" s="33"/>
      <c r="AO33" s="33"/>
      <c r="AP33" s="33">
        <f t="shared" si="5"/>
        <v>102.00572494295461</v>
      </c>
      <c r="AQ33" s="33">
        <v>16478760.890000001</v>
      </c>
      <c r="AR33" s="33">
        <v>16478760.890000001</v>
      </c>
      <c r="AS33" s="33">
        <v>5618210.6799999997</v>
      </c>
      <c r="AT33" s="33">
        <v>0</v>
      </c>
      <c r="AU33" s="33">
        <f t="shared" si="7"/>
        <v>0</v>
      </c>
      <c r="AV33" s="33"/>
      <c r="AW33" s="33">
        <f t="shared" si="25"/>
        <v>8303101.4199999999</v>
      </c>
      <c r="AX33" s="33"/>
      <c r="AY33" s="33">
        <f t="shared" si="8"/>
        <v>0</v>
      </c>
      <c r="AZ33" s="33">
        <f t="shared" si="9"/>
        <v>34.093647680811756</v>
      </c>
      <c r="BA33" s="33">
        <f t="shared" si="26"/>
        <v>300281.27000000048</v>
      </c>
      <c r="BB33" s="33"/>
      <c r="BC33" s="33"/>
      <c r="BD33" s="33">
        <f t="shared" si="2"/>
        <v>-384504.45999999903</v>
      </c>
      <c r="BE33" s="33"/>
      <c r="BF33" s="33"/>
    </row>
    <row r="34" spans="1:59" x14ac:dyDescent="0.3">
      <c r="A34" s="143"/>
      <c r="B34" s="143"/>
      <c r="C34" s="143"/>
      <c r="D34" s="143"/>
      <c r="E34" s="143"/>
      <c r="F34" s="143"/>
      <c r="G34" s="143"/>
      <c r="H34" s="143"/>
      <c r="I34" s="143"/>
      <c r="J34" s="144"/>
      <c r="K34" s="144"/>
      <c r="L34" s="145"/>
      <c r="M34" s="145">
        <v>3233</v>
      </c>
      <c r="N34" s="146" t="s">
        <v>34</v>
      </c>
      <c r="O34" s="33">
        <v>663905.93000000005</v>
      </c>
      <c r="P34" s="33" t="e">
        <f>SUM(#REF!+#REF!+#REF!+#REF!+#REF!+#REF!+#REF!+#REF!+#REF!+#REF!+#REF!+#REF!+#REF!+#REF!+#REF!+#REF!+#REF!+#REF!+#REF!+#REF!+#REF!+#REF!+#REF!+#REF!+#REF!+#REF!+#REF!+#REF!+#REF!+#REF!+#REF!+#REF!+#REF!+#REF!+#REF!+#REF!+#REF!+#REF!+#REF!+#REF!)</f>
        <v>#REF!</v>
      </c>
      <c r="Q34" s="33">
        <v>749429.42</v>
      </c>
      <c r="R34" s="33">
        <v>584364.80000000005</v>
      </c>
      <c r="S34" s="33">
        <v>579431</v>
      </c>
      <c r="T34" s="33">
        <v>372942.04</v>
      </c>
      <c r="U34" s="33">
        <f t="shared" si="3"/>
        <v>64.363494531704376</v>
      </c>
      <c r="V34" s="33">
        <f t="shared" si="23"/>
        <v>77716</v>
      </c>
      <c r="W34" s="33">
        <v>633279.81999999995</v>
      </c>
      <c r="X34" s="33">
        <v>596967.53</v>
      </c>
      <c r="Y34" s="33">
        <v>657147</v>
      </c>
      <c r="Z34" s="33">
        <v>260218.6</v>
      </c>
      <c r="AA34" s="33">
        <f t="shared" si="12"/>
        <v>39.59823296766173</v>
      </c>
      <c r="AB34" s="33">
        <f t="shared" si="24"/>
        <v>67394.079999999958</v>
      </c>
      <c r="AC34" s="33">
        <v>724541.08</v>
      </c>
      <c r="AD34" s="33"/>
      <c r="AE34" s="33"/>
      <c r="AF34" s="33">
        <v>724541.08</v>
      </c>
      <c r="AG34" s="33"/>
      <c r="AH34" s="33">
        <v>712448.8</v>
      </c>
      <c r="AI34" s="33">
        <v>789561.37</v>
      </c>
      <c r="AJ34" s="33">
        <v>824997.58</v>
      </c>
      <c r="AK34" s="33">
        <v>807768.78</v>
      </c>
      <c r="AL34" s="33">
        <v>690614.61</v>
      </c>
      <c r="AM34" s="33">
        <v>628467.57999999996</v>
      </c>
      <c r="AN34" s="33"/>
      <c r="AO34" s="33"/>
      <c r="AP34" s="33">
        <f t="shared" si="5"/>
        <v>88.212315046358398</v>
      </c>
      <c r="AQ34" s="33">
        <v>978518.36</v>
      </c>
      <c r="AR34" s="33">
        <v>978518.36</v>
      </c>
      <c r="AS34" s="33">
        <v>401056.45</v>
      </c>
      <c r="AT34" s="33">
        <v>0</v>
      </c>
      <c r="AU34" s="33">
        <f t="shared" si="7"/>
        <v>0</v>
      </c>
      <c r="AV34" s="33"/>
      <c r="AW34" s="33">
        <f t="shared" si="25"/>
        <v>350050.78</v>
      </c>
      <c r="AX34" s="33"/>
      <c r="AY34" s="33">
        <f t="shared" si="8"/>
        <v>0</v>
      </c>
      <c r="AZ34" s="33">
        <f t="shared" si="9"/>
        <v>40.986093505695692</v>
      </c>
      <c r="BA34" s="33">
        <f t="shared" si="26"/>
        <v>35436.209999999963</v>
      </c>
      <c r="BB34" s="33"/>
      <c r="BC34" s="33"/>
      <c r="BD34" s="33">
        <f t="shared" si="2"/>
        <v>-179301.20000000007</v>
      </c>
      <c r="BE34" s="33"/>
      <c r="BF34" s="33"/>
      <c r="BG34" s="91"/>
    </row>
    <row r="35" spans="1:59" x14ac:dyDescent="0.3">
      <c r="A35" s="7"/>
      <c r="B35" s="143"/>
      <c r="C35" s="143"/>
      <c r="D35" s="143"/>
      <c r="E35" s="143"/>
      <c r="F35" s="143"/>
      <c r="G35" s="143"/>
      <c r="H35" s="143"/>
      <c r="I35" s="143"/>
      <c r="J35" s="144"/>
      <c r="K35" s="144"/>
      <c r="L35" s="145"/>
      <c r="M35" s="145">
        <v>3234</v>
      </c>
      <c r="N35" s="146" t="s">
        <v>35</v>
      </c>
      <c r="O35" s="33">
        <v>1138205.49</v>
      </c>
      <c r="P35" s="33" t="e">
        <f>SUM(#REF!+#REF!+#REF!+#REF!+#REF!+#REF!+#REF!+#REF!+#REF!+#REF!+#REF!+#REF!+#REF!+#REF!+#REF!+#REF!+#REF!+#REF!+#REF!+#REF!+#REF!+#REF!+#REF!+#REF!+#REF!+#REF!+#REF!+#REF!+#REF!+#REF!+#REF!+#REF!+#REF!+#REF!+#REF!)</f>
        <v>#REF!</v>
      </c>
      <c r="Q35" s="33">
        <v>1623363.08</v>
      </c>
      <c r="R35" s="33">
        <v>2050727.26</v>
      </c>
      <c r="S35" s="33">
        <v>2021475.26</v>
      </c>
      <c r="T35" s="33">
        <v>1174848.31</v>
      </c>
      <c r="U35" s="33">
        <f t="shared" si="3"/>
        <v>58.118362032291216</v>
      </c>
      <c r="V35" s="33">
        <f t="shared" si="23"/>
        <v>-3042</v>
      </c>
      <c r="W35" s="33">
        <v>1721181.69</v>
      </c>
      <c r="X35" s="33">
        <v>1760745.5</v>
      </c>
      <c r="Y35" s="33">
        <v>2018433.26</v>
      </c>
      <c r="Z35" s="33">
        <v>529151.64</v>
      </c>
      <c r="AA35" s="33">
        <f t="shared" si="12"/>
        <v>26.215959203922353</v>
      </c>
      <c r="AB35" s="33">
        <f t="shared" si="24"/>
        <v>84908.989999999991</v>
      </c>
      <c r="AC35" s="33">
        <v>2103342.25</v>
      </c>
      <c r="AD35" s="33"/>
      <c r="AE35" s="33"/>
      <c r="AF35" s="33">
        <v>2103342.25</v>
      </c>
      <c r="AG35" s="33"/>
      <c r="AH35" s="33">
        <v>1876237.17</v>
      </c>
      <c r="AI35" s="33">
        <v>2096446.25</v>
      </c>
      <c r="AJ35" s="33">
        <v>2124841.4900000002</v>
      </c>
      <c r="AK35" s="33">
        <v>2232942.06</v>
      </c>
      <c r="AL35" s="33">
        <v>2098500.38</v>
      </c>
      <c r="AM35" s="33">
        <v>1807018.49</v>
      </c>
      <c r="AN35" s="33"/>
      <c r="AO35" s="33"/>
      <c r="AP35" s="33">
        <f t="shared" si="5"/>
        <v>96.310771308298953</v>
      </c>
      <c r="AQ35" s="33">
        <v>7222933.5499999998</v>
      </c>
      <c r="AR35" s="33">
        <v>7222933.5499999998</v>
      </c>
      <c r="AS35" s="33">
        <v>3698765.39</v>
      </c>
      <c r="AT35" s="33">
        <v>0</v>
      </c>
      <c r="AU35" s="33">
        <f t="shared" si="7"/>
        <v>0</v>
      </c>
      <c r="AV35" s="33"/>
      <c r="AW35" s="33">
        <f t="shared" si="25"/>
        <v>5415915.0599999996</v>
      </c>
      <c r="AX35" s="33"/>
      <c r="AY35" s="33">
        <f t="shared" si="8"/>
        <v>0</v>
      </c>
      <c r="AZ35" s="33">
        <f t="shared" si="9"/>
        <v>51.208631013918158</v>
      </c>
      <c r="BA35" s="33">
        <f t="shared" si="26"/>
        <v>28395.240000000224</v>
      </c>
      <c r="BB35" s="33"/>
      <c r="BC35" s="33"/>
      <c r="BD35" s="33">
        <f t="shared" si="2"/>
        <v>-425923.57000000007</v>
      </c>
      <c r="BE35" s="33"/>
      <c r="BF35" s="33"/>
    </row>
    <row r="36" spans="1:59" x14ac:dyDescent="0.3">
      <c r="A36" s="8"/>
      <c r="B36" s="224"/>
      <c r="C36" s="224"/>
      <c r="D36" s="224"/>
      <c r="E36" s="224"/>
      <c r="F36" s="224"/>
      <c r="G36" s="224"/>
      <c r="H36" s="224"/>
      <c r="I36" s="224"/>
      <c r="J36" s="144"/>
      <c r="K36" s="144"/>
      <c r="L36" s="145"/>
      <c r="M36" s="145">
        <v>3235</v>
      </c>
      <c r="N36" s="146" t="s">
        <v>36</v>
      </c>
      <c r="O36" s="33">
        <v>2014707.74</v>
      </c>
      <c r="P36" s="33" t="e">
        <f>SUM(#REF!+#REF!+#REF!+#REF!+#REF!+#REF!+#REF!+#REF!+#REF!+#REF!+#REF!+#REF!+#REF!+#REF!+#REF!+#REF!+#REF!+#REF!+#REF!+#REF!+#REF!+#REF!+#REF!+#REF!+#REF!+#REF!+#REF!+#REF!+#REF!+#REF!+#REF!+#REF!+#REF!+#REF!+#REF!+#REF!+#REF!+#REF!)</f>
        <v>#REF!</v>
      </c>
      <c r="Q36" s="33">
        <v>2252212.23</v>
      </c>
      <c r="R36" s="33">
        <v>2060612</v>
      </c>
      <c r="S36" s="33">
        <v>2054112</v>
      </c>
      <c r="T36" s="33">
        <v>1501364.92</v>
      </c>
      <c r="U36" s="33">
        <f t="shared" si="3"/>
        <v>73.090703914879029</v>
      </c>
      <c r="V36" s="33">
        <f t="shared" si="23"/>
        <v>129078</v>
      </c>
      <c r="W36" s="33">
        <v>2231145</v>
      </c>
      <c r="X36" s="33">
        <v>2062963.49</v>
      </c>
      <c r="Y36" s="33">
        <v>2183190</v>
      </c>
      <c r="Z36" s="33">
        <v>1113648.06</v>
      </c>
      <c r="AA36" s="33">
        <f t="shared" si="12"/>
        <v>51.010130130680345</v>
      </c>
      <c r="AB36" s="33">
        <f t="shared" si="24"/>
        <v>181809</v>
      </c>
      <c r="AC36" s="33">
        <v>2364999</v>
      </c>
      <c r="AD36" s="33"/>
      <c r="AE36" s="33"/>
      <c r="AF36" s="33">
        <v>2364999</v>
      </c>
      <c r="AG36" s="33"/>
      <c r="AH36" s="33">
        <v>2590296.75</v>
      </c>
      <c r="AI36" s="33">
        <v>2314549</v>
      </c>
      <c r="AJ36" s="33">
        <v>2709081.26</v>
      </c>
      <c r="AK36" s="33">
        <v>2292445</v>
      </c>
      <c r="AL36" s="33">
        <v>2350710.52</v>
      </c>
      <c r="AM36" s="33">
        <v>1990180</v>
      </c>
      <c r="AN36" s="33"/>
      <c r="AO36" s="33"/>
      <c r="AP36" s="33">
        <f t="shared" si="5"/>
        <v>76.832123578118996</v>
      </c>
      <c r="AQ36" s="33">
        <v>2193359</v>
      </c>
      <c r="AR36" s="33">
        <v>2193359</v>
      </c>
      <c r="AS36" s="33">
        <v>1581057.55</v>
      </c>
      <c r="AT36" s="33">
        <v>0</v>
      </c>
      <c r="AU36" s="33">
        <f t="shared" si="7"/>
        <v>0</v>
      </c>
      <c r="AV36" s="33"/>
      <c r="AW36" s="33">
        <f t="shared" si="25"/>
        <v>203179</v>
      </c>
      <c r="AX36" s="33"/>
      <c r="AY36" s="33">
        <f t="shared" si="8"/>
        <v>0</v>
      </c>
      <c r="AZ36" s="33">
        <f t="shared" si="9"/>
        <v>72.083847195101214</v>
      </c>
      <c r="BA36" s="33">
        <f t="shared" si="26"/>
        <v>394532.25999999978</v>
      </c>
      <c r="BB36" s="33"/>
      <c r="BC36" s="33"/>
      <c r="BD36" s="33">
        <f t="shared" ref="BD36:BD56" si="27">AM36-AK36</f>
        <v>-302265</v>
      </c>
      <c r="BE36" s="33"/>
      <c r="BF36" s="33"/>
    </row>
    <row r="37" spans="1:59" x14ac:dyDescent="0.3">
      <c r="A37" s="9"/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5"/>
      <c r="M37" s="145">
        <v>3236</v>
      </c>
      <c r="N37" s="146" t="s">
        <v>37</v>
      </c>
      <c r="O37" s="33">
        <v>539561.1</v>
      </c>
      <c r="P37" s="33" t="e">
        <f>SUM(#REF!+#REF!+#REF!+#REF!+#REF!+#REF!+#REF!+#REF!+#REF!+#REF!+#REF!+#REF!+#REF!+#REF!+#REF!+#REF!+#REF!+#REF!+#REF!+#REF!+#REF!+#REF!+#REF!+#REF!+#REF!+#REF!+#REF!+#REF!+#REF!+#REF!+#REF!+#REF!+#REF!+#REF!+#REF!)</f>
        <v>#REF!</v>
      </c>
      <c r="Q37" s="33">
        <v>561482.51</v>
      </c>
      <c r="R37" s="33">
        <v>722926.36</v>
      </c>
      <c r="S37" s="33">
        <v>780184.36</v>
      </c>
      <c r="T37" s="33">
        <v>414027.67</v>
      </c>
      <c r="U37" s="33">
        <f t="shared" si="3"/>
        <v>53.067927431921348</v>
      </c>
      <c r="V37" s="33">
        <f t="shared" si="23"/>
        <v>-25411.089999999967</v>
      </c>
      <c r="W37" s="33">
        <v>685094.91</v>
      </c>
      <c r="X37" s="33">
        <v>579014.54</v>
      </c>
      <c r="Y37" s="33">
        <v>754773.27</v>
      </c>
      <c r="Z37" s="33">
        <v>303074.71999999997</v>
      </c>
      <c r="AA37" s="33">
        <f t="shared" si="12"/>
        <v>40.154405574007669</v>
      </c>
      <c r="AB37" s="33">
        <f t="shared" si="24"/>
        <v>98853.089999999967</v>
      </c>
      <c r="AC37" s="33">
        <v>853626.36</v>
      </c>
      <c r="AD37" s="33"/>
      <c r="AE37" s="33"/>
      <c r="AF37" s="33">
        <v>853626.36</v>
      </c>
      <c r="AG37" s="33"/>
      <c r="AH37" s="33">
        <v>792512.28</v>
      </c>
      <c r="AI37" s="33">
        <v>1043426.36</v>
      </c>
      <c r="AJ37" s="33">
        <v>993826</v>
      </c>
      <c r="AK37" s="33">
        <v>952388.51</v>
      </c>
      <c r="AL37" s="33">
        <v>967070.3</v>
      </c>
      <c r="AM37" s="33">
        <v>1004900</v>
      </c>
      <c r="AN37" s="33"/>
      <c r="AO37" s="33"/>
      <c r="AP37" s="33">
        <f t="shared" si="5"/>
        <v>126.79929704054554</v>
      </c>
      <c r="AQ37" s="33">
        <v>7242772.71</v>
      </c>
      <c r="AR37" s="33">
        <v>7242772.71</v>
      </c>
      <c r="AS37" s="33">
        <v>4424659.2300000004</v>
      </c>
      <c r="AT37" s="33">
        <v>0</v>
      </c>
      <c r="AU37" s="33">
        <f t="shared" si="7"/>
        <v>0</v>
      </c>
      <c r="AV37" s="33"/>
      <c r="AW37" s="33">
        <f t="shared" si="25"/>
        <v>6237872.71</v>
      </c>
      <c r="AX37" s="33"/>
      <c r="AY37" s="33">
        <f t="shared" si="8"/>
        <v>0</v>
      </c>
      <c r="AZ37" s="33">
        <f t="shared" si="9"/>
        <v>61.090681803267586</v>
      </c>
      <c r="BA37" s="33">
        <f t="shared" si="26"/>
        <v>-49600.359999999986</v>
      </c>
      <c r="BB37" s="33"/>
      <c r="BC37" s="33"/>
      <c r="BD37" s="33">
        <f t="shared" si="27"/>
        <v>52511.489999999991</v>
      </c>
      <c r="BE37" s="33"/>
      <c r="BF37" s="33"/>
    </row>
    <row r="38" spans="1:59" x14ac:dyDescent="0.3">
      <c r="A38" s="9"/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5"/>
      <c r="M38" s="145">
        <v>3237</v>
      </c>
      <c r="N38" s="146" t="s">
        <v>38</v>
      </c>
      <c r="O38" s="33">
        <v>994336.38</v>
      </c>
      <c r="P38" s="33" t="e">
        <f>SUM(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)</f>
        <v>#REF!</v>
      </c>
      <c r="Q38" s="33">
        <v>1467466.64</v>
      </c>
      <c r="R38" s="33">
        <v>686404.05</v>
      </c>
      <c r="S38" s="33">
        <v>974824.05</v>
      </c>
      <c r="T38" s="33">
        <v>569559.62</v>
      </c>
      <c r="U38" s="33">
        <f t="shared" si="3"/>
        <v>58.426915093036527</v>
      </c>
      <c r="V38" s="33">
        <f t="shared" si="23"/>
        <v>318114</v>
      </c>
      <c r="W38" s="33">
        <v>1218475.1499999999</v>
      </c>
      <c r="X38" s="33">
        <v>1029947.59</v>
      </c>
      <c r="Y38" s="33">
        <v>1292938.05</v>
      </c>
      <c r="Z38" s="33">
        <v>343538.77</v>
      </c>
      <c r="AA38" s="33">
        <f t="shared" si="12"/>
        <v>26.570396779644621</v>
      </c>
      <c r="AB38" s="33">
        <f t="shared" si="24"/>
        <v>507455.95999999996</v>
      </c>
      <c r="AC38" s="33">
        <v>1800394.01</v>
      </c>
      <c r="AD38" s="33"/>
      <c r="AE38" s="33"/>
      <c r="AF38" s="33">
        <v>1800394.01</v>
      </c>
      <c r="AG38" s="33"/>
      <c r="AH38" s="33">
        <v>1504941.43</v>
      </c>
      <c r="AI38" s="33">
        <v>1914594.01</v>
      </c>
      <c r="AJ38" s="33">
        <v>3796366.4600000004</v>
      </c>
      <c r="AK38" s="33">
        <v>2382361.2999999998</v>
      </c>
      <c r="AL38" s="33">
        <v>2146155.2599999998</v>
      </c>
      <c r="AM38" s="33">
        <v>1552999.46</v>
      </c>
      <c r="AN38" s="33"/>
      <c r="AO38" s="33"/>
      <c r="AP38" s="33">
        <f t="shared" si="5"/>
        <v>103.19334886009483</v>
      </c>
      <c r="AQ38" s="33">
        <v>8824432.5600000005</v>
      </c>
      <c r="AR38" s="33">
        <v>8824432.5600000005</v>
      </c>
      <c r="AS38" s="33">
        <v>4236690.32</v>
      </c>
      <c r="AT38" s="33">
        <v>0</v>
      </c>
      <c r="AU38" s="33">
        <f t="shared" si="7"/>
        <v>0</v>
      </c>
      <c r="AV38" s="33"/>
      <c r="AW38" s="33">
        <f t="shared" si="25"/>
        <v>7271433.1000000006</v>
      </c>
      <c r="AX38" s="33"/>
      <c r="AY38" s="33">
        <f t="shared" si="8"/>
        <v>0</v>
      </c>
      <c r="AZ38" s="33">
        <f t="shared" si="9"/>
        <v>48.010909383617069</v>
      </c>
      <c r="BA38" s="33">
        <f t="shared" si="26"/>
        <v>1881772.4500000004</v>
      </c>
      <c r="BB38" s="33"/>
      <c r="BC38" s="33"/>
      <c r="BD38" s="33">
        <f t="shared" si="27"/>
        <v>-829361.83999999985</v>
      </c>
      <c r="BE38" s="33"/>
      <c r="BF38" s="33"/>
    </row>
    <row r="39" spans="1:59" x14ac:dyDescent="0.3">
      <c r="A39" s="9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5"/>
      <c r="M39" s="145">
        <v>3238</v>
      </c>
      <c r="N39" s="146" t="s">
        <v>39</v>
      </c>
      <c r="O39" s="33">
        <v>375112.04</v>
      </c>
      <c r="P39" s="33" t="e">
        <f>SUM(#REF!+#REF!+#REF!+#REF!+#REF!+#REF!+#REF!+#REF!+#REF!+#REF!+#REF!+#REF!+#REF!+#REF!+#REF!+#REF!+#REF!+#REF!+#REF!+#REF!+#REF!+#REF!+#REF!+#REF!+#REF!+#REF!+#REF!+#REF!+#REF!+#REF!+#REF!+#REF!+#REF!)</f>
        <v>#REF!</v>
      </c>
      <c r="Q39" s="33">
        <v>462217.44</v>
      </c>
      <c r="R39" s="33">
        <v>448935</v>
      </c>
      <c r="S39" s="33">
        <v>443532</v>
      </c>
      <c r="T39" s="33">
        <v>254144.677</v>
      </c>
      <c r="U39" s="33">
        <f t="shared" si="3"/>
        <v>57.300189614278111</v>
      </c>
      <c r="V39" s="33">
        <f t="shared" si="23"/>
        <v>16696</v>
      </c>
      <c r="W39" s="33">
        <v>428757.87</v>
      </c>
      <c r="X39" s="33">
        <v>433544.12</v>
      </c>
      <c r="Y39" s="33">
        <v>460228</v>
      </c>
      <c r="Z39" s="33">
        <v>156141.26</v>
      </c>
      <c r="AA39" s="33">
        <f t="shared" si="12"/>
        <v>33.926936214224256</v>
      </c>
      <c r="AB39" s="33">
        <f t="shared" si="24"/>
        <v>35686.109999999986</v>
      </c>
      <c r="AC39" s="33">
        <v>495914.11</v>
      </c>
      <c r="AD39" s="33"/>
      <c r="AE39" s="33"/>
      <c r="AF39" s="33">
        <v>495914.11</v>
      </c>
      <c r="AG39" s="33"/>
      <c r="AH39" s="33">
        <v>488568.61</v>
      </c>
      <c r="AI39" s="33">
        <v>471821.11</v>
      </c>
      <c r="AJ39" s="33">
        <v>533387.63</v>
      </c>
      <c r="AK39" s="33">
        <v>608101.6399999999</v>
      </c>
      <c r="AL39" s="33">
        <v>605638.11</v>
      </c>
      <c r="AM39" s="33">
        <v>499777.13</v>
      </c>
      <c r="AN39" s="33"/>
      <c r="AO39" s="33"/>
      <c r="AP39" s="33">
        <f t="shared" si="5"/>
        <v>102.29415475546004</v>
      </c>
      <c r="AQ39" s="33">
        <v>2199537.58</v>
      </c>
      <c r="AR39" s="33">
        <v>2199537.58</v>
      </c>
      <c r="AS39" s="33">
        <v>782829.03</v>
      </c>
      <c r="AT39" s="33">
        <v>0</v>
      </c>
      <c r="AU39" s="33">
        <f t="shared" si="7"/>
        <v>0</v>
      </c>
      <c r="AV39" s="33"/>
      <c r="AW39" s="33">
        <f t="shared" si="25"/>
        <v>1699760.4500000002</v>
      </c>
      <c r="AX39" s="33"/>
      <c r="AY39" s="33">
        <f t="shared" si="8"/>
        <v>0</v>
      </c>
      <c r="AZ39" s="33">
        <f t="shared" si="9"/>
        <v>35.59061855174123</v>
      </c>
      <c r="BA39" s="33">
        <f t="shared" si="26"/>
        <v>61566.520000000019</v>
      </c>
      <c r="BB39" s="33"/>
      <c r="BC39" s="33"/>
      <c r="BD39" s="33">
        <f t="shared" si="27"/>
        <v>-108324.50999999989</v>
      </c>
      <c r="BE39" s="33"/>
      <c r="BF39" s="33"/>
    </row>
    <row r="40" spans="1:59" x14ac:dyDescent="0.3">
      <c r="A40" s="9"/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5"/>
      <c r="M40" s="145">
        <v>3239</v>
      </c>
      <c r="N40" s="146" t="s">
        <v>40</v>
      </c>
      <c r="O40" s="33">
        <v>3449345.79</v>
      </c>
      <c r="P40" s="33" t="e">
        <f>SUM(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)</f>
        <v>#REF!</v>
      </c>
      <c r="Q40" s="33">
        <v>1431993.7</v>
      </c>
      <c r="R40" s="33">
        <v>1380392.02</v>
      </c>
      <c r="S40" s="33">
        <v>1552531.54</v>
      </c>
      <c r="T40" s="33">
        <v>977772.59</v>
      </c>
      <c r="U40" s="33">
        <f t="shared" si="3"/>
        <v>62.979241632669179</v>
      </c>
      <c r="V40" s="33">
        <f t="shared" si="23"/>
        <v>21912</v>
      </c>
      <c r="W40" s="33">
        <v>1591971.94</v>
      </c>
      <c r="X40" s="33">
        <v>1445314.07</v>
      </c>
      <c r="Y40" s="33">
        <v>1574443.54</v>
      </c>
      <c r="Z40" s="33">
        <v>312078.15000000002</v>
      </c>
      <c r="AA40" s="33">
        <f t="shared" si="12"/>
        <v>19.821488803593429</v>
      </c>
      <c r="AB40" s="33">
        <f t="shared" si="24"/>
        <v>72818.399999999907</v>
      </c>
      <c r="AC40" s="33">
        <v>1647261.94</v>
      </c>
      <c r="AD40" s="33"/>
      <c r="AE40" s="33"/>
      <c r="AF40" s="33">
        <v>1647261.94</v>
      </c>
      <c r="AG40" s="33"/>
      <c r="AH40" s="33">
        <v>1482140.01</v>
      </c>
      <c r="AI40" s="33">
        <v>1648742.64</v>
      </c>
      <c r="AJ40" s="33">
        <v>1954084.32</v>
      </c>
      <c r="AK40" s="33">
        <v>30928785.539999999</v>
      </c>
      <c r="AL40" s="33">
        <v>15716826.91</v>
      </c>
      <c r="AM40" s="33">
        <v>30363968.82</v>
      </c>
      <c r="AN40" s="33"/>
      <c r="AO40" s="33"/>
      <c r="AP40" s="33">
        <f t="shared" si="5"/>
        <v>2048.6572533724393</v>
      </c>
      <c r="AQ40" s="33">
        <v>19738183.410000004</v>
      </c>
      <c r="AR40" s="33">
        <v>19738183.410000004</v>
      </c>
      <c r="AS40" s="33">
        <v>11882948.640000001</v>
      </c>
      <c r="AT40" s="33">
        <v>0</v>
      </c>
      <c r="AU40" s="33">
        <f t="shared" si="7"/>
        <v>0</v>
      </c>
      <c r="AV40" s="33"/>
      <c r="AW40" s="33">
        <f t="shared" si="25"/>
        <v>-10625785.409999996</v>
      </c>
      <c r="AX40" s="33"/>
      <c r="AY40" s="33">
        <f t="shared" si="8"/>
        <v>0</v>
      </c>
      <c r="AZ40" s="33">
        <f t="shared" si="9"/>
        <v>60.202848424134679</v>
      </c>
      <c r="BA40" s="33">
        <f t="shared" si="26"/>
        <v>305341.68000000017</v>
      </c>
      <c r="BB40" s="33"/>
      <c r="BC40" s="33"/>
      <c r="BD40" s="33">
        <f t="shared" si="27"/>
        <v>-564816.71999999881</v>
      </c>
      <c r="BE40" s="33"/>
      <c r="BF40" s="33"/>
    </row>
    <row r="41" spans="1:59" x14ac:dyDescent="0.3">
      <c r="A41" s="9"/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75">
        <v>324</v>
      </c>
      <c r="M41" s="180"/>
      <c r="N41" s="179" t="s">
        <v>230</v>
      </c>
      <c r="O41" s="170">
        <f t="shared" ref="O41:Y41" si="28">SUM(O42)</f>
        <v>144945.28</v>
      </c>
      <c r="P41" s="170" t="e">
        <f t="shared" si="28"/>
        <v>#REF!</v>
      </c>
      <c r="Q41" s="170">
        <v>155165.31</v>
      </c>
      <c r="R41" s="170">
        <f t="shared" si="28"/>
        <v>127900</v>
      </c>
      <c r="S41" s="170">
        <f t="shared" si="28"/>
        <v>186800</v>
      </c>
      <c r="T41" s="170">
        <f>SUM(T42)</f>
        <v>129970.85</v>
      </c>
      <c r="U41" s="170">
        <f t="shared" si="3"/>
        <v>69.57754282655246</v>
      </c>
      <c r="V41" s="170">
        <f>SUM(V42)</f>
        <v>21950</v>
      </c>
      <c r="W41" s="170">
        <f t="shared" si="28"/>
        <v>214750</v>
      </c>
      <c r="X41" s="170">
        <f t="shared" si="28"/>
        <v>181207.41</v>
      </c>
      <c r="Y41" s="170">
        <f t="shared" si="28"/>
        <v>208750</v>
      </c>
      <c r="Z41" s="170">
        <f>SUM(Z42)</f>
        <v>63714.239999999998</v>
      </c>
      <c r="AA41" s="170">
        <f t="shared" si="12"/>
        <v>30.521791616766464</v>
      </c>
      <c r="AB41" s="170">
        <f>SUM(AB42)</f>
        <v>-3521</v>
      </c>
      <c r="AC41" s="170">
        <f>SUM(AC42)</f>
        <v>205229</v>
      </c>
      <c r="AD41" s="170"/>
      <c r="AE41" s="170"/>
      <c r="AF41" s="170">
        <f t="shared" ref="AF41:AO41" si="29">SUM(AF42)</f>
        <v>205229</v>
      </c>
      <c r="AG41" s="170">
        <f t="shared" si="29"/>
        <v>0</v>
      </c>
      <c r="AH41" s="170">
        <f t="shared" si="29"/>
        <v>213149.16</v>
      </c>
      <c r="AI41" s="170">
        <f t="shared" si="29"/>
        <v>206500</v>
      </c>
      <c r="AJ41" s="170">
        <f>SUM(AJ42)</f>
        <v>195558</v>
      </c>
      <c r="AK41" s="170">
        <f>SUM(AK42)</f>
        <v>210800</v>
      </c>
      <c r="AL41" s="170">
        <f>SUM(AL42)</f>
        <v>173678.61</v>
      </c>
      <c r="AM41" s="170">
        <f t="shared" si="29"/>
        <v>382160</v>
      </c>
      <c r="AN41" s="170">
        <f t="shared" si="29"/>
        <v>0</v>
      </c>
      <c r="AO41" s="170">
        <f t="shared" si="29"/>
        <v>51985.86</v>
      </c>
      <c r="AP41" s="170">
        <f t="shared" si="5"/>
        <v>179.29228527102805</v>
      </c>
      <c r="AQ41" s="170">
        <f t="shared" ref="AQ41:AX41" si="30">SUM(AQ42)</f>
        <v>829247.15999999992</v>
      </c>
      <c r="AR41" s="170">
        <f t="shared" si="30"/>
        <v>829247.15999999992</v>
      </c>
      <c r="AS41" s="170">
        <f t="shared" si="30"/>
        <v>271252.53000000003</v>
      </c>
      <c r="AT41" s="170">
        <f t="shared" si="30"/>
        <v>0</v>
      </c>
      <c r="AU41" s="170">
        <f t="shared" si="7"/>
        <v>0</v>
      </c>
      <c r="AV41" s="170">
        <f t="shared" si="30"/>
        <v>0</v>
      </c>
      <c r="AW41" s="170">
        <f t="shared" si="30"/>
        <v>447087.15999999992</v>
      </c>
      <c r="AX41" s="170">
        <f t="shared" si="30"/>
        <v>0</v>
      </c>
      <c r="AY41" s="170">
        <f t="shared" si="8"/>
        <v>0</v>
      </c>
      <c r="AZ41" s="170">
        <f t="shared" si="9"/>
        <v>32.710697495786427</v>
      </c>
      <c r="BA41" s="170">
        <f>SUM(BA42)</f>
        <v>-10942</v>
      </c>
      <c r="BB41" s="170"/>
      <c r="BC41" s="170"/>
      <c r="BD41" s="170">
        <f t="shared" si="27"/>
        <v>171360</v>
      </c>
      <c r="BE41" s="170">
        <f>SUM(BE42)</f>
        <v>0</v>
      </c>
      <c r="BF41" s="170">
        <f>SUM(BF42)</f>
        <v>0</v>
      </c>
    </row>
    <row r="42" spans="1:59" x14ac:dyDescent="0.3">
      <c r="A42" s="9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5"/>
      <c r="M42" s="145">
        <v>3241</v>
      </c>
      <c r="N42" s="146" t="s">
        <v>230</v>
      </c>
      <c r="O42" s="33">
        <v>144945.28</v>
      </c>
      <c r="P42" s="33" t="e">
        <f>SUM(#REF!)</f>
        <v>#REF!</v>
      </c>
      <c r="Q42" s="33">
        <v>155165.31</v>
      </c>
      <c r="R42" s="33">
        <v>127900</v>
      </c>
      <c r="S42" s="33">
        <v>186800</v>
      </c>
      <c r="T42" s="33">
        <v>129970.85</v>
      </c>
      <c r="U42" s="33">
        <f t="shared" si="3"/>
        <v>69.57754282655246</v>
      </c>
      <c r="V42" s="33">
        <f>(Y42-S42)</f>
        <v>21950</v>
      </c>
      <c r="W42" s="33">
        <v>214750</v>
      </c>
      <c r="X42" s="33">
        <v>181207.41</v>
      </c>
      <c r="Y42" s="33">
        <v>208750</v>
      </c>
      <c r="Z42" s="33">
        <v>63714.239999999998</v>
      </c>
      <c r="AA42" s="33">
        <f t="shared" si="12"/>
        <v>30.521791616766464</v>
      </c>
      <c r="AB42" s="33">
        <f>(AC42-Y42)</f>
        <v>-3521</v>
      </c>
      <c r="AC42" s="33">
        <v>205229</v>
      </c>
      <c r="AD42" s="45"/>
      <c r="AE42" s="33"/>
      <c r="AF42" s="33">
        <v>205229</v>
      </c>
      <c r="AG42" s="33"/>
      <c r="AH42" s="33">
        <v>213149.16</v>
      </c>
      <c r="AI42" s="33">
        <v>206500</v>
      </c>
      <c r="AJ42" s="33">
        <v>195558</v>
      </c>
      <c r="AK42" s="33">
        <v>210800</v>
      </c>
      <c r="AL42" s="33">
        <v>173678.61</v>
      </c>
      <c r="AM42" s="33">
        <v>382160</v>
      </c>
      <c r="AN42" s="33"/>
      <c r="AO42" s="33">
        <v>51985.86</v>
      </c>
      <c r="AP42" s="33">
        <f t="shared" si="5"/>
        <v>179.29228527102805</v>
      </c>
      <c r="AQ42" s="33">
        <v>829247.15999999992</v>
      </c>
      <c r="AR42" s="33">
        <v>829247.15999999992</v>
      </c>
      <c r="AS42" s="33">
        <v>271252.53000000003</v>
      </c>
      <c r="AT42" s="33">
        <v>0</v>
      </c>
      <c r="AU42" s="33">
        <f t="shared" si="7"/>
        <v>0</v>
      </c>
      <c r="AV42" s="33"/>
      <c r="AW42" s="33">
        <f>AQ42-AM42</f>
        <v>447087.15999999992</v>
      </c>
      <c r="AX42" s="33"/>
      <c r="AY42" s="33">
        <f t="shared" si="8"/>
        <v>0</v>
      </c>
      <c r="AZ42" s="33">
        <f t="shared" si="9"/>
        <v>32.710697495786427</v>
      </c>
      <c r="BA42" s="33">
        <f>AJ42-AI42</f>
        <v>-10942</v>
      </c>
      <c r="BB42" s="33"/>
      <c r="BC42" s="33"/>
      <c r="BD42" s="33">
        <f t="shared" si="27"/>
        <v>171360</v>
      </c>
      <c r="BE42" s="33"/>
      <c r="BF42" s="33"/>
    </row>
    <row r="43" spans="1:59" x14ac:dyDescent="0.3">
      <c r="A43" s="9"/>
      <c r="B43" s="144"/>
      <c r="C43" s="144"/>
      <c r="D43" s="144"/>
      <c r="E43" s="144"/>
      <c r="F43" s="144"/>
      <c r="G43" s="144" t="s">
        <v>481</v>
      </c>
      <c r="H43" s="144"/>
      <c r="I43" s="144"/>
      <c r="J43" s="144"/>
      <c r="K43" s="144"/>
      <c r="L43" s="175">
        <v>329</v>
      </c>
      <c r="M43" s="175"/>
      <c r="N43" s="179" t="s">
        <v>41</v>
      </c>
      <c r="O43" s="170">
        <f>SUM(O44:O50)</f>
        <v>2686109.7399999998</v>
      </c>
      <c r="P43" s="170" t="e">
        <f>SUM(P44:P50)</f>
        <v>#REF!</v>
      </c>
      <c r="Q43" s="170">
        <v>2721842.78</v>
      </c>
      <c r="R43" s="170">
        <f>SUM(R44:R50)</f>
        <v>3844397.7800000003</v>
      </c>
      <c r="S43" s="170">
        <f>SUM(S44:S50)</f>
        <v>4126348.5200000005</v>
      </c>
      <c r="T43" s="170">
        <f>SUM(T44:T50)</f>
        <v>2665447.2400000002</v>
      </c>
      <c r="U43" s="170">
        <f t="shared" si="3"/>
        <v>64.595785525164501</v>
      </c>
      <c r="V43" s="170">
        <f>SUM(V44:V50)</f>
        <v>-1080660</v>
      </c>
      <c r="W43" s="170">
        <f>SUM(W44:W50)</f>
        <v>3913450.4699999997</v>
      </c>
      <c r="X43" s="170">
        <f>SUM(X44:X50)</f>
        <v>3599830.2</v>
      </c>
      <c r="Y43" s="170">
        <f>SUM(Y44:Y50)</f>
        <v>3045688.52</v>
      </c>
      <c r="Z43" s="170">
        <f>SUM(Z44:Z50)</f>
        <v>1108614.3599999999</v>
      </c>
      <c r="AA43" s="170">
        <f t="shared" si="12"/>
        <v>36.399466088541452</v>
      </c>
      <c r="AB43" s="170">
        <f>SUM(AB44:AB50)</f>
        <v>309303.30000000005</v>
      </c>
      <c r="AC43" s="170">
        <f>SUM(AC44:AC50)</f>
        <v>3354991.8200000003</v>
      </c>
      <c r="AD43" s="170"/>
      <c r="AE43" s="170"/>
      <c r="AF43" s="170">
        <f>SUM(AF44:AF50)</f>
        <v>3354991.8200000003</v>
      </c>
      <c r="AG43" s="170">
        <f>SUM(AG44:AG50)</f>
        <v>0</v>
      </c>
      <c r="AH43" s="170">
        <f>SUM(AH44:AH50)</f>
        <v>3177761.96</v>
      </c>
      <c r="AI43" s="170">
        <f>SUM(AI44:AI50)</f>
        <v>3562853.8200000003</v>
      </c>
      <c r="AJ43" s="170">
        <f t="shared" ref="AJ43:AO43" si="31">SUM(AJ44:AJ50)</f>
        <v>4123407.12</v>
      </c>
      <c r="AK43" s="170">
        <f t="shared" si="31"/>
        <v>5352151.83</v>
      </c>
      <c r="AL43" s="170">
        <f t="shared" si="31"/>
        <v>4620439.1500000004</v>
      </c>
      <c r="AM43" s="170">
        <f t="shared" si="31"/>
        <v>5413130.8399999999</v>
      </c>
      <c r="AN43" s="170">
        <f t="shared" si="31"/>
        <v>0</v>
      </c>
      <c r="AO43" s="170">
        <f t="shared" si="31"/>
        <v>728263.97</v>
      </c>
      <c r="AP43" s="170">
        <f t="shared" si="5"/>
        <v>170.34412609055209</v>
      </c>
      <c r="AQ43" s="170">
        <f t="shared" ref="AQ43:AX43" si="32">SUM(AQ44:AQ50)</f>
        <v>8335911.7699999996</v>
      </c>
      <c r="AR43" s="170">
        <f t="shared" si="32"/>
        <v>8335911.7699999996</v>
      </c>
      <c r="AS43" s="170">
        <f t="shared" si="32"/>
        <v>3895521.32</v>
      </c>
      <c r="AT43" s="170">
        <f>SUM(AT44:AT50)</f>
        <v>0</v>
      </c>
      <c r="AU43" s="170">
        <f t="shared" si="7"/>
        <v>0</v>
      </c>
      <c r="AV43" s="170">
        <f t="shared" si="32"/>
        <v>0</v>
      </c>
      <c r="AW43" s="170">
        <f t="shared" si="32"/>
        <v>2922780.9299999997</v>
      </c>
      <c r="AX43" s="170">
        <f t="shared" si="32"/>
        <v>0</v>
      </c>
      <c r="AY43" s="170">
        <f t="shared" si="8"/>
        <v>0</v>
      </c>
      <c r="AZ43" s="170">
        <f t="shared" si="9"/>
        <v>46.731796442706354</v>
      </c>
      <c r="BA43" s="170">
        <f>SUM(BA44:BA50)</f>
        <v>560553.30000000005</v>
      </c>
      <c r="BB43" s="170"/>
      <c r="BC43" s="170"/>
      <c r="BD43" s="170">
        <f t="shared" si="27"/>
        <v>60979.009999999776</v>
      </c>
      <c r="BE43" s="170">
        <f>SUM(BE44:BE50)</f>
        <v>0</v>
      </c>
      <c r="BF43" s="170">
        <f>SUM(BF44:BF50)</f>
        <v>0</v>
      </c>
    </row>
    <row r="44" spans="1:59" x14ac:dyDescent="0.3">
      <c r="A44" s="9"/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5"/>
      <c r="M44" s="145">
        <v>3291</v>
      </c>
      <c r="N44" s="145" t="s">
        <v>42</v>
      </c>
      <c r="O44" s="33">
        <v>1258642.73</v>
      </c>
      <c r="P44" s="33" t="e">
        <f>SUM(#REF!+#REF!+#REF!)</f>
        <v>#REF!</v>
      </c>
      <c r="Q44" s="33">
        <v>1364007.89</v>
      </c>
      <c r="R44" s="33">
        <v>1488525</v>
      </c>
      <c r="S44" s="33">
        <v>1480104.52</v>
      </c>
      <c r="T44" s="33">
        <v>976590.53</v>
      </c>
      <c r="U44" s="33">
        <f t="shared" si="3"/>
        <v>65.981186923204575</v>
      </c>
      <c r="V44" s="33">
        <f t="shared" ref="V44:V50" si="33">(Y44-S44)</f>
        <v>-35600</v>
      </c>
      <c r="W44" s="33">
        <v>1445769.74</v>
      </c>
      <c r="X44" s="33">
        <v>1452331.73</v>
      </c>
      <c r="Y44" s="33">
        <v>1444504.52</v>
      </c>
      <c r="Z44" s="33">
        <v>706115.22</v>
      </c>
      <c r="AA44" s="33">
        <f t="shared" si="12"/>
        <v>48.882866770122668</v>
      </c>
      <c r="AB44" s="33">
        <f t="shared" ref="AB44:AB50" si="34">(AC44-Y44)</f>
        <v>157495.47999999998</v>
      </c>
      <c r="AC44" s="33">
        <v>1602000</v>
      </c>
      <c r="AD44" s="33"/>
      <c r="AE44" s="33"/>
      <c r="AF44" s="33">
        <v>1602000</v>
      </c>
      <c r="AG44" s="33"/>
      <c r="AH44" s="33">
        <v>1843596.46</v>
      </c>
      <c r="AI44" s="33">
        <v>1515700</v>
      </c>
      <c r="AJ44" s="33">
        <v>1545069</v>
      </c>
      <c r="AK44" s="33">
        <v>1749121.62</v>
      </c>
      <c r="AL44" s="33">
        <v>1882965.01</v>
      </c>
      <c r="AM44" s="33">
        <v>1565700</v>
      </c>
      <c r="AN44" s="33"/>
      <c r="AO44" s="33"/>
      <c r="AP44" s="33">
        <f t="shared" si="5"/>
        <v>84.926394358557189</v>
      </c>
      <c r="AQ44" s="33">
        <v>2599632</v>
      </c>
      <c r="AR44" s="33">
        <v>2599632</v>
      </c>
      <c r="AS44" s="33">
        <v>1389340.27</v>
      </c>
      <c r="AT44" s="33">
        <v>0</v>
      </c>
      <c r="AU44" s="33">
        <f t="shared" si="7"/>
        <v>0</v>
      </c>
      <c r="AV44" s="33"/>
      <c r="AW44" s="33">
        <f t="shared" ref="AW44:AW50" si="35">AQ44-AM44</f>
        <v>1033932</v>
      </c>
      <c r="AX44" s="33"/>
      <c r="AY44" s="33">
        <f t="shared" si="8"/>
        <v>0</v>
      </c>
      <c r="AZ44" s="33">
        <f t="shared" si="9"/>
        <v>53.443728573890461</v>
      </c>
      <c r="BA44" s="33">
        <f t="shared" ref="BA44:BA50" si="36">AJ44-AI44</f>
        <v>29369</v>
      </c>
      <c r="BB44" s="33"/>
      <c r="BC44" s="33"/>
      <c r="BD44" s="33">
        <f t="shared" si="27"/>
        <v>-183421.62000000011</v>
      </c>
      <c r="BE44" s="33"/>
      <c r="BF44" s="33"/>
    </row>
    <row r="45" spans="1:59" x14ac:dyDescent="0.3">
      <c r="A45" s="9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5"/>
      <c r="M45" s="145">
        <v>3292</v>
      </c>
      <c r="N45" s="145" t="s">
        <v>43</v>
      </c>
      <c r="O45" s="33">
        <v>335684.11</v>
      </c>
      <c r="P45" s="33" t="e">
        <f>SUM(#REF!+#REF!+#REF!+#REF!+#REF!+#REF!+#REF!+#REF!+#REF!+#REF!+#REF!+#REF!+#REF!+#REF!+#REF!+#REF!+#REF!+#REF!+#REF!+#REF!+#REF!+#REF!+#REF!+#REF!+#REF!+#REF!+#REF!+#REF!+#REF!+#REF!+#REF!+#REF!+#REF!+#REF!+#REF!+#REF!)</f>
        <v>#REF!</v>
      </c>
      <c r="Q45" s="33">
        <v>380126.36</v>
      </c>
      <c r="R45" s="33">
        <v>424061.94</v>
      </c>
      <c r="S45" s="33">
        <v>409033.16</v>
      </c>
      <c r="T45" s="33">
        <v>250368.28</v>
      </c>
      <c r="U45" s="33">
        <f t="shared" si="3"/>
        <v>61.209775755100146</v>
      </c>
      <c r="V45" s="33">
        <f t="shared" si="33"/>
        <v>-3100</v>
      </c>
      <c r="W45" s="33">
        <v>384830.22</v>
      </c>
      <c r="X45" s="33">
        <v>370209.68</v>
      </c>
      <c r="Y45" s="33">
        <v>405933.16</v>
      </c>
      <c r="Z45" s="33">
        <v>163034.85999999999</v>
      </c>
      <c r="AA45" s="33">
        <f t="shared" si="12"/>
        <v>40.162981511537517</v>
      </c>
      <c r="AB45" s="33">
        <f t="shared" si="34"/>
        <v>121329.62000000005</v>
      </c>
      <c r="AC45" s="33">
        <v>527262.78</v>
      </c>
      <c r="AD45" s="33"/>
      <c r="AE45" s="33"/>
      <c r="AF45" s="33">
        <v>527262.78</v>
      </c>
      <c r="AG45" s="33"/>
      <c r="AH45" s="33">
        <v>486700.83</v>
      </c>
      <c r="AI45" s="33">
        <v>504409.78</v>
      </c>
      <c r="AJ45" s="33">
        <v>449920.38999999996</v>
      </c>
      <c r="AK45" s="33">
        <v>445313.14</v>
      </c>
      <c r="AL45" s="33">
        <v>399284.28</v>
      </c>
      <c r="AM45" s="33">
        <v>447170.38999999996</v>
      </c>
      <c r="AN45" s="33"/>
      <c r="AO45" s="33"/>
      <c r="AP45" s="33">
        <f t="shared" si="5"/>
        <v>91.877877011222679</v>
      </c>
      <c r="AQ45" s="33">
        <v>2012238.17</v>
      </c>
      <c r="AR45" s="33">
        <v>2012238.17</v>
      </c>
      <c r="AS45" s="33">
        <v>892615.03</v>
      </c>
      <c r="AT45" s="33">
        <v>0</v>
      </c>
      <c r="AU45" s="33">
        <f t="shared" si="7"/>
        <v>0</v>
      </c>
      <c r="AV45" s="33"/>
      <c r="AW45" s="33">
        <f t="shared" si="35"/>
        <v>1565067.78</v>
      </c>
      <c r="AX45" s="33"/>
      <c r="AY45" s="33">
        <f t="shared" si="8"/>
        <v>0</v>
      </c>
      <c r="AZ45" s="33">
        <f t="shared" si="9"/>
        <v>44.359313092644499</v>
      </c>
      <c r="BA45" s="33">
        <f t="shared" si="36"/>
        <v>-54489.390000000072</v>
      </c>
      <c r="BB45" s="33"/>
      <c r="BC45" s="33"/>
      <c r="BD45" s="33">
        <f t="shared" si="27"/>
        <v>1857.2499999999418</v>
      </c>
      <c r="BE45" s="33"/>
      <c r="BF45" s="33"/>
    </row>
    <row r="46" spans="1:59" x14ac:dyDescent="0.3">
      <c r="A46" s="9"/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5"/>
      <c r="M46" s="145">
        <v>3293</v>
      </c>
      <c r="N46" s="145" t="s">
        <v>44</v>
      </c>
      <c r="O46" s="33">
        <v>298650.28000000003</v>
      </c>
      <c r="P46" s="33" t="e">
        <f>SUM(#REF!+#REF!+#REF!+#REF!+#REF!+#REF!+#REF!+#REF!+#REF!+#REF!+#REF!+#REF!+#REF!+#REF!+#REF!+#REF!+#REF!+#REF!+#REF!+#REF!+#REF!+#REF!+#REF!+#REF!+#REF!+#REF!+#REF!+#REF!+#REF!+#REF!+#REF!+#REF!+#REF!+#REF!+#REF!+#REF!+#REF!+#REF!+#REF!+#REF!+#REF!+#REF!)</f>
        <v>#REF!</v>
      </c>
      <c r="Q46" s="33">
        <v>344191.19</v>
      </c>
      <c r="R46" s="33">
        <v>346050.77</v>
      </c>
      <c r="S46" s="33">
        <v>410550.77</v>
      </c>
      <c r="T46" s="33">
        <v>198024.3</v>
      </c>
      <c r="U46" s="33">
        <f t="shared" si="3"/>
        <v>48.233815272103861</v>
      </c>
      <c r="V46" s="33">
        <f t="shared" si="33"/>
        <v>-11000</v>
      </c>
      <c r="W46" s="33">
        <v>348340.82</v>
      </c>
      <c r="X46" s="33">
        <v>307341.75</v>
      </c>
      <c r="Y46" s="33">
        <v>399550.77</v>
      </c>
      <c r="Z46" s="33">
        <v>96301.57</v>
      </c>
      <c r="AA46" s="33">
        <f t="shared" si="12"/>
        <v>24.102461371805141</v>
      </c>
      <c r="AB46" s="33">
        <f t="shared" si="34"/>
        <v>15177.399999999965</v>
      </c>
      <c r="AC46" s="33">
        <v>414728.17</v>
      </c>
      <c r="AD46" s="33"/>
      <c r="AE46" s="33"/>
      <c r="AF46" s="33">
        <v>414728.17</v>
      </c>
      <c r="AG46" s="33"/>
      <c r="AH46" s="33">
        <v>285585.81</v>
      </c>
      <c r="AI46" s="33">
        <v>379328.17</v>
      </c>
      <c r="AJ46" s="33">
        <v>393233.41</v>
      </c>
      <c r="AK46" s="33">
        <v>398065.1</v>
      </c>
      <c r="AL46" s="33">
        <v>357049.28</v>
      </c>
      <c r="AM46" s="33">
        <v>439233.41</v>
      </c>
      <c r="AN46" s="33"/>
      <c r="AO46" s="33"/>
      <c r="AP46" s="33">
        <f t="shared" si="5"/>
        <v>153.80085236027659</v>
      </c>
      <c r="AQ46" s="33">
        <v>1083994.3799999999</v>
      </c>
      <c r="AR46" s="33">
        <v>1083994.3799999999</v>
      </c>
      <c r="AS46" s="33">
        <v>296102.05</v>
      </c>
      <c r="AT46" s="33">
        <v>0</v>
      </c>
      <c r="AU46" s="33">
        <f t="shared" si="7"/>
        <v>0</v>
      </c>
      <c r="AV46" s="33"/>
      <c r="AW46" s="33">
        <f t="shared" si="35"/>
        <v>644760.97</v>
      </c>
      <c r="AX46" s="33"/>
      <c r="AY46" s="33">
        <f t="shared" si="8"/>
        <v>0</v>
      </c>
      <c r="AZ46" s="33">
        <f t="shared" si="9"/>
        <v>27.315828888337968</v>
      </c>
      <c r="BA46" s="33">
        <f t="shared" si="36"/>
        <v>13905.239999999991</v>
      </c>
      <c r="BB46" s="33"/>
      <c r="BC46" s="33"/>
      <c r="BD46" s="33">
        <f t="shared" si="27"/>
        <v>41168.31</v>
      </c>
      <c r="BE46" s="33"/>
      <c r="BF46" s="33"/>
    </row>
    <row r="47" spans="1:59" x14ac:dyDescent="0.3">
      <c r="A47" s="6"/>
      <c r="B47" s="145"/>
      <c r="C47" s="145"/>
      <c r="D47" s="145"/>
      <c r="E47" s="145"/>
      <c r="F47" s="145"/>
      <c r="G47" s="145"/>
      <c r="H47" s="145"/>
      <c r="I47" s="145"/>
      <c r="J47" s="144"/>
      <c r="K47" s="144"/>
      <c r="L47" s="145"/>
      <c r="M47" s="145">
        <v>3294</v>
      </c>
      <c r="N47" s="146" t="s">
        <v>45</v>
      </c>
      <c r="O47" s="33">
        <v>87647.17</v>
      </c>
      <c r="P47" s="33" t="e">
        <f>SUM(#REF!+#REF!+#REF!+#REF!)</f>
        <v>#REF!</v>
      </c>
      <c r="Q47" s="33">
        <v>151198.51999999999</v>
      </c>
      <c r="R47" s="33">
        <v>177000</v>
      </c>
      <c r="S47" s="33">
        <v>182000</v>
      </c>
      <c r="T47" s="33">
        <v>107943.05</v>
      </c>
      <c r="U47" s="33">
        <f t="shared" si="3"/>
        <v>59.309368131868133</v>
      </c>
      <c r="V47" s="33">
        <f t="shared" si="33"/>
        <v>-10000</v>
      </c>
      <c r="W47" s="33">
        <v>184000</v>
      </c>
      <c r="X47" s="33">
        <v>128813.94</v>
      </c>
      <c r="Y47" s="33">
        <v>172000</v>
      </c>
      <c r="Z47" s="33">
        <v>48179.8</v>
      </c>
      <c r="AA47" s="33">
        <f t="shared" si="12"/>
        <v>28.011511627906977</v>
      </c>
      <c r="AB47" s="33">
        <f t="shared" si="34"/>
        <v>11100</v>
      </c>
      <c r="AC47" s="33">
        <v>183100</v>
      </c>
      <c r="AD47" s="33"/>
      <c r="AE47" s="33"/>
      <c r="AF47" s="33">
        <v>183100</v>
      </c>
      <c r="AG47" s="33"/>
      <c r="AH47" s="33">
        <v>119707.11</v>
      </c>
      <c r="AI47" s="33">
        <v>155100</v>
      </c>
      <c r="AJ47" s="33">
        <v>154600</v>
      </c>
      <c r="AK47" s="33">
        <v>148800</v>
      </c>
      <c r="AL47" s="33">
        <v>134711.51999999999</v>
      </c>
      <c r="AM47" s="33">
        <v>173350</v>
      </c>
      <c r="AN47" s="33"/>
      <c r="AO47" s="33"/>
      <c r="AP47" s="33">
        <f t="shared" si="5"/>
        <v>144.81178269193867</v>
      </c>
      <c r="AQ47" s="33">
        <v>288450</v>
      </c>
      <c r="AR47" s="33">
        <v>288450</v>
      </c>
      <c r="AS47" s="33">
        <v>135623.32999999999</v>
      </c>
      <c r="AT47" s="33">
        <v>0</v>
      </c>
      <c r="AU47" s="33">
        <f t="shared" si="7"/>
        <v>0</v>
      </c>
      <c r="AV47" s="33"/>
      <c r="AW47" s="33">
        <f t="shared" si="35"/>
        <v>115100</v>
      </c>
      <c r="AX47" s="33"/>
      <c r="AY47" s="33">
        <f t="shared" si="8"/>
        <v>0</v>
      </c>
      <c r="AZ47" s="33">
        <f t="shared" si="9"/>
        <v>47.017968452071415</v>
      </c>
      <c r="BA47" s="33">
        <f t="shared" si="36"/>
        <v>-500</v>
      </c>
      <c r="BB47" s="33"/>
      <c r="BC47" s="33"/>
      <c r="BD47" s="33">
        <f t="shared" si="27"/>
        <v>24550</v>
      </c>
      <c r="BE47" s="33"/>
      <c r="BF47" s="33"/>
    </row>
    <row r="48" spans="1:59" x14ac:dyDescent="0.3">
      <c r="A48" s="6"/>
      <c r="B48" s="145"/>
      <c r="C48" s="145"/>
      <c r="D48" s="145"/>
      <c r="E48" s="145"/>
      <c r="F48" s="145"/>
      <c r="G48" s="145"/>
      <c r="H48" s="145"/>
      <c r="I48" s="145"/>
      <c r="J48" s="144"/>
      <c r="K48" s="144"/>
      <c r="L48" s="145"/>
      <c r="M48" s="145">
        <v>3295</v>
      </c>
      <c r="N48" s="146" t="s">
        <v>221</v>
      </c>
      <c r="O48" s="33">
        <v>47304.02</v>
      </c>
      <c r="P48" s="33" t="e">
        <f>SUM(#REF!+#REF!+#REF!+#REF!+#REF!+#REF!+#REF!+#REF!+#REF!+#REF!+#REF!+#REF!+#REF!+#REF!+#REF!+#REF!+#REF!+#REF!+#REF!+#REF!+#REF!+#REF!+#REF!+#REF!+#REF!+#REF!+#REF!+#REF!+#REF!+#REF!+#REF!+#REF!+#REF!+#REF!+#REF!)</f>
        <v>#REF!</v>
      </c>
      <c r="Q48" s="33">
        <v>74742.350000000006</v>
      </c>
      <c r="R48" s="33">
        <v>56010</v>
      </c>
      <c r="S48" s="33">
        <v>61210</v>
      </c>
      <c r="T48" s="33">
        <v>39078.5</v>
      </c>
      <c r="U48" s="33">
        <f t="shared" si="3"/>
        <v>63.843326253880086</v>
      </c>
      <c r="V48" s="33">
        <f t="shared" si="33"/>
        <v>5500</v>
      </c>
      <c r="W48" s="33">
        <v>68937.05</v>
      </c>
      <c r="X48" s="33">
        <v>62060.77</v>
      </c>
      <c r="Y48" s="33">
        <v>66710</v>
      </c>
      <c r="Z48" s="33">
        <v>17203.849999999999</v>
      </c>
      <c r="AA48" s="33">
        <f t="shared" si="12"/>
        <v>25.789012142107627</v>
      </c>
      <c r="AB48" s="33">
        <f t="shared" si="34"/>
        <v>7814.6000000000058</v>
      </c>
      <c r="AC48" s="33">
        <v>74524.600000000006</v>
      </c>
      <c r="AD48" s="33"/>
      <c r="AE48" s="33"/>
      <c r="AF48" s="33">
        <v>74524.600000000006</v>
      </c>
      <c r="AG48" s="33"/>
      <c r="AH48" s="33">
        <v>54216.58</v>
      </c>
      <c r="AI48" s="33">
        <v>144024.6</v>
      </c>
      <c r="AJ48" s="33">
        <v>123952.46</v>
      </c>
      <c r="AK48" s="33">
        <v>132727.46000000002</v>
      </c>
      <c r="AL48" s="33">
        <v>96460.11</v>
      </c>
      <c r="AM48" s="33">
        <v>123452.46</v>
      </c>
      <c r="AN48" s="33"/>
      <c r="AO48" s="33"/>
      <c r="AP48" s="33">
        <f t="shared" si="5"/>
        <v>227.70241132878542</v>
      </c>
      <c r="AQ48" s="33">
        <v>574786</v>
      </c>
      <c r="AR48" s="33">
        <v>574786</v>
      </c>
      <c r="AS48" s="33">
        <v>260954.56</v>
      </c>
      <c r="AT48" s="33">
        <v>0</v>
      </c>
      <c r="AU48" s="33">
        <f t="shared" si="7"/>
        <v>0</v>
      </c>
      <c r="AV48" s="33"/>
      <c r="AW48" s="33">
        <f t="shared" si="35"/>
        <v>451333.54</v>
      </c>
      <c r="AX48" s="33"/>
      <c r="AY48" s="33">
        <f t="shared" si="8"/>
        <v>0</v>
      </c>
      <c r="AZ48" s="33">
        <f t="shared" si="9"/>
        <v>45.400298545893605</v>
      </c>
      <c r="BA48" s="33">
        <f t="shared" si="36"/>
        <v>-20072.14</v>
      </c>
      <c r="BB48" s="33"/>
      <c r="BC48" s="33"/>
      <c r="BD48" s="33">
        <f t="shared" si="27"/>
        <v>-9275.0000000000146</v>
      </c>
      <c r="BE48" s="33"/>
      <c r="BF48" s="33"/>
    </row>
    <row r="49" spans="1:61" x14ac:dyDescent="0.3">
      <c r="A49" s="6"/>
      <c r="B49" s="145"/>
      <c r="C49" s="145"/>
      <c r="D49" s="145"/>
      <c r="E49" s="145"/>
      <c r="F49" s="145"/>
      <c r="G49" s="145"/>
      <c r="H49" s="145"/>
      <c r="I49" s="145"/>
      <c r="J49" s="144"/>
      <c r="K49" s="144"/>
      <c r="L49" s="145"/>
      <c r="M49" s="145">
        <v>3296</v>
      </c>
      <c r="N49" s="146" t="s">
        <v>418</v>
      </c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>
        <v>0</v>
      </c>
      <c r="AI49" s="33">
        <v>0</v>
      </c>
      <c r="AJ49" s="33">
        <v>0</v>
      </c>
      <c r="AK49" s="33">
        <v>3400</v>
      </c>
      <c r="AL49" s="33">
        <v>5975.8</v>
      </c>
      <c r="AM49" s="33">
        <v>0</v>
      </c>
      <c r="AN49" s="33"/>
      <c r="AO49" s="33">
        <v>19000</v>
      </c>
      <c r="AP49" s="33">
        <v>0</v>
      </c>
      <c r="AQ49" s="33">
        <v>19000</v>
      </c>
      <c r="AR49" s="33">
        <v>19000</v>
      </c>
      <c r="AS49" s="33">
        <v>2942.4</v>
      </c>
      <c r="AT49" s="33">
        <v>0</v>
      </c>
      <c r="AU49" s="33">
        <f t="shared" si="7"/>
        <v>0</v>
      </c>
      <c r="AV49" s="33"/>
      <c r="AW49" s="33">
        <f t="shared" si="35"/>
        <v>19000</v>
      </c>
      <c r="AX49" s="33"/>
      <c r="AY49" s="33">
        <f t="shared" si="8"/>
        <v>0</v>
      </c>
      <c r="AZ49" s="33">
        <f t="shared" si="9"/>
        <v>15.486315789473684</v>
      </c>
      <c r="BA49" s="33">
        <f t="shared" si="36"/>
        <v>0</v>
      </c>
      <c r="BB49" s="33"/>
      <c r="BC49" s="33"/>
      <c r="BD49" s="33">
        <f t="shared" si="27"/>
        <v>-3400</v>
      </c>
      <c r="BE49" s="33"/>
      <c r="BF49" s="33"/>
    </row>
    <row r="50" spans="1:61" ht="21" thickBot="1" x14ac:dyDescent="0.35">
      <c r="A50" s="6"/>
      <c r="B50" s="145"/>
      <c r="C50" s="145"/>
      <c r="D50" s="145"/>
      <c r="E50" s="145"/>
      <c r="F50" s="145"/>
      <c r="G50" s="145"/>
      <c r="H50" s="145"/>
      <c r="I50" s="145"/>
      <c r="J50" s="225"/>
      <c r="K50" s="225"/>
      <c r="L50" s="225"/>
      <c r="M50" s="226">
        <v>3299</v>
      </c>
      <c r="N50" s="226" t="s">
        <v>41</v>
      </c>
      <c r="O50" s="169">
        <v>658181.43000000005</v>
      </c>
      <c r="P50" s="169" t="e">
        <f>SUM(#REF!+#REF!+#REF!+#REF!+#REF!+#REF!+#REF!+#REF!+#REF!+#REF!+#REF!+#REF!+#REF!+#REF!+#REF!+#REF!+#REF!+#REF!+#REF!+#REF!+#REF!+#REF!+#REF!+#REF!+#REF!+#REF!+#REF!+#REF!+#REF!+#REF!+#REF!+#REF!+#REF!+#REF!+#REF!+#REF!+#REF!+#REF!+#REF!+#REF!+#REF!+#REF!+#REF!+#REF!+#REF!+#REF!)</f>
        <v>#REF!</v>
      </c>
      <c r="Q50" s="169">
        <v>407576.47</v>
      </c>
      <c r="R50" s="169">
        <v>1352750.07</v>
      </c>
      <c r="S50" s="169">
        <v>1583450.07</v>
      </c>
      <c r="T50" s="169">
        <v>1093442.58</v>
      </c>
      <c r="U50" s="169">
        <f t="shared" si="3"/>
        <v>69.05444009358628</v>
      </c>
      <c r="V50" s="169">
        <f t="shared" si="33"/>
        <v>-1026460.0000000001</v>
      </c>
      <c r="W50" s="169">
        <v>1481572.64</v>
      </c>
      <c r="X50" s="169">
        <v>1279072.33</v>
      </c>
      <c r="Y50" s="169">
        <v>556990.06999999995</v>
      </c>
      <c r="Z50" s="169">
        <v>77779.06</v>
      </c>
      <c r="AA50" s="169">
        <f t="shared" si="12"/>
        <v>13.964173544422437</v>
      </c>
      <c r="AB50" s="169">
        <f t="shared" si="34"/>
        <v>-3613.7999999999302</v>
      </c>
      <c r="AC50" s="169">
        <v>553376.27</v>
      </c>
      <c r="AD50" s="169"/>
      <c r="AE50" s="169"/>
      <c r="AF50" s="169">
        <v>553376.27</v>
      </c>
      <c r="AG50" s="169"/>
      <c r="AH50" s="169">
        <v>387955.17</v>
      </c>
      <c r="AI50" s="169">
        <v>864291.27</v>
      </c>
      <c r="AJ50" s="169">
        <v>1456631.86</v>
      </c>
      <c r="AK50" s="169">
        <v>2474724.5099999998</v>
      </c>
      <c r="AL50" s="169">
        <v>1743993.15</v>
      </c>
      <c r="AM50" s="33">
        <v>2664224.58</v>
      </c>
      <c r="AN50" s="169"/>
      <c r="AO50" s="169">
        <v>709263.97</v>
      </c>
      <c r="AP50" s="169">
        <f t="shared" si="5"/>
        <v>686.73516581825686</v>
      </c>
      <c r="AQ50" s="169">
        <v>1757811.22</v>
      </c>
      <c r="AR50" s="169">
        <v>1757811.22</v>
      </c>
      <c r="AS50" s="169">
        <v>917943.68</v>
      </c>
      <c r="AT50" s="169">
        <v>0</v>
      </c>
      <c r="AU50" s="169">
        <f t="shared" si="7"/>
        <v>0</v>
      </c>
      <c r="AV50" s="169"/>
      <c r="AW50" s="169">
        <f t="shared" si="35"/>
        <v>-906413.3600000001</v>
      </c>
      <c r="AX50" s="169"/>
      <c r="AY50" s="169">
        <f t="shared" si="8"/>
        <v>0</v>
      </c>
      <c r="AZ50" s="169">
        <f t="shared" si="9"/>
        <v>52.220834043828667</v>
      </c>
      <c r="BA50" s="169">
        <f t="shared" si="36"/>
        <v>592340.59000000008</v>
      </c>
      <c r="BB50" s="169"/>
      <c r="BC50" s="169"/>
      <c r="BD50" s="33">
        <f t="shared" si="27"/>
        <v>189500.0700000003</v>
      </c>
      <c r="BE50" s="169"/>
      <c r="BF50" s="169"/>
      <c r="BG50" s="91"/>
    </row>
    <row r="51" spans="1:61" ht="21" thickBot="1" x14ac:dyDescent="0.35">
      <c r="A51" s="6"/>
      <c r="B51" s="145"/>
      <c r="C51" s="145"/>
      <c r="D51" s="145"/>
      <c r="E51" s="145"/>
      <c r="F51" s="145"/>
      <c r="G51" s="145"/>
      <c r="H51" s="145"/>
      <c r="I51" s="145"/>
      <c r="J51" s="143"/>
      <c r="K51" s="143"/>
      <c r="L51" s="143"/>
      <c r="M51" s="145"/>
      <c r="N51" s="227">
        <v>9</v>
      </c>
      <c r="AD51" s="33"/>
      <c r="AE51" s="228"/>
      <c r="AM51" s="229"/>
      <c r="AU51" s="229"/>
      <c r="AY51" s="229"/>
      <c r="AZ51" s="229"/>
      <c r="BB51" s="229"/>
      <c r="BC51" s="229"/>
      <c r="BD51" s="229">
        <f t="shared" si="27"/>
        <v>0</v>
      </c>
    </row>
    <row r="52" spans="1:61" ht="20.25" hidden="1" customHeight="1" x14ac:dyDescent="0.3">
      <c r="A52" s="6"/>
      <c r="B52" s="145"/>
      <c r="C52" s="145"/>
      <c r="D52" s="145"/>
      <c r="E52" s="145"/>
      <c r="F52" s="145"/>
      <c r="G52" s="145"/>
      <c r="H52" s="145"/>
      <c r="I52" s="145"/>
      <c r="J52" s="143"/>
      <c r="K52" s="143"/>
      <c r="L52" s="143"/>
      <c r="M52" s="145"/>
      <c r="N52" s="145"/>
      <c r="AD52" s="33"/>
      <c r="AE52" s="228"/>
      <c r="BD52" s="13">
        <f t="shared" si="27"/>
        <v>0</v>
      </c>
    </row>
    <row r="53" spans="1:61" ht="20.25" hidden="1" customHeight="1" x14ac:dyDescent="0.3">
      <c r="A53" s="6"/>
      <c r="B53" s="145"/>
      <c r="C53" s="145"/>
      <c r="D53" s="145"/>
      <c r="E53" s="145"/>
      <c r="F53" s="145"/>
      <c r="G53" s="145"/>
      <c r="H53" s="145"/>
      <c r="I53" s="145"/>
      <c r="J53" s="143"/>
      <c r="K53" s="143"/>
      <c r="L53" s="143"/>
      <c r="M53" s="145"/>
      <c r="N53" s="145"/>
      <c r="AD53" s="33"/>
      <c r="AE53" s="228"/>
      <c r="BD53" s="13">
        <f t="shared" si="27"/>
        <v>0</v>
      </c>
    </row>
    <row r="54" spans="1:61" ht="20.25" hidden="1" customHeight="1" x14ac:dyDescent="0.3">
      <c r="A54" s="6"/>
      <c r="B54" s="145"/>
      <c r="C54" s="145"/>
      <c r="D54" s="145"/>
      <c r="E54" s="145"/>
      <c r="F54" s="145"/>
      <c r="G54" s="145"/>
      <c r="H54" s="145"/>
      <c r="I54" s="145"/>
      <c r="J54" s="143"/>
      <c r="K54" s="143"/>
      <c r="L54" s="143"/>
      <c r="M54" s="145"/>
      <c r="N54" s="145"/>
      <c r="AD54" s="33"/>
      <c r="AE54" s="228"/>
      <c r="BD54" s="13">
        <f t="shared" si="27"/>
        <v>0</v>
      </c>
    </row>
    <row r="55" spans="1:61" ht="20.25" hidden="1" customHeight="1" x14ac:dyDescent="0.3">
      <c r="A55" s="6"/>
      <c r="B55" s="145"/>
      <c r="C55" s="145"/>
      <c r="D55" s="145"/>
      <c r="E55" s="145"/>
      <c r="F55" s="145"/>
      <c r="G55" s="145"/>
      <c r="H55" s="145"/>
      <c r="I55" s="145"/>
      <c r="J55" s="143"/>
      <c r="K55" s="143"/>
      <c r="L55" s="143"/>
      <c r="M55" s="145"/>
      <c r="AD55" s="33"/>
      <c r="AE55" s="228"/>
      <c r="BD55" s="13">
        <f t="shared" si="27"/>
        <v>0</v>
      </c>
    </row>
    <row r="56" spans="1:61" ht="27" hidden="1" customHeight="1" thickBot="1" x14ac:dyDescent="0.35">
      <c r="A56" s="6"/>
      <c r="B56" s="145"/>
      <c r="C56" s="145"/>
      <c r="D56" s="145"/>
      <c r="E56" s="145"/>
      <c r="F56" s="145"/>
      <c r="G56" s="145"/>
      <c r="H56" s="145"/>
      <c r="I56" s="145"/>
      <c r="J56" s="143"/>
      <c r="K56" s="143"/>
      <c r="L56" s="143"/>
      <c r="M56" s="145"/>
      <c r="N56" s="145"/>
      <c r="AD56" s="33"/>
      <c r="AE56" s="228"/>
      <c r="BD56" s="13">
        <f t="shared" si="27"/>
        <v>0</v>
      </c>
    </row>
    <row r="57" spans="1:61" ht="18" customHeight="1" x14ac:dyDescent="0.3">
      <c r="A57" s="863" t="s">
        <v>0</v>
      </c>
      <c r="B57" s="866" t="s">
        <v>1</v>
      </c>
      <c r="C57" s="866"/>
      <c r="D57" s="866"/>
      <c r="E57" s="866"/>
      <c r="F57" s="866"/>
      <c r="G57" s="866"/>
      <c r="H57" s="866"/>
      <c r="I57" s="858" t="s">
        <v>2</v>
      </c>
      <c r="J57" s="858" t="s">
        <v>3</v>
      </c>
      <c r="K57" s="858"/>
      <c r="L57" s="858"/>
      <c r="M57" s="858"/>
      <c r="N57" s="861" t="s">
        <v>4</v>
      </c>
      <c r="O57" s="52"/>
      <c r="P57" s="858" t="s">
        <v>258</v>
      </c>
      <c r="Q57" s="52" t="s">
        <v>273</v>
      </c>
      <c r="R57" s="52" t="s">
        <v>102</v>
      </c>
      <c r="S57" s="858" t="s">
        <v>327</v>
      </c>
      <c r="T57" s="52" t="s">
        <v>316</v>
      </c>
      <c r="U57" s="858" t="s">
        <v>330</v>
      </c>
      <c r="V57" s="858" t="s">
        <v>317</v>
      </c>
      <c r="W57" s="858" t="s">
        <v>358</v>
      </c>
      <c r="X57" s="858" t="s">
        <v>387</v>
      </c>
      <c r="Y57" s="858" t="s">
        <v>373</v>
      </c>
      <c r="Z57" s="858" t="s">
        <v>370</v>
      </c>
      <c r="AA57" s="858" t="s">
        <v>365</v>
      </c>
      <c r="AB57" s="858" t="s">
        <v>317</v>
      </c>
      <c r="AC57" s="858" t="s">
        <v>380</v>
      </c>
      <c r="AD57" s="861" t="s">
        <v>310</v>
      </c>
      <c r="AE57" s="861"/>
      <c r="AF57" s="858" t="s">
        <v>381</v>
      </c>
      <c r="AG57" s="858" t="s">
        <v>386</v>
      </c>
      <c r="AH57" s="858" t="s">
        <v>424</v>
      </c>
      <c r="AI57" s="858" t="s">
        <v>394</v>
      </c>
      <c r="AJ57" s="858" t="s">
        <v>427</v>
      </c>
      <c r="AK57" s="858" t="s">
        <v>491</v>
      </c>
      <c r="AL57" s="858" t="s">
        <v>579</v>
      </c>
      <c r="AM57" s="858" t="s">
        <v>479</v>
      </c>
      <c r="AN57" s="858" t="s">
        <v>428</v>
      </c>
      <c r="AO57" s="858"/>
      <c r="AP57" s="868" t="s">
        <v>502</v>
      </c>
      <c r="AQ57" s="858" t="s">
        <v>567</v>
      </c>
      <c r="AR57" s="858" t="s">
        <v>574</v>
      </c>
      <c r="AS57" s="858" t="s">
        <v>570</v>
      </c>
      <c r="AT57" s="858" t="s">
        <v>570</v>
      </c>
      <c r="AU57" s="858" t="s">
        <v>580</v>
      </c>
      <c r="AV57" s="858" t="s">
        <v>581</v>
      </c>
      <c r="AW57" s="858" t="s">
        <v>552</v>
      </c>
      <c r="AX57" s="858" t="s">
        <v>575</v>
      </c>
      <c r="AY57" s="858" t="s">
        <v>580</v>
      </c>
      <c r="AZ57" s="858" t="s">
        <v>571</v>
      </c>
      <c r="BA57" s="858" t="s">
        <v>416</v>
      </c>
      <c r="BB57" s="867" t="s">
        <v>103</v>
      </c>
      <c r="BC57" s="867"/>
      <c r="BD57" s="858"/>
      <c r="BE57" s="858" t="s">
        <v>576</v>
      </c>
      <c r="BF57" s="858" t="s">
        <v>577</v>
      </c>
    </row>
    <row r="58" spans="1:61" ht="46.5" customHeight="1" thickBot="1" x14ac:dyDescent="0.35">
      <c r="A58" s="864"/>
      <c r="B58" s="191" t="s">
        <v>5</v>
      </c>
      <c r="C58" s="191" t="s">
        <v>6</v>
      </c>
      <c r="D58" s="191" t="s">
        <v>7</v>
      </c>
      <c r="E58" s="191" t="s">
        <v>8</v>
      </c>
      <c r="F58" s="191" t="s">
        <v>9</v>
      </c>
      <c r="G58" s="191" t="s">
        <v>10</v>
      </c>
      <c r="H58" s="191" t="s">
        <v>11</v>
      </c>
      <c r="I58" s="865"/>
      <c r="J58" s="859"/>
      <c r="K58" s="859"/>
      <c r="L58" s="859"/>
      <c r="M58" s="859"/>
      <c r="N58" s="862"/>
      <c r="O58" s="192" t="s">
        <v>297</v>
      </c>
      <c r="P58" s="859"/>
      <c r="Q58" s="192" t="s">
        <v>104</v>
      </c>
      <c r="R58" s="192" t="s">
        <v>105</v>
      </c>
      <c r="S58" s="859"/>
      <c r="T58" s="192" t="s">
        <v>338</v>
      </c>
      <c r="U58" s="859"/>
      <c r="V58" s="859"/>
      <c r="W58" s="859"/>
      <c r="X58" s="859"/>
      <c r="Y58" s="859"/>
      <c r="Z58" s="859"/>
      <c r="AA58" s="859"/>
      <c r="AB58" s="859"/>
      <c r="AC58" s="859"/>
      <c r="AD58" s="193" t="s">
        <v>299</v>
      </c>
      <c r="AE58" s="193" t="s">
        <v>337</v>
      </c>
      <c r="AF58" s="859"/>
      <c r="AG58" s="859"/>
      <c r="AH58" s="859"/>
      <c r="AI58" s="859"/>
      <c r="AJ58" s="859"/>
      <c r="AK58" s="859"/>
      <c r="AL58" s="859"/>
      <c r="AM58" s="859"/>
      <c r="AN58" s="192" t="s">
        <v>377</v>
      </c>
      <c r="AO58" s="192" t="s">
        <v>425</v>
      </c>
      <c r="AP58" s="869"/>
      <c r="AQ58" s="859"/>
      <c r="AR58" s="859"/>
      <c r="AS58" s="859"/>
      <c r="AT58" s="859"/>
      <c r="AU58" s="859"/>
      <c r="AV58" s="859"/>
      <c r="AW58" s="859"/>
      <c r="AX58" s="859"/>
      <c r="AY58" s="859"/>
      <c r="AZ58" s="859"/>
      <c r="BA58" s="859"/>
      <c r="BB58" s="194" t="s">
        <v>377</v>
      </c>
      <c r="BC58" s="194" t="s">
        <v>425</v>
      </c>
      <c r="BD58" s="859"/>
      <c r="BE58" s="859"/>
      <c r="BF58" s="859"/>
    </row>
    <row r="59" spans="1:61" ht="21.75" customHeight="1" thickBot="1" x14ac:dyDescent="0.35">
      <c r="A59" s="14">
        <v>1</v>
      </c>
      <c r="B59" s="195">
        <v>2</v>
      </c>
      <c r="C59" s="195">
        <v>3</v>
      </c>
      <c r="D59" s="195">
        <v>4</v>
      </c>
      <c r="E59" s="195">
        <v>5</v>
      </c>
      <c r="F59" s="195">
        <v>6</v>
      </c>
      <c r="G59" s="195">
        <v>7</v>
      </c>
      <c r="H59" s="195">
        <v>8</v>
      </c>
      <c r="I59" s="196">
        <v>9</v>
      </c>
      <c r="J59" s="196">
        <v>1</v>
      </c>
      <c r="K59" s="196">
        <v>2</v>
      </c>
      <c r="L59" s="196">
        <v>3</v>
      </c>
      <c r="M59" s="196">
        <v>4</v>
      </c>
      <c r="N59" s="196">
        <v>5</v>
      </c>
      <c r="O59" s="196">
        <v>15</v>
      </c>
      <c r="P59" s="196">
        <v>16</v>
      </c>
      <c r="Q59" s="196">
        <v>6</v>
      </c>
      <c r="R59" s="196">
        <v>7</v>
      </c>
      <c r="S59" s="196">
        <v>8</v>
      </c>
      <c r="T59" s="196">
        <v>9</v>
      </c>
      <c r="U59" s="196">
        <v>10</v>
      </c>
      <c r="V59" s="196">
        <v>11</v>
      </c>
      <c r="W59" s="196">
        <v>9</v>
      </c>
      <c r="X59" s="196">
        <v>6</v>
      </c>
      <c r="Y59" s="196">
        <v>7</v>
      </c>
      <c r="Z59" s="196">
        <v>7</v>
      </c>
      <c r="AA59" s="196">
        <v>8</v>
      </c>
      <c r="AB59" s="196">
        <v>9</v>
      </c>
      <c r="AC59" s="196">
        <v>8</v>
      </c>
      <c r="AD59" s="197">
        <v>11</v>
      </c>
      <c r="AE59" s="197">
        <v>12</v>
      </c>
      <c r="AF59" s="196">
        <v>9</v>
      </c>
      <c r="AG59" s="196">
        <v>10</v>
      </c>
      <c r="AH59" s="196">
        <v>6</v>
      </c>
      <c r="AI59" s="196">
        <v>7</v>
      </c>
      <c r="AJ59" s="196">
        <v>8</v>
      </c>
      <c r="AK59" s="196">
        <v>9</v>
      </c>
      <c r="AL59" s="196">
        <v>6</v>
      </c>
      <c r="AM59" s="196">
        <v>7</v>
      </c>
      <c r="AN59" s="196">
        <v>10</v>
      </c>
      <c r="AO59" s="196">
        <v>11</v>
      </c>
      <c r="AP59" s="159">
        <v>10</v>
      </c>
      <c r="AQ59" s="196">
        <v>8</v>
      </c>
      <c r="AR59" s="196">
        <v>9</v>
      </c>
      <c r="AS59" s="196">
        <v>9</v>
      </c>
      <c r="AT59" s="196">
        <v>9</v>
      </c>
      <c r="AU59" s="196">
        <v>11</v>
      </c>
      <c r="AV59" s="196">
        <v>9</v>
      </c>
      <c r="AW59" s="196">
        <v>9</v>
      </c>
      <c r="AX59" s="196">
        <v>10</v>
      </c>
      <c r="AY59" s="196">
        <v>11</v>
      </c>
      <c r="AZ59" s="196">
        <v>11</v>
      </c>
      <c r="BA59" s="196">
        <v>9</v>
      </c>
      <c r="BB59" s="196">
        <v>12</v>
      </c>
      <c r="BC59" s="196">
        <v>13</v>
      </c>
      <c r="BD59" s="196"/>
      <c r="BE59" s="196">
        <v>12</v>
      </c>
      <c r="BF59" s="196">
        <v>13</v>
      </c>
      <c r="BH59" s="13"/>
    </row>
    <row r="60" spans="1:61" x14ac:dyDescent="0.3">
      <c r="A60" s="2"/>
      <c r="B60" s="33"/>
      <c r="C60" s="33"/>
      <c r="D60" s="33"/>
      <c r="E60" s="33"/>
      <c r="F60" s="33"/>
      <c r="G60" s="33"/>
      <c r="H60" s="33"/>
      <c r="I60" s="33"/>
      <c r="J60" s="144"/>
      <c r="K60" s="175">
        <v>34</v>
      </c>
      <c r="L60" s="175"/>
      <c r="M60" s="175"/>
      <c r="N60" s="179" t="s">
        <v>46</v>
      </c>
      <c r="O60" s="166">
        <f>SUM(O61+O64)</f>
        <v>735913.09000000008</v>
      </c>
      <c r="P60" s="166" t="e">
        <f>SUM(P61+P64)</f>
        <v>#REF!</v>
      </c>
      <c r="Q60" s="166">
        <v>479484.81</v>
      </c>
      <c r="R60" s="166">
        <f>SUM(R61+R64)</f>
        <v>571528</v>
      </c>
      <c r="S60" s="166">
        <f>SUM(S61+S64)</f>
        <v>587581</v>
      </c>
      <c r="T60" s="166">
        <f>SUM(T61+T64)</f>
        <v>250388.01</v>
      </c>
      <c r="U60" s="166">
        <f t="shared" ref="U60:U98" si="37">(T60/S60)*100</f>
        <v>42.613360540929676</v>
      </c>
      <c r="V60" s="166">
        <f>SUM(V61+V64)</f>
        <v>-163460</v>
      </c>
      <c r="W60" s="166">
        <f>SUM(W61+W64)</f>
        <v>950819.28</v>
      </c>
      <c r="X60" s="166">
        <f>SUM(X61+X64)</f>
        <v>848454.58000000007</v>
      </c>
      <c r="Y60" s="166">
        <f>SUM(Y61+Y64)</f>
        <v>424121</v>
      </c>
      <c r="Z60" s="166">
        <f>SUM(Z61+Z64)</f>
        <v>100348.37</v>
      </c>
      <c r="AA60" s="166">
        <f t="shared" ref="AA60:AA98" si="38">(Z60/Y60)*100</f>
        <v>23.660316277666045</v>
      </c>
      <c r="AB60" s="166">
        <f>SUM(AB61+AB64)</f>
        <v>-24914.210000000021</v>
      </c>
      <c r="AC60" s="166">
        <f>SUM(AC61+AC64)</f>
        <v>399206.79</v>
      </c>
      <c r="AD60" s="166">
        <v>429521</v>
      </c>
      <c r="AE60" s="230">
        <v>428521</v>
      </c>
      <c r="AF60" s="166">
        <f t="shared" ref="AF60:AO60" si="39">SUM(AF61+AF64)</f>
        <v>401206.79</v>
      </c>
      <c r="AG60" s="166">
        <f t="shared" si="39"/>
        <v>0</v>
      </c>
      <c r="AH60" s="166">
        <f t="shared" si="39"/>
        <v>311874.80999999994</v>
      </c>
      <c r="AI60" s="166">
        <f t="shared" si="39"/>
        <v>352856.79</v>
      </c>
      <c r="AJ60" s="166">
        <f t="shared" si="39"/>
        <v>373554.08999999997</v>
      </c>
      <c r="AK60" s="166">
        <f t="shared" si="39"/>
        <v>412505.48999999993</v>
      </c>
      <c r="AL60" s="166">
        <f t="shared" si="39"/>
        <v>351203.8</v>
      </c>
      <c r="AM60" s="166">
        <f t="shared" si="39"/>
        <v>834688.09</v>
      </c>
      <c r="AN60" s="166">
        <f t="shared" si="39"/>
        <v>0</v>
      </c>
      <c r="AO60" s="166">
        <f t="shared" si="39"/>
        <v>5536612.8899999997</v>
      </c>
      <c r="AP60" s="166">
        <f t="shared" ref="AP60:AP94" si="40">AM60/AH60*100</f>
        <v>267.63562276799468</v>
      </c>
      <c r="AQ60" s="166">
        <f t="shared" ref="AQ60:AX60" si="41">SUM(AQ61+AQ64)</f>
        <v>1148995.01</v>
      </c>
      <c r="AR60" s="166">
        <f t="shared" si="41"/>
        <v>1148995.01</v>
      </c>
      <c r="AS60" s="166">
        <f t="shared" si="41"/>
        <v>435726.57999999996</v>
      </c>
      <c r="AT60" s="166">
        <f>SUM(AT61+AT64)</f>
        <v>0</v>
      </c>
      <c r="AU60" s="166">
        <f>IFERROR(AT60/AN60*100,0)</f>
        <v>0</v>
      </c>
      <c r="AV60" s="166">
        <f t="shared" si="41"/>
        <v>0</v>
      </c>
      <c r="AW60" s="166">
        <f t="shared" si="41"/>
        <v>314306.9200000001</v>
      </c>
      <c r="AX60" s="166">
        <f t="shared" si="41"/>
        <v>0</v>
      </c>
      <c r="AY60" s="166">
        <f>IFERROR(AX60/AR60*100,0)</f>
        <v>0</v>
      </c>
      <c r="AZ60" s="166">
        <f t="shared" ref="AZ60:AZ98" si="42">IFERROR(AS60/AQ60*100,0)</f>
        <v>37.922408383653469</v>
      </c>
      <c r="BA60" s="166">
        <f>SUM(BA61+BA64)</f>
        <v>20697.300000000014</v>
      </c>
      <c r="BB60" s="166">
        <v>835188.09</v>
      </c>
      <c r="BC60" s="166">
        <v>835188.09</v>
      </c>
      <c r="BD60" s="166">
        <f t="shared" ref="BD60:BD105" si="43">AM60-AK60</f>
        <v>422182.60000000003</v>
      </c>
      <c r="BE60" s="166">
        <f>SUM(BE61+BE64)</f>
        <v>0</v>
      </c>
      <c r="BF60" s="166">
        <f>SUM(BF61+BF64)</f>
        <v>0</v>
      </c>
      <c r="BH60" s="211"/>
      <c r="BI60" s="211"/>
    </row>
    <row r="61" spans="1:61" x14ac:dyDescent="0.3">
      <c r="A61" s="9"/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74">
        <v>342</v>
      </c>
      <c r="M61" s="174"/>
      <c r="N61" s="187" t="s">
        <v>47</v>
      </c>
      <c r="O61" s="166">
        <f t="shared" ref="O61:Y61" si="44">SUM(O62)</f>
        <v>371061.91</v>
      </c>
      <c r="P61" s="166" t="e">
        <f t="shared" si="44"/>
        <v>#REF!</v>
      </c>
      <c r="Q61" s="166">
        <v>197939.65</v>
      </c>
      <c r="R61" s="166">
        <f t="shared" si="44"/>
        <v>200000</v>
      </c>
      <c r="S61" s="166">
        <f t="shared" si="44"/>
        <v>200000</v>
      </c>
      <c r="T61" s="166">
        <f>SUM(T62)</f>
        <v>59715.12</v>
      </c>
      <c r="U61" s="166">
        <f t="shared" si="37"/>
        <v>29.857559999999999</v>
      </c>
      <c r="V61" s="166">
        <f>SUM(V62)</f>
        <v>-100000</v>
      </c>
      <c r="W61" s="166">
        <f t="shared" si="44"/>
        <v>110000</v>
      </c>
      <c r="X61" s="166">
        <f t="shared" si="44"/>
        <v>81272.789999999994</v>
      </c>
      <c r="Y61" s="166">
        <f t="shared" si="44"/>
        <v>100000</v>
      </c>
      <c r="Z61" s="166">
        <f>SUM(Z62)</f>
        <v>23391.55</v>
      </c>
      <c r="AA61" s="166">
        <f t="shared" si="38"/>
        <v>23.391549999999999</v>
      </c>
      <c r="AB61" s="166">
        <f>SUM(AB62)</f>
        <v>-50000</v>
      </c>
      <c r="AC61" s="166">
        <f>SUM(AC62)</f>
        <v>50000</v>
      </c>
      <c r="AD61" s="166"/>
      <c r="AE61" s="166"/>
      <c r="AF61" s="166">
        <f>SUM(AF62)</f>
        <v>50000</v>
      </c>
      <c r="AG61" s="166">
        <f>SUM(AG62)</f>
        <v>0</v>
      </c>
      <c r="AH61" s="166">
        <f t="shared" ref="AH61:AO61" si="45">SUM(AH62:AH63)</f>
        <v>41609.53</v>
      </c>
      <c r="AI61" s="166">
        <f t="shared" si="45"/>
        <v>40000</v>
      </c>
      <c r="AJ61" s="166">
        <f t="shared" si="45"/>
        <v>75000</v>
      </c>
      <c r="AK61" s="166">
        <f>SUM(AK62:AK63)</f>
        <v>82000</v>
      </c>
      <c r="AL61" s="166">
        <f>SUM(AL62:AL63)</f>
        <v>54787.58</v>
      </c>
      <c r="AM61" s="166">
        <f>SUM(AM62:AM63)</f>
        <v>73000</v>
      </c>
      <c r="AN61" s="166">
        <f t="shared" si="45"/>
        <v>0</v>
      </c>
      <c r="AO61" s="166">
        <f t="shared" si="45"/>
        <v>5536612.8899999997</v>
      </c>
      <c r="AP61" s="166">
        <f t="shared" si="40"/>
        <v>175.4405781560138</v>
      </c>
      <c r="AQ61" s="166">
        <f>SUM(AQ62:AQ63)</f>
        <v>75000</v>
      </c>
      <c r="AR61" s="166">
        <f>SUM(AR62:AR63)</f>
        <v>75000</v>
      </c>
      <c r="AS61" s="166">
        <f>SUM(AS62:AS63)</f>
        <v>11384.72</v>
      </c>
      <c r="AT61" s="166">
        <f>SUM(AT62:AT63)</f>
        <v>0</v>
      </c>
      <c r="AU61" s="166">
        <f t="shared" ref="AU61:AU98" si="46">IFERROR(AT61/AN61*100,0)</f>
        <v>0</v>
      </c>
      <c r="AV61" s="166">
        <f>SUM(AV62:AV63)</f>
        <v>0</v>
      </c>
      <c r="AW61" s="166">
        <f>SUM(AW62:AW63)</f>
        <v>2000</v>
      </c>
      <c r="AX61" s="166">
        <f>SUM(AX62:AX63)</f>
        <v>0</v>
      </c>
      <c r="AY61" s="166">
        <f t="shared" ref="AY61:AY98" si="47">IFERROR(AX61/AR61*100,0)</f>
        <v>0</v>
      </c>
      <c r="AZ61" s="166">
        <f t="shared" si="42"/>
        <v>15.179626666666666</v>
      </c>
      <c r="BA61" s="166">
        <f>SUM(BA62:BA63)</f>
        <v>35000</v>
      </c>
      <c r="BB61" s="166"/>
      <c r="BC61" s="166"/>
      <c r="BD61" s="166">
        <f t="shared" si="43"/>
        <v>-9000</v>
      </c>
      <c r="BE61" s="166">
        <f>SUM(BE62:BE63)</f>
        <v>0</v>
      </c>
      <c r="BF61" s="166">
        <f>SUM(BF62:BF63)</f>
        <v>0</v>
      </c>
      <c r="BG61" s="91"/>
    </row>
    <row r="62" spans="1:61" ht="40.5" x14ac:dyDescent="0.3">
      <c r="A62" s="6"/>
      <c r="B62" s="145"/>
      <c r="C62" s="145"/>
      <c r="D62" s="145"/>
      <c r="E62" s="145"/>
      <c r="F62" s="145"/>
      <c r="G62" s="145"/>
      <c r="H62" s="145"/>
      <c r="I62" s="145"/>
      <c r="J62" s="144"/>
      <c r="K62" s="144"/>
      <c r="L62" s="145"/>
      <c r="M62" s="117">
        <v>3422</v>
      </c>
      <c r="N62" s="165" t="s">
        <v>48</v>
      </c>
      <c r="O62" s="33">
        <v>371061.91</v>
      </c>
      <c r="P62" s="33" t="e">
        <f>SUM(#REF!)</f>
        <v>#REF!</v>
      </c>
      <c r="Q62" s="33">
        <v>197939.65</v>
      </c>
      <c r="R62" s="33">
        <v>200000</v>
      </c>
      <c r="S62" s="33">
        <v>200000</v>
      </c>
      <c r="T62" s="33">
        <v>59715.12</v>
      </c>
      <c r="U62" s="33">
        <f t="shared" si="37"/>
        <v>29.857559999999999</v>
      </c>
      <c r="V62" s="33">
        <f>(Y62-S62)</f>
        <v>-100000</v>
      </c>
      <c r="W62" s="33">
        <v>110000</v>
      </c>
      <c r="X62" s="33">
        <v>81272.789999999994</v>
      </c>
      <c r="Y62" s="33">
        <v>100000</v>
      </c>
      <c r="Z62" s="33">
        <v>23391.55</v>
      </c>
      <c r="AA62" s="33">
        <f t="shared" si="38"/>
        <v>23.391549999999999</v>
      </c>
      <c r="AB62" s="33">
        <f>(AC62-Y62)</f>
        <v>-50000</v>
      </c>
      <c r="AC62" s="33">
        <v>50000</v>
      </c>
      <c r="AD62" s="33"/>
      <c r="AE62" s="33"/>
      <c r="AF62" s="33">
        <v>50000</v>
      </c>
      <c r="AG62" s="33"/>
      <c r="AH62" s="33">
        <v>41609.53</v>
      </c>
      <c r="AI62" s="33">
        <v>40000</v>
      </c>
      <c r="AJ62" s="33">
        <v>75000</v>
      </c>
      <c r="AK62" s="33">
        <v>14000</v>
      </c>
      <c r="AL62" s="33">
        <v>0</v>
      </c>
      <c r="AM62" s="33">
        <v>73000</v>
      </c>
      <c r="AN62" s="33"/>
      <c r="AO62" s="33"/>
      <c r="AP62" s="33">
        <f t="shared" si="40"/>
        <v>175.4405781560138</v>
      </c>
      <c r="AQ62" s="33">
        <v>33000</v>
      </c>
      <c r="AR62" s="33">
        <v>33000</v>
      </c>
      <c r="AS62" s="33">
        <v>0</v>
      </c>
      <c r="AT62" s="33">
        <v>0</v>
      </c>
      <c r="AU62" s="33">
        <f t="shared" si="46"/>
        <v>0</v>
      </c>
      <c r="AV62" s="33"/>
      <c r="AW62" s="33">
        <f>AQ62-AM62</f>
        <v>-40000</v>
      </c>
      <c r="AX62" s="33"/>
      <c r="AY62" s="33">
        <f t="shared" si="47"/>
        <v>0</v>
      </c>
      <c r="AZ62" s="33">
        <f t="shared" si="42"/>
        <v>0</v>
      </c>
      <c r="BA62" s="33">
        <f>AJ62-AI62</f>
        <v>35000</v>
      </c>
      <c r="BB62" s="33"/>
      <c r="BC62" s="33"/>
      <c r="BD62" s="33">
        <f t="shared" si="43"/>
        <v>59000</v>
      </c>
      <c r="BE62" s="33"/>
      <c r="BF62" s="33"/>
    </row>
    <row r="63" spans="1:61" ht="40.5" x14ac:dyDescent="0.3">
      <c r="A63" s="6"/>
      <c r="B63" s="145"/>
      <c r="C63" s="145"/>
      <c r="D63" s="145"/>
      <c r="E63" s="145"/>
      <c r="F63" s="145"/>
      <c r="G63" s="145"/>
      <c r="H63" s="145"/>
      <c r="I63" s="145"/>
      <c r="J63" s="144"/>
      <c r="K63" s="144"/>
      <c r="L63" s="145"/>
      <c r="M63" s="117">
        <v>3423</v>
      </c>
      <c r="N63" s="165" t="s">
        <v>419</v>
      </c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>
        <v>0</v>
      </c>
      <c r="AI63" s="33">
        <v>0</v>
      </c>
      <c r="AJ63" s="33">
        <v>0</v>
      </c>
      <c r="AK63" s="33">
        <v>68000</v>
      </c>
      <c r="AL63" s="33">
        <v>54787.58</v>
      </c>
      <c r="AM63" s="33">
        <v>0</v>
      </c>
      <c r="AN63" s="33"/>
      <c r="AO63" s="33">
        <v>5536612.8899999997</v>
      </c>
      <c r="AP63" s="33">
        <v>0</v>
      </c>
      <c r="AQ63" s="33">
        <v>42000</v>
      </c>
      <c r="AR63" s="33">
        <v>42000</v>
      </c>
      <c r="AS63" s="33">
        <v>11384.72</v>
      </c>
      <c r="AT63" s="33">
        <v>0</v>
      </c>
      <c r="AU63" s="33">
        <f t="shared" si="46"/>
        <v>0</v>
      </c>
      <c r="AV63" s="33"/>
      <c r="AW63" s="33">
        <f>AQ63-AM63</f>
        <v>42000</v>
      </c>
      <c r="AX63" s="33"/>
      <c r="AY63" s="33">
        <f t="shared" si="47"/>
        <v>0</v>
      </c>
      <c r="AZ63" s="33">
        <f t="shared" si="42"/>
        <v>27.106476190476187</v>
      </c>
      <c r="BA63" s="33">
        <f>AJ63-AI63</f>
        <v>0</v>
      </c>
      <c r="BB63" s="33"/>
      <c r="BC63" s="33"/>
      <c r="BD63" s="33">
        <f t="shared" si="43"/>
        <v>-68000</v>
      </c>
      <c r="BE63" s="33"/>
      <c r="BF63" s="33"/>
    </row>
    <row r="64" spans="1:61" x14ac:dyDescent="0.3">
      <c r="A64" s="2"/>
      <c r="B64" s="33"/>
      <c r="C64" s="33"/>
      <c r="D64" s="33"/>
      <c r="E64" s="33"/>
      <c r="F64" s="33"/>
      <c r="G64" s="33"/>
      <c r="H64" s="33"/>
      <c r="I64" s="33"/>
      <c r="J64" s="144"/>
      <c r="K64" s="144"/>
      <c r="L64" s="175">
        <v>343</v>
      </c>
      <c r="M64" s="175"/>
      <c r="N64" s="179" t="s">
        <v>49</v>
      </c>
      <c r="O64" s="164">
        <f>SUM(O65:O67)</f>
        <v>364851.18000000005</v>
      </c>
      <c r="P64" s="164" t="e">
        <f>SUM(P65:P67)</f>
        <v>#REF!</v>
      </c>
      <c r="Q64" s="164">
        <v>281545.15999999997</v>
      </c>
      <c r="R64" s="164">
        <f>SUM(R65:R67)</f>
        <v>371528</v>
      </c>
      <c r="S64" s="164">
        <f>SUM(S65:S67)</f>
        <v>387581</v>
      </c>
      <c r="T64" s="164">
        <f>SUM(T65:T67)</f>
        <v>190672.89</v>
      </c>
      <c r="U64" s="164">
        <f t="shared" si="37"/>
        <v>49.19562362448108</v>
      </c>
      <c r="V64" s="164">
        <f>SUM(V65:V67)</f>
        <v>-63460</v>
      </c>
      <c r="W64" s="164">
        <f>SUM(W65:W67)</f>
        <v>840819.28</v>
      </c>
      <c r="X64" s="164">
        <f>SUM(X65:X68)</f>
        <v>767181.79</v>
      </c>
      <c r="Y64" s="164">
        <f>SUM(Y65:Y68)</f>
        <v>324121</v>
      </c>
      <c r="Z64" s="164">
        <f>SUM(Z65:Z68)</f>
        <v>76956.819999999992</v>
      </c>
      <c r="AA64" s="164">
        <f t="shared" si="38"/>
        <v>23.74323786487145</v>
      </c>
      <c r="AB64" s="164">
        <f>SUM(AB65:AB68)</f>
        <v>25085.789999999979</v>
      </c>
      <c r="AC64" s="164">
        <f>SUM(AC65:AC68)</f>
        <v>349206.79</v>
      </c>
      <c r="AD64" s="164"/>
      <c r="AE64" s="164"/>
      <c r="AF64" s="164">
        <f t="shared" ref="AF64:AO64" si="48">SUM(AF65:AF68)</f>
        <v>351206.79</v>
      </c>
      <c r="AG64" s="164">
        <f t="shared" si="48"/>
        <v>0</v>
      </c>
      <c r="AH64" s="164">
        <f t="shared" si="48"/>
        <v>270265.27999999997</v>
      </c>
      <c r="AI64" s="164">
        <f t="shared" si="48"/>
        <v>312856.78999999998</v>
      </c>
      <c r="AJ64" s="164">
        <f t="shared" si="48"/>
        <v>298554.08999999997</v>
      </c>
      <c r="AK64" s="164">
        <f t="shared" si="48"/>
        <v>330505.48999999993</v>
      </c>
      <c r="AL64" s="164">
        <f t="shared" si="48"/>
        <v>296416.21999999997</v>
      </c>
      <c r="AM64" s="164">
        <f t="shared" si="48"/>
        <v>761688.09</v>
      </c>
      <c r="AN64" s="164">
        <f t="shared" si="48"/>
        <v>0</v>
      </c>
      <c r="AO64" s="164">
        <f t="shared" si="48"/>
        <v>0</v>
      </c>
      <c r="AP64" s="164">
        <f t="shared" si="40"/>
        <v>281.82979700537192</v>
      </c>
      <c r="AQ64" s="164">
        <f>SUM(AQ65:AQ68)</f>
        <v>1073995.01</v>
      </c>
      <c r="AR64" s="164">
        <f>SUM(AR65:AR68)</f>
        <v>1073995.01</v>
      </c>
      <c r="AS64" s="164">
        <f>SUM(AS65:AS68)</f>
        <v>424341.86</v>
      </c>
      <c r="AT64" s="164">
        <f>SUM(AT65:AT68)</f>
        <v>0</v>
      </c>
      <c r="AU64" s="164">
        <f t="shared" si="46"/>
        <v>0</v>
      </c>
      <c r="AV64" s="164">
        <f>SUM(AV65:AV68)</f>
        <v>0</v>
      </c>
      <c r="AW64" s="164">
        <f>SUM(AW65:AW68)</f>
        <v>312306.9200000001</v>
      </c>
      <c r="AX64" s="164">
        <f>SUM(AX65:AX68)</f>
        <v>0</v>
      </c>
      <c r="AY64" s="164">
        <f t="shared" si="47"/>
        <v>0</v>
      </c>
      <c r="AZ64" s="164">
        <f t="shared" si="42"/>
        <v>39.510598843471342</v>
      </c>
      <c r="BA64" s="164">
        <f>SUM(BA65:BA68)</f>
        <v>-14302.699999999986</v>
      </c>
      <c r="BB64" s="164"/>
      <c r="BC64" s="164"/>
      <c r="BD64" s="164">
        <f t="shared" si="43"/>
        <v>431182.60000000003</v>
      </c>
      <c r="BE64" s="164">
        <f>SUM(BE65:BE68)</f>
        <v>0</v>
      </c>
      <c r="BF64" s="164">
        <f>SUM(BF65:BF68)</f>
        <v>0</v>
      </c>
    </row>
    <row r="65" spans="1:61" x14ac:dyDescent="0.3">
      <c r="A65" s="6"/>
      <c r="B65" s="145"/>
      <c r="C65" s="145"/>
      <c r="D65" s="145"/>
      <c r="E65" s="145"/>
      <c r="F65" s="145"/>
      <c r="G65" s="145"/>
      <c r="H65" s="145"/>
      <c r="I65" s="145"/>
      <c r="J65" s="144"/>
      <c r="K65" s="144"/>
      <c r="L65" s="145"/>
      <c r="M65" s="145">
        <v>3431</v>
      </c>
      <c r="N65" s="146" t="s">
        <v>50</v>
      </c>
      <c r="O65" s="33">
        <v>319783.25</v>
      </c>
      <c r="P65" s="33" t="e">
        <f>SUM(#REF!+#REF!+#REF!+#REF!+#REF!+#REF!+#REF!+#REF!+#REF!+#REF!+#REF!+#REF!+#REF!+#REF!+#REF!+#REF!+#REF!+#REF!+#REF!+#REF!+#REF!+#REF!+#REF!+#REF!+#REF!+#REF!+#REF!+#REF!+#REF!+#REF!+#REF!+#REF!+#REF!+#REF!+#REF!+#REF!+#REF!+#REF!)</f>
        <v>#REF!</v>
      </c>
      <c r="Q65" s="33">
        <v>270755.84999999998</v>
      </c>
      <c r="R65" s="33">
        <v>343071</v>
      </c>
      <c r="S65" s="33">
        <v>359071</v>
      </c>
      <c r="T65" s="33">
        <v>187679.07</v>
      </c>
      <c r="U65" s="33">
        <f t="shared" si="37"/>
        <v>52.267955362588459</v>
      </c>
      <c r="V65" s="33">
        <f>(Y65-S65)</f>
        <v>-48400</v>
      </c>
      <c r="W65" s="33">
        <v>307369.28000000003</v>
      </c>
      <c r="X65" s="33">
        <v>255988.36</v>
      </c>
      <c r="Y65" s="33">
        <v>310671</v>
      </c>
      <c r="Z65" s="33">
        <v>75221.5</v>
      </c>
      <c r="AA65" s="33">
        <f t="shared" si="38"/>
        <v>24.212591455269401</v>
      </c>
      <c r="AB65" s="33">
        <f>(AC65-Y65)</f>
        <v>-13314.210000000021</v>
      </c>
      <c r="AC65" s="33">
        <v>297356.78999999998</v>
      </c>
      <c r="AD65" s="33"/>
      <c r="AE65" s="33"/>
      <c r="AF65" s="33">
        <v>299356.78999999998</v>
      </c>
      <c r="AG65" s="33"/>
      <c r="AH65" s="33">
        <v>248953.74999999994</v>
      </c>
      <c r="AI65" s="33">
        <v>285856.78999999998</v>
      </c>
      <c r="AJ65" s="33">
        <v>270928.93</v>
      </c>
      <c r="AK65" s="33">
        <v>308161.07999999996</v>
      </c>
      <c r="AL65" s="33">
        <v>280558.48</v>
      </c>
      <c r="AM65" s="33">
        <v>744078.92999999993</v>
      </c>
      <c r="AN65" s="33"/>
      <c r="AO65" s="33"/>
      <c r="AP65" s="33">
        <f t="shared" si="40"/>
        <v>298.88239482233149</v>
      </c>
      <c r="AQ65" s="33">
        <v>603824.55000000005</v>
      </c>
      <c r="AR65" s="33">
        <v>603824.55000000005</v>
      </c>
      <c r="AS65" s="33">
        <v>239395.89</v>
      </c>
      <c r="AT65" s="33">
        <v>0</v>
      </c>
      <c r="AU65" s="33">
        <f t="shared" si="46"/>
        <v>0</v>
      </c>
      <c r="AV65" s="33"/>
      <c r="AW65" s="33">
        <f>AQ65-AM65</f>
        <v>-140254.37999999989</v>
      </c>
      <c r="AX65" s="33"/>
      <c r="AY65" s="33">
        <f t="shared" si="47"/>
        <v>0</v>
      </c>
      <c r="AZ65" s="33">
        <f t="shared" si="42"/>
        <v>39.646597674771591</v>
      </c>
      <c r="BA65" s="33">
        <f>AJ65-AI65</f>
        <v>-14927.859999999986</v>
      </c>
      <c r="BB65" s="33"/>
      <c r="BC65" s="33"/>
      <c r="BD65" s="33">
        <f t="shared" si="43"/>
        <v>435917.85</v>
      </c>
      <c r="BE65" s="33"/>
      <c r="BF65" s="33"/>
    </row>
    <row r="66" spans="1:61" x14ac:dyDescent="0.3">
      <c r="A66" s="6"/>
      <c r="B66" s="145"/>
      <c r="C66" s="145"/>
      <c r="D66" s="145"/>
      <c r="E66" s="145"/>
      <c r="F66" s="145"/>
      <c r="G66" s="145"/>
      <c r="H66" s="145"/>
      <c r="I66" s="145"/>
      <c r="J66" s="144"/>
      <c r="K66" s="144"/>
      <c r="L66" s="145"/>
      <c r="M66" s="145">
        <v>3432</v>
      </c>
      <c r="N66" s="146" t="s">
        <v>51</v>
      </c>
      <c r="O66" s="33">
        <v>34604.410000000003</v>
      </c>
      <c r="P66" s="33" t="e">
        <f>SUM(#REF!)</f>
        <v>#REF!</v>
      </c>
      <c r="Q66" s="33">
        <v>0</v>
      </c>
      <c r="R66" s="33">
        <v>5000</v>
      </c>
      <c r="S66" s="33">
        <v>5000</v>
      </c>
      <c r="T66" s="33">
        <v>0</v>
      </c>
      <c r="U66" s="33">
        <f t="shared" si="37"/>
        <v>0</v>
      </c>
      <c r="V66" s="33">
        <f>(Y66-S66)</f>
        <v>0</v>
      </c>
      <c r="W66" s="33">
        <v>510000</v>
      </c>
      <c r="X66" s="33">
        <v>504403.43</v>
      </c>
      <c r="Y66" s="33">
        <v>5000</v>
      </c>
      <c r="Z66" s="33">
        <v>548.48</v>
      </c>
      <c r="AA66" s="33">
        <f t="shared" si="38"/>
        <v>10.9696</v>
      </c>
      <c r="AB66" s="33">
        <f>(AC66-Y66)</f>
        <v>0</v>
      </c>
      <c r="AC66" s="33">
        <v>5000</v>
      </c>
      <c r="AD66" s="33"/>
      <c r="AE66" s="33"/>
      <c r="AF66" s="33">
        <v>5000</v>
      </c>
      <c r="AG66" s="33"/>
      <c r="AH66" s="33">
        <v>698.81</v>
      </c>
      <c r="AI66" s="33">
        <v>5000</v>
      </c>
      <c r="AJ66" s="33">
        <v>5000</v>
      </c>
      <c r="AK66" s="33">
        <v>5000</v>
      </c>
      <c r="AL66" s="33">
        <v>1089.25</v>
      </c>
      <c r="AM66" s="33">
        <v>5000</v>
      </c>
      <c r="AN66" s="33"/>
      <c r="AO66" s="33"/>
      <c r="AP66" s="33">
        <f t="shared" si="40"/>
        <v>715.50206780097596</v>
      </c>
      <c r="AQ66" s="33">
        <v>16000</v>
      </c>
      <c r="AR66" s="33">
        <v>16000</v>
      </c>
      <c r="AS66" s="33">
        <v>0</v>
      </c>
      <c r="AT66" s="33">
        <v>0</v>
      </c>
      <c r="AU66" s="33">
        <f t="shared" si="46"/>
        <v>0</v>
      </c>
      <c r="AV66" s="33"/>
      <c r="AW66" s="33">
        <f>AQ66-AM66</f>
        <v>11000</v>
      </c>
      <c r="AX66" s="33"/>
      <c r="AY66" s="33">
        <f t="shared" si="47"/>
        <v>0</v>
      </c>
      <c r="AZ66" s="33">
        <f t="shared" si="42"/>
        <v>0</v>
      </c>
      <c r="BA66" s="33">
        <f>AJ66-AI66</f>
        <v>0</v>
      </c>
      <c r="BB66" s="33"/>
      <c r="BC66" s="33"/>
      <c r="BD66" s="33">
        <f t="shared" si="43"/>
        <v>0</v>
      </c>
      <c r="BE66" s="33"/>
      <c r="BF66" s="33"/>
    </row>
    <row r="67" spans="1:61" x14ac:dyDescent="0.3">
      <c r="A67" s="6"/>
      <c r="B67" s="145"/>
      <c r="C67" s="145"/>
      <c r="D67" s="145"/>
      <c r="E67" s="145"/>
      <c r="F67" s="145"/>
      <c r="G67" s="145"/>
      <c r="H67" s="145"/>
      <c r="I67" s="145"/>
      <c r="J67" s="144"/>
      <c r="K67" s="144"/>
      <c r="L67" s="145"/>
      <c r="M67" s="145">
        <v>3433</v>
      </c>
      <c r="N67" s="146" t="s">
        <v>52</v>
      </c>
      <c r="O67" s="33">
        <v>10463.52</v>
      </c>
      <c r="P67" s="33" t="e">
        <f>SUM(#REF!+#REF!)</f>
        <v>#REF!</v>
      </c>
      <c r="Q67" s="33">
        <v>10789.31</v>
      </c>
      <c r="R67" s="33">
        <v>23457</v>
      </c>
      <c r="S67" s="33">
        <v>23510</v>
      </c>
      <c r="T67" s="33">
        <v>2993.82</v>
      </c>
      <c r="U67" s="33">
        <f t="shared" si="37"/>
        <v>12.734240748617609</v>
      </c>
      <c r="V67" s="33">
        <f>(Y67-S67)</f>
        <v>-15060</v>
      </c>
      <c r="W67" s="33">
        <v>23450</v>
      </c>
      <c r="X67" s="33">
        <v>6790</v>
      </c>
      <c r="Y67" s="33">
        <v>8450</v>
      </c>
      <c r="Z67" s="33">
        <v>999.34</v>
      </c>
      <c r="AA67" s="33">
        <f t="shared" si="38"/>
        <v>11.826508875739645</v>
      </c>
      <c r="AB67" s="33">
        <f>(AC67-Y67)</f>
        <v>25900</v>
      </c>
      <c r="AC67" s="33">
        <v>34350</v>
      </c>
      <c r="AD67" s="33"/>
      <c r="AE67" s="33"/>
      <c r="AF67" s="33">
        <v>34350</v>
      </c>
      <c r="AG67" s="33"/>
      <c r="AH67" s="33">
        <v>19483.34</v>
      </c>
      <c r="AI67" s="33">
        <v>21500</v>
      </c>
      <c r="AJ67" s="33">
        <v>21825.16</v>
      </c>
      <c r="AK67" s="33">
        <v>16544.41</v>
      </c>
      <c r="AL67" s="33">
        <v>13167</v>
      </c>
      <c r="AM67" s="33">
        <v>11809.16</v>
      </c>
      <c r="AN67" s="33"/>
      <c r="AO67" s="33">
        <v>0</v>
      </c>
      <c r="AP67" s="33">
        <f t="shared" si="40"/>
        <v>60.6115789181937</v>
      </c>
      <c r="AQ67" s="33">
        <v>288970.45999999996</v>
      </c>
      <c r="AR67" s="33">
        <v>288970.45999999996</v>
      </c>
      <c r="AS67" s="33">
        <v>118475.6</v>
      </c>
      <c r="AT67" s="33">
        <v>0</v>
      </c>
      <c r="AU67" s="33">
        <f t="shared" si="46"/>
        <v>0</v>
      </c>
      <c r="AV67" s="33"/>
      <c r="AW67" s="33">
        <f>AQ67-AM67</f>
        <v>277161.3</v>
      </c>
      <c r="AX67" s="33"/>
      <c r="AY67" s="33">
        <f t="shared" si="47"/>
        <v>0</v>
      </c>
      <c r="AZ67" s="33">
        <f t="shared" si="42"/>
        <v>40.99920801593354</v>
      </c>
      <c r="BA67" s="33">
        <f>AJ67-AI67</f>
        <v>325.15999999999985</v>
      </c>
      <c r="BB67" s="33"/>
      <c r="BC67" s="33"/>
      <c r="BD67" s="33">
        <f t="shared" si="43"/>
        <v>-4735.25</v>
      </c>
      <c r="BE67" s="33"/>
      <c r="BF67" s="33"/>
    </row>
    <row r="68" spans="1:61" x14ac:dyDescent="0.3">
      <c r="A68" s="6"/>
      <c r="B68" s="145"/>
      <c r="C68" s="145"/>
      <c r="D68" s="145"/>
      <c r="E68" s="145"/>
      <c r="F68" s="145"/>
      <c r="G68" s="145"/>
      <c r="H68" s="145"/>
      <c r="I68" s="145"/>
      <c r="J68" s="144"/>
      <c r="K68" s="144"/>
      <c r="L68" s="145"/>
      <c r="M68" s="145">
        <v>3434</v>
      </c>
      <c r="N68" s="146" t="s">
        <v>372</v>
      </c>
      <c r="O68" s="33"/>
      <c r="P68" s="33"/>
      <c r="Q68" s="33"/>
      <c r="R68" s="33"/>
      <c r="S68" s="33"/>
      <c r="T68" s="33"/>
      <c r="U68" s="33"/>
      <c r="V68" s="33"/>
      <c r="W68" s="33"/>
      <c r="X68" s="33">
        <v>0</v>
      </c>
      <c r="Y68" s="33">
        <v>0</v>
      </c>
      <c r="Z68" s="33">
        <v>187.5</v>
      </c>
      <c r="AA68" s="33">
        <v>0</v>
      </c>
      <c r="AB68" s="33">
        <f>(AC68-Y68)</f>
        <v>12500</v>
      </c>
      <c r="AC68" s="33">
        <v>12500</v>
      </c>
      <c r="AD68" s="33"/>
      <c r="AE68" s="33"/>
      <c r="AF68" s="33">
        <v>12500</v>
      </c>
      <c r="AG68" s="33"/>
      <c r="AH68" s="33">
        <v>1129.3800000000001</v>
      </c>
      <c r="AI68" s="33">
        <v>500</v>
      </c>
      <c r="AJ68" s="33">
        <v>800</v>
      </c>
      <c r="AK68" s="33">
        <v>800</v>
      </c>
      <c r="AL68" s="33">
        <v>1601.49</v>
      </c>
      <c r="AM68" s="33">
        <v>800</v>
      </c>
      <c r="AN68" s="33"/>
      <c r="AO68" s="33"/>
      <c r="AP68" s="33">
        <f t="shared" si="40"/>
        <v>70.835325576865174</v>
      </c>
      <c r="AQ68" s="33">
        <v>165200</v>
      </c>
      <c r="AR68" s="33">
        <v>165200</v>
      </c>
      <c r="AS68" s="33">
        <v>66470.37</v>
      </c>
      <c r="AT68" s="33">
        <v>0</v>
      </c>
      <c r="AU68" s="33">
        <f t="shared" si="46"/>
        <v>0</v>
      </c>
      <c r="AV68" s="33"/>
      <c r="AW68" s="33">
        <f>AQ68-AM68</f>
        <v>164400</v>
      </c>
      <c r="AX68" s="33"/>
      <c r="AY68" s="33">
        <f t="shared" si="47"/>
        <v>0</v>
      </c>
      <c r="AZ68" s="33">
        <f t="shared" si="42"/>
        <v>40.236301452784502</v>
      </c>
      <c r="BA68" s="33">
        <f>AJ68-AI68</f>
        <v>300</v>
      </c>
      <c r="BB68" s="33"/>
      <c r="BC68" s="33"/>
      <c r="BD68" s="33">
        <f t="shared" si="43"/>
        <v>0</v>
      </c>
      <c r="BE68" s="33"/>
      <c r="BF68" s="33"/>
    </row>
    <row r="69" spans="1:61" x14ac:dyDescent="0.3">
      <c r="A69" s="6"/>
      <c r="B69" s="145"/>
      <c r="C69" s="145"/>
      <c r="D69" s="145"/>
      <c r="E69" s="145"/>
      <c r="F69" s="145"/>
      <c r="G69" s="145"/>
      <c r="H69" s="145"/>
      <c r="I69" s="145"/>
      <c r="J69" s="144"/>
      <c r="K69" s="175">
        <v>35</v>
      </c>
      <c r="L69" s="175"/>
      <c r="M69" s="175"/>
      <c r="N69" s="179" t="s">
        <v>53</v>
      </c>
      <c r="O69" s="164" t="e">
        <f>SUM(O70+O72)</f>
        <v>#REF!</v>
      </c>
      <c r="P69" s="164" t="e">
        <f>SUM(P70+P72)</f>
        <v>#REF!</v>
      </c>
      <c r="Q69" s="164">
        <v>4474051.76</v>
      </c>
      <c r="R69" s="164">
        <f>SUM(R72)</f>
        <v>4380000</v>
      </c>
      <c r="S69" s="164">
        <f>SUM(S72)</f>
        <v>4300000</v>
      </c>
      <c r="T69" s="164">
        <f>SUM(T72)</f>
        <v>3120829.98</v>
      </c>
      <c r="U69" s="164">
        <f t="shared" si="37"/>
        <v>72.577441395348842</v>
      </c>
      <c r="V69" s="164">
        <f>SUM(V72)</f>
        <v>-300000</v>
      </c>
      <c r="W69" s="164">
        <f>SUM(W72)</f>
        <v>4300000</v>
      </c>
      <c r="X69" s="164" t="e">
        <f>SUM(X70+X72)</f>
        <v>#REF!</v>
      </c>
      <c r="Y69" s="164" t="e">
        <f>SUM(Y70+Y72)</f>
        <v>#REF!</v>
      </c>
      <c r="Z69" s="164">
        <f>SUM(Z72)</f>
        <v>1756255.57</v>
      </c>
      <c r="AA69" s="164" t="e">
        <f t="shared" si="38"/>
        <v>#REF!</v>
      </c>
      <c r="AB69" s="164">
        <f>SUM(AB72)</f>
        <v>0</v>
      </c>
      <c r="AC69" s="164">
        <f>SUM(AC72)</f>
        <v>4000000</v>
      </c>
      <c r="AD69" s="164">
        <v>3700000</v>
      </c>
      <c r="AE69" s="164">
        <v>2900000</v>
      </c>
      <c r="AF69" s="164">
        <f t="shared" ref="AF69:AM69" si="49">SUM(AF72)</f>
        <v>4000000</v>
      </c>
      <c r="AG69" s="164">
        <f t="shared" si="49"/>
        <v>0</v>
      </c>
      <c r="AH69" s="164">
        <f t="shared" si="49"/>
        <v>3747579.1599999997</v>
      </c>
      <c r="AI69" s="164">
        <f t="shared" si="49"/>
        <v>4240000</v>
      </c>
      <c r="AJ69" s="164">
        <f t="shared" si="49"/>
        <v>4220000</v>
      </c>
      <c r="AK69" s="164">
        <f>SUM(AK72)</f>
        <v>4220000</v>
      </c>
      <c r="AL69" s="164">
        <f>SUM(AL72)</f>
        <v>3528116.23</v>
      </c>
      <c r="AM69" s="164">
        <f t="shared" si="49"/>
        <v>4020000</v>
      </c>
      <c r="AN69" s="164">
        <f>SUM(AN72)</f>
        <v>0</v>
      </c>
      <c r="AO69" s="164">
        <f>SUM(AO72)</f>
        <v>0</v>
      </c>
      <c r="AP69" s="164">
        <f t="shared" si="40"/>
        <v>107.26924844997805</v>
      </c>
      <c r="AQ69" s="164">
        <f>SUM(AQ72)</f>
        <v>4020000</v>
      </c>
      <c r="AR69" s="164">
        <f>SUM(AR72)</f>
        <v>4020000</v>
      </c>
      <c r="AS69" s="164">
        <f>SUM(AS72)</f>
        <v>1539000.3200000001</v>
      </c>
      <c r="AT69" s="164">
        <f>SUM(AT72)</f>
        <v>0</v>
      </c>
      <c r="AU69" s="164">
        <f t="shared" si="46"/>
        <v>0</v>
      </c>
      <c r="AV69" s="164">
        <f>SUM(AV72)</f>
        <v>0</v>
      </c>
      <c r="AW69" s="164">
        <f>SUM(AW72)</f>
        <v>0</v>
      </c>
      <c r="AX69" s="164">
        <f>SUM(AX72)</f>
        <v>0</v>
      </c>
      <c r="AY69" s="164">
        <f t="shared" si="47"/>
        <v>0</v>
      </c>
      <c r="AZ69" s="164">
        <f t="shared" si="42"/>
        <v>38.28359004975124</v>
      </c>
      <c r="BA69" s="164">
        <f>SUM(BA72)</f>
        <v>-20000</v>
      </c>
      <c r="BB69" s="164">
        <v>4117000</v>
      </c>
      <c r="BC69" s="164">
        <v>4167000</v>
      </c>
      <c r="BD69" s="164">
        <f t="shared" si="43"/>
        <v>-200000</v>
      </c>
      <c r="BE69" s="164">
        <f>SUM(BE72)</f>
        <v>0</v>
      </c>
      <c r="BF69" s="164">
        <f>SUM(BF72)</f>
        <v>0</v>
      </c>
      <c r="BG69" s="95"/>
    </row>
    <row r="70" spans="1:61" ht="20.25" hidden="1" customHeight="1" x14ac:dyDescent="0.3">
      <c r="A70" s="7"/>
      <c r="B70" s="143"/>
      <c r="C70" s="143"/>
      <c r="D70" s="143"/>
      <c r="E70" s="143"/>
      <c r="F70" s="143"/>
      <c r="G70" s="143"/>
      <c r="H70" s="143"/>
      <c r="I70" s="143"/>
      <c r="J70" s="144"/>
      <c r="K70" s="144"/>
      <c r="L70" s="174">
        <v>351</v>
      </c>
      <c r="M70" s="174"/>
      <c r="N70" s="187" t="s">
        <v>54</v>
      </c>
      <c r="O70" s="166" t="e">
        <f>SUM(O71)</f>
        <v>#REF!</v>
      </c>
      <c r="P70" s="166" t="e">
        <f>SUM(P71)</f>
        <v>#REF!</v>
      </c>
      <c r="Q70" s="166">
        <v>0</v>
      </c>
      <c r="R70" s="166" t="e">
        <f>SUM(R71)</f>
        <v>#REF!</v>
      </c>
      <c r="S70" s="166" t="e">
        <f>SUM(S71)</f>
        <v>#REF!</v>
      </c>
      <c r="T70" s="166" t="e">
        <f>SUM(T71)</f>
        <v>#REF!</v>
      </c>
      <c r="U70" s="166" t="e">
        <f t="shared" si="37"/>
        <v>#REF!</v>
      </c>
      <c r="V70" s="166" t="e">
        <f>SUM(V71)</f>
        <v>#REF!</v>
      </c>
      <c r="W70" s="166" t="e">
        <f>SUM(W71)</f>
        <v>#REF!</v>
      </c>
      <c r="X70" s="166" t="e">
        <f>SUM(X71)</f>
        <v>#REF!</v>
      </c>
      <c r="Y70" s="166" t="e">
        <f>SUM(Y71)</f>
        <v>#REF!</v>
      </c>
      <c r="Z70" s="166" t="e">
        <f>SUM(Z71)</f>
        <v>#REF!</v>
      </c>
      <c r="AA70" s="166" t="e">
        <f t="shared" si="38"/>
        <v>#REF!</v>
      </c>
      <c r="AB70" s="166" t="e">
        <f>SUM(AB71)</f>
        <v>#REF!</v>
      </c>
      <c r="AC70" s="166" t="e">
        <f>SUM(AC71)</f>
        <v>#REF!</v>
      </c>
      <c r="AD70" s="166">
        <v>0</v>
      </c>
      <c r="AE70" s="166" t="e">
        <f t="shared" ref="AE70:AO70" si="50">SUM(AE71)</f>
        <v>#REF!</v>
      </c>
      <c r="AF70" s="166" t="e">
        <f t="shared" si="50"/>
        <v>#REF!</v>
      </c>
      <c r="AG70" s="166" t="e">
        <f t="shared" si="50"/>
        <v>#REF!</v>
      </c>
      <c r="AH70" s="166" t="e">
        <f t="shared" si="50"/>
        <v>#REF!</v>
      </c>
      <c r="AI70" s="166" t="e">
        <f t="shared" si="50"/>
        <v>#REF!</v>
      </c>
      <c r="AJ70" s="166" t="e">
        <f t="shared" si="50"/>
        <v>#REF!</v>
      </c>
      <c r="AK70" s="166" t="e">
        <f t="shared" si="50"/>
        <v>#REF!</v>
      </c>
      <c r="AL70" s="166" t="e">
        <f t="shared" si="50"/>
        <v>#REF!</v>
      </c>
      <c r="AM70" s="166" t="e">
        <f t="shared" si="50"/>
        <v>#REF!</v>
      </c>
      <c r="AN70" s="166" t="e">
        <f t="shared" si="50"/>
        <v>#REF!</v>
      </c>
      <c r="AO70" s="166">
        <f t="shared" si="50"/>
        <v>818933</v>
      </c>
      <c r="AP70" s="166" t="e">
        <f t="shared" si="40"/>
        <v>#REF!</v>
      </c>
      <c r="AQ70" s="166" t="e">
        <f t="shared" ref="AQ70:AX70" si="51">SUM(AQ71)</f>
        <v>#REF!</v>
      </c>
      <c r="AR70" s="166" t="e">
        <f t="shared" si="51"/>
        <v>#REF!</v>
      </c>
      <c r="AS70" s="166" t="e">
        <f t="shared" si="51"/>
        <v>#REF!</v>
      </c>
      <c r="AT70" s="166" t="e">
        <f t="shared" si="51"/>
        <v>#REF!</v>
      </c>
      <c r="AU70" s="166">
        <f t="shared" si="46"/>
        <v>0</v>
      </c>
      <c r="AV70" s="166" t="e">
        <f t="shared" si="51"/>
        <v>#REF!</v>
      </c>
      <c r="AW70" s="166" t="e">
        <f t="shared" si="51"/>
        <v>#REF!</v>
      </c>
      <c r="AX70" s="166" t="e">
        <f t="shared" si="51"/>
        <v>#REF!</v>
      </c>
      <c r="AY70" s="166">
        <f t="shared" si="47"/>
        <v>0</v>
      </c>
      <c r="AZ70" s="166">
        <f t="shared" si="42"/>
        <v>0</v>
      </c>
      <c r="BA70" s="166" t="e">
        <f>SUM(BA71)</f>
        <v>#REF!</v>
      </c>
      <c r="BB70" s="166" t="e">
        <f>SUM(BB71)</f>
        <v>#REF!</v>
      </c>
      <c r="BC70" s="166" t="e">
        <f>SUM(BC71)</f>
        <v>#REF!</v>
      </c>
      <c r="BD70" s="166" t="e">
        <f t="shared" si="43"/>
        <v>#REF!</v>
      </c>
      <c r="BE70" s="166" t="e">
        <f>SUM(BE71)</f>
        <v>#REF!</v>
      </c>
      <c r="BF70" s="166" t="e">
        <f>SUM(BF71)</f>
        <v>#REF!</v>
      </c>
    </row>
    <row r="71" spans="1:61" ht="40.5" hidden="1" customHeight="1" x14ac:dyDescent="0.3">
      <c r="A71" s="7"/>
      <c r="B71" s="143"/>
      <c r="C71" s="143"/>
      <c r="D71" s="143"/>
      <c r="E71" s="143"/>
      <c r="F71" s="143"/>
      <c r="G71" s="143"/>
      <c r="H71" s="143"/>
      <c r="I71" s="143"/>
      <c r="J71" s="144"/>
      <c r="K71" s="144"/>
      <c r="L71" s="145"/>
      <c r="M71" s="117">
        <v>3511</v>
      </c>
      <c r="N71" s="231" t="s">
        <v>55</v>
      </c>
      <c r="O71" s="33" t="e">
        <f>SUM(#REF!)</f>
        <v>#REF!</v>
      </c>
      <c r="P71" s="33" t="e">
        <f>SUM(#REF!)</f>
        <v>#REF!</v>
      </c>
      <c r="Q71" s="33">
        <v>0</v>
      </c>
      <c r="R71" s="33" t="e">
        <f>SUM(#REF!)</f>
        <v>#REF!</v>
      </c>
      <c r="S71" s="33" t="e">
        <f>SUM(#REF!)</f>
        <v>#REF!</v>
      </c>
      <c r="T71" s="33" t="e">
        <f>SUM(#REF!)</f>
        <v>#REF!</v>
      </c>
      <c r="U71" s="33" t="e">
        <f t="shared" si="37"/>
        <v>#REF!</v>
      </c>
      <c r="V71" s="33" t="e">
        <f>SUM(#REF!)</f>
        <v>#REF!</v>
      </c>
      <c r="W71" s="33" t="e">
        <f>SUM(#REF!)</f>
        <v>#REF!</v>
      </c>
      <c r="X71" s="33" t="e">
        <f>SUM(#REF!)</f>
        <v>#REF!</v>
      </c>
      <c r="Y71" s="33" t="e">
        <f>SUM(#REF!)</f>
        <v>#REF!</v>
      </c>
      <c r="Z71" s="33" t="e">
        <f>SUM(#REF!)</f>
        <v>#REF!</v>
      </c>
      <c r="AA71" s="33" t="e">
        <f t="shared" si="38"/>
        <v>#REF!</v>
      </c>
      <c r="AB71" s="33" t="e">
        <f>SUM(#REF!)</f>
        <v>#REF!</v>
      </c>
      <c r="AC71" s="33" t="e">
        <f>SUM(#REF!)</f>
        <v>#REF!</v>
      </c>
      <c r="AD71" s="33">
        <v>0</v>
      </c>
      <c r="AE71" s="33" t="e">
        <f>SUM(#REF!)</f>
        <v>#REF!</v>
      </c>
      <c r="AF71" s="33" t="e">
        <f>SUM(#REF!)</f>
        <v>#REF!</v>
      </c>
      <c r="AG71" s="33" t="e">
        <f>SUM(#REF!)</f>
        <v>#REF!</v>
      </c>
      <c r="AH71" s="33" t="e">
        <f>SUM(#REF!)</f>
        <v>#REF!</v>
      </c>
      <c r="AI71" s="33" t="e">
        <f>SUM(#REF!)</f>
        <v>#REF!</v>
      </c>
      <c r="AJ71" s="33" t="e">
        <f>SUM(#REF!)</f>
        <v>#REF!</v>
      </c>
      <c r="AK71" s="33" t="e">
        <v>#REF!</v>
      </c>
      <c r="AL71" s="33" t="e">
        <f>SUM(#REF!)</f>
        <v>#REF!</v>
      </c>
      <c r="AM71" s="33" t="e">
        <f>SUM(#REF!)</f>
        <v>#REF!</v>
      </c>
      <c r="AN71" s="33" t="e">
        <f>SUM(#REF!)</f>
        <v>#REF!</v>
      </c>
      <c r="AO71" s="33">
        <v>818933</v>
      </c>
      <c r="AP71" s="33" t="e">
        <f t="shared" si="40"/>
        <v>#REF!</v>
      </c>
      <c r="AQ71" s="33" t="e">
        <f>SUM(#REF!)</f>
        <v>#REF!</v>
      </c>
      <c r="AR71" s="33" t="e">
        <f>SUM(#REF!)</f>
        <v>#REF!</v>
      </c>
      <c r="AS71" s="33" t="e">
        <f>SUM(#REF!)</f>
        <v>#REF!</v>
      </c>
      <c r="AT71" s="33" t="e">
        <f>SUM(#REF!)</f>
        <v>#REF!</v>
      </c>
      <c r="AU71" s="33">
        <f t="shared" si="46"/>
        <v>0</v>
      </c>
      <c r="AV71" s="33" t="e">
        <f>SUM(#REF!)</f>
        <v>#REF!</v>
      </c>
      <c r="AW71" s="33" t="e">
        <f>SUM(#REF!)</f>
        <v>#REF!</v>
      </c>
      <c r="AX71" s="33" t="e">
        <f>SUM(#REF!)</f>
        <v>#REF!</v>
      </c>
      <c r="AY71" s="33">
        <f t="shared" si="47"/>
        <v>0</v>
      </c>
      <c r="AZ71" s="33">
        <f t="shared" si="42"/>
        <v>0</v>
      </c>
      <c r="BA71" s="33" t="e">
        <f>SUM(#REF!)</f>
        <v>#REF!</v>
      </c>
      <c r="BB71" s="33" t="e">
        <f>SUM(#REF!)</f>
        <v>#REF!</v>
      </c>
      <c r="BC71" s="33" t="e">
        <f>SUM(#REF!)</f>
        <v>#REF!</v>
      </c>
      <c r="BD71" s="33" t="e">
        <f t="shared" si="43"/>
        <v>#REF!</v>
      </c>
      <c r="BE71" s="33" t="e">
        <f>SUM(#REF!)</f>
        <v>#REF!</v>
      </c>
      <c r="BF71" s="33" t="e">
        <f>SUM(#REF!)</f>
        <v>#REF!</v>
      </c>
    </row>
    <row r="72" spans="1:61" ht="40.5" x14ac:dyDescent="0.3">
      <c r="A72" s="7"/>
      <c r="B72" s="143"/>
      <c r="C72" s="143"/>
      <c r="D72" s="143"/>
      <c r="E72" s="143"/>
      <c r="F72" s="143"/>
      <c r="G72" s="143"/>
      <c r="H72" s="143"/>
      <c r="I72" s="143"/>
      <c r="J72" s="144"/>
      <c r="K72" s="144"/>
      <c r="L72" s="163">
        <v>352</v>
      </c>
      <c r="M72" s="175"/>
      <c r="N72" s="232" t="s">
        <v>56</v>
      </c>
      <c r="O72" s="164">
        <f>SUM(O73:O74)</f>
        <v>4533993.0199999996</v>
      </c>
      <c r="P72" s="164" t="e">
        <f>SUM(P73:P74)</f>
        <v>#REF!</v>
      </c>
      <c r="Q72" s="164">
        <v>4474051.76</v>
      </c>
      <c r="R72" s="164">
        <f>SUM(R73:R74)</f>
        <v>4380000</v>
      </c>
      <c r="S72" s="164">
        <f>SUM(S73:S74)</f>
        <v>4300000</v>
      </c>
      <c r="T72" s="164">
        <f>SUM(T73:T74)</f>
        <v>3120829.98</v>
      </c>
      <c r="U72" s="164">
        <f t="shared" si="37"/>
        <v>72.577441395348842</v>
      </c>
      <c r="V72" s="164">
        <f>SUM(V73:V74)</f>
        <v>-300000</v>
      </c>
      <c r="W72" s="164">
        <f>SUM(W73:W74)</f>
        <v>4300000</v>
      </c>
      <c r="X72" s="164">
        <f>SUM(X73:X74)</f>
        <v>4141556.2</v>
      </c>
      <c r="Y72" s="164">
        <f>SUM(Y73:Y74)</f>
        <v>4000000</v>
      </c>
      <c r="Z72" s="164">
        <f>SUM(Z73:Z74)</f>
        <v>1756255.57</v>
      </c>
      <c r="AA72" s="164">
        <f t="shared" si="38"/>
        <v>43.906389249999997</v>
      </c>
      <c r="AB72" s="164">
        <f>SUM(AB73:AB74)</f>
        <v>0</v>
      </c>
      <c r="AC72" s="164">
        <f>SUM(AC73:AC74)</f>
        <v>4000000</v>
      </c>
      <c r="AD72" s="164"/>
      <c r="AE72" s="164"/>
      <c r="AF72" s="164">
        <f t="shared" ref="AF72:AO72" si="52">SUM(AF73:AF74)</f>
        <v>4000000</v>
      </c>
      <c r="AG72" s="164">
        <f t="shared" si="52"/>
        <v>0</v>
      </c>
      <c r="AH72" s="164">
        <f t="shared" si="52"/>
        <v>3747579.1599999997</v>
      </c>
      <c r="AI72" s="164">
        <f t="shared" si="52"/>
        <v>4240000</v>
      </c>
      <c r="AJ72" s="164">
        <f t="shared" si="52"/>
        <v>4220000</v>
      </c>
      <c r="AK72" s="164">
        <f t="shared" si="52"/>
        <v>4220000</v>
      </c>
      <c r="AL72" s="164">
        <f t="shared" si="52"/>
        <v>3528116.23</v>
      </c>
      <c r="AM72" s="164">
        <f t="shared" si="52"/>
        <v>4020000</v>
      </c>
      <c r="AN72" s="164">
        <f t="shared" si="52"/>
        <v>0</v>
      </c>
      <c r="AO72" s="164">
        <f t="shared" si="52"/>
        <v>0</v>
      </c>
      <c r="AP72" s="164">
        <f t="shared" si="40"/>
        <v>107.26924844997805</v>
      </c>
      <c r="AQ72" s="164">
        <f>SUM(AQ73:AQ74)</f>
        <v>4020000</v>
      </c>
      <c r="AR72" s="164">
        <f>SUM(AR73:AR74)</f>
        <v>4020000</v>
      </c>
      <c r="AS72" s="164">
        <f>SUM(AS73:AS74)</f>
        <v>1539000.3200000001</v>
      </c>
      <c r="AT72" s="164">
        <f>SUM(AT73:AT74)</f>
        <v>0</v>
      </c>
      <c r="AU72" s="164">
        <f t="shared" si="46"/>
        <v>0</v>
      </c>
      <c r="AV72" s="164">
        <f>SUM(AV73:AV74)</f>
        <v>0</v>
      </c>
      <c r="AW72" s="164">
        <f>SUM(AW73:AW74)</f>
        <v>0</v>
      </c>
      <c r="AX72" s="164">
        <f>SUM(AX73:AX74)</f>
        <v>0</v>
      </c>
      <c r="AY72" s="164">
        <f t="shared" si="47"/>
        <v>0</v>
      </c>
      <c r="AZ72" s="164">
        <f t="shared" si="42"/>
        <v>38.28359004975124</v>
      </c>
      <c r="BA72" s="164">
        <f>SUM(BA73:BA74)</f>
        <v>-20000</v>
      </c>
      <c r="BB72" s="164"/>
      <c r="BC72" s="164"/>
      <c r="BD72" s="164">
        <f t="shared" si="43"/>
        <v>-200000</v>
      </c>
      <c r="BE72" s="164">
        <f>SUM(BE73:BE74)</f>
        <v>0</v>
      </c>
      <c r="BF72" s="164">
        <f>SUM(BF73:BF74)</f>
        <v>0</v>
      </c>
      <c r="BG72" s="95"/>
    </row>
    <row r="73" spans="1:61" x14ac:dyDescent="0.3">
      <c r="A73" s="7"/>
      <c r="B73" s="143"/>
      <c r="C73" s="143"/>
      <c r="D73" s="143"/>
      <c r="E73" s="143"/>
      <c r="F73" s="143"/>
      <c r="G73" s="143"/>
      <c r="H73" s="143"/>
      <c r="I73" s="143"/>
      <c r="J73" s="144"/>
      <c r="K73" s="144"/>
      <c r="L73" s="162"/>
      <c r="M73" s="145">
        <v>3522</v>
      </c>
      <c r="N73" s="231" t="s">
        <v>241</v>
      </c>
      <c r="O73" s="33">
        <v>47000</v>
      </c>
      <c r="P73" s="33" t="e">
        <f>SUM(#REF!)</f>
        <v>#REF!</v>
      </c>
      <c r="Q73" s="33">
        <v>49940</v>
      </c>
      <c r="R73" s="33">
        <v>30000</v>
      </c>
      <c r="S73" s="33">
        <v>50000</v>
      </c>
      <c r="T73" s="33">
        <v>40000</v>
      </c>
      <c r="U73" s="33">
        <f t="shared" si="37"/>
        <v>80</v>
      </c>
      <c r="V73" s="33">
        <f>(Y73-S73)</f>
        <v>0</v>
      </c>
      <c r="W73" s="33">
        <v>50000</v>
      </c>
      <c r="X73" s="33">
        <v>50000</v>
      </c>
      <c r="Y73" s="33">
        <v>50000</v>
      </c>
      <c r="Z73" s="33">
        <v>15000</v>
      </c>
      <c r="AA73" s="33">
        <f t="shared" si="38"/>
        <v>30</v>
      </c>
      <c r="AB73" s="33">
        <f>(AC73-Y73)</f>
        <v>0</v>
      </c>
      <c r="AC73" s="33">
        <v>50000</v>
      </c>
      <c r="AD73" s="33"/>
      <c r="AE73" s="33"/>
      <c r="AF73" s="33">
        <v>50000</v>
      </c>
      <c r="AG73" s="33"/>
      <c r="AH73" s="33">
        <v>50000</v>
      </c>
      <c r="AI73" s="33">
        <v>40000</v>
      </c>
      <c r="AJ73" s="33">
        <v>20000</v>
      </c>
      <c r="AK73" s="33">
        <v>20000</v>
      </c>
      <c r="AL73" s="33">
        <v>20000</v>
      </c>
      <c r="AM73" s="33">
        <v>20000</v>
      </c>
      <c r="AN73" s="33"/>
      <c r="AO73" s="33"/>
      <c r="AP73" s="33">
        <f t="shared" si="40"/>
        <v>40</v>
      </c>
      <c r="AQ73" s="33">
        <v>20000</v>
      </c>
      <c r="AR73" s="33">
        <v>20000</v>
      </c>
      <c r="AS73" s="33">
        <v>29840.32</v>
      </c>
      <c r="AT73" s="33">
        <v>0</v>
      </c>
      <c r="AU73" s="33">
        <f t="shared" si="46"/>
        <v>0</v>
      </c>
      <c r="AV73" s="33"/>
      <c r="AW73" s="33">
        <f>AQ73-AM73</f>
        <v>0</v>
      </c>
      <c r="AX73" s="33"/>
      <c r="AY73" s="33">
        <f t="shared" si="47"/>
        <v>0</v>
      </c>
      <c r="AZ73" s="33">
        <f t="shared" si="42"/>
        <v>149.20160000000001</v>
      </c>
      <c r="BA73" s="33">
        <f>AJ73-AI73</f>
        <v>-20000</v>
      </c>
      <c r="BB73" s="33"/>
      <c r="BC73" s="33"/>
      <c r="BD73" s="33">
        <f t="shared" si="43"/>
        <v>0</v>
      </c>
      <c r="BE73" s="33"/>
      <c r="BF73" s="33"/>
    </row>
    <row r="74" spans="1:61" ht="40.5" x14ac:dyDescent="0.3">
      <c r="A74" s="7"/>
      <c r="B74" s="143"/>
      <c r="C74" s="143"/>
      <c r="D74" s="143"/>
      <c r="E74" s="143"/>
      <c r="F74" s="143"/>
      <c r="G74" s="143"/>
      <c r="H74" s="143"/>
      <c r="I74" s="143"/>
      <c r="J74" s="144"/>
      <c r="K74" s="144"/>
      <c r="L74" s="145"/>
      <c r="M74" s="117">
        <v>3523</v>
      </c>
      <c r="N74" s="231" t="s">
        <v>57</v>
      </c>
      <c r="O74" s="33">
        <v>4486993.0199999996</v>
      </c>
      <c r="P74" s="33" t="e">
        <f>SUM(#REF!+#REF!+#REF!)</f>
        <v>#REF!</v>
      </c>
      <c r="Q74" s="33">
        <v>4424111.76</v>
      </c>
      <c r="R74" s="33">
        <v>4350000</v>
      </c>
      <c r="S74" s="33">
        <v>4250000</v>
      </c>
      <c r="T74" s="33">
        <v>3080829.98</v>
      </c>
      <c r="U74" s="33">
        <f t="shared" si="37"/>
        <v>72.490117176470591</v>
      </c>
      <c r="V74" s="33">
        <f>(Y74-S74)</f>
        <v>-300000</v>
      </c>
      <c r="W74" s="33">
        <v>4250000</v>
      </c>
      <c r="X74" s="33">
        <v>4091556.2</v>
      </c>
      <c r="Y74" s="33">
        <v>3950000</v>
      </c>
      <c r="Z74" s="33">
        <v>1741255.57</v>
      </c>
      <c r="AA74" s="33">
        <f t="shared" si="38"/>
        <v>44.082419493670891</v>
      </c>
      <c r="AB74" s="33">
        <f>(AC74-Y74)</f>
        <v>0</v>
      </c>
      <c r="AC74" s="33">
        <v>3950000</v>
      </c>
      <c r="AD74" s="33"/>
      <c r="AE74" s="33"/>
      <c r="AF74" s="33">
        <v>3950000</v>
      </c>
      <c r="AG74" s="33"/>
      <c r="AH74" s="33">
        <v>3697579.1599999997</v>
      </c>
      <c r="AI74" s="33">
        <v>4200000</v>
      </c>
      <c r="AJ74" s="33">
        <v>4200000</v>
      </c>
      <c r="AK74" s="33">
        <v>4200000</v>
      </c>
      <c r="AL74" s="33">
        <v>3508116.23</v>
      </c>
      <c r="AM74" s="33">
        <v>4000000</v>
      </c>
      <c r="AN74" s="33"/>
      <c r="AO74" s="33"/>
      <c r="AP74" s="33">
        <f t="shared" si="40"/>
        <v>108.17888750757672</v>
      </c>
      <c r="AQ74" s="33">
        <v>4000000</v>
      </c>
      <c r="AR74" s="33">
        <v>4000000</v>
      </c>
      <c r="AS74" s="33">
        <v>1509160</v>
      </c>
      <c r="AT74" s="33">
        <v>0</v>
      </c>
      <c r="AU74" s="33">
        <f t="shared" si="46"/>
        <v>0</v>
      </c>
      <c r="AV74" s="33"/>
      <c r="AW74" s="33">
        <f>AQ74-AM74</f>
        <v>0</v>
      </c>
      <c r="AX74" s="33"/>
      <c r="AY74" s="33">
        <f t="shared" si="47"/>
        <v>0</v>
      </c>
      <c r="AZ74" s="33">
        <f t="shared" si="42"/>
        <v>37.728999999999999</v>
      </c>
      <c r="BA74" s="33">
        <f>AJ74-AI74</f>
        <v>0</v>
      </c>
      <c r="BB74" s="33"/>
      <c r="BC74" s="33"/>
      <c r="BD74" s="33">
        <f t="shared" si="43"/>
        <v>-200000</v>
      </c>
      <c r="BE74" s="33"/>
      <c r="BF74" s="33"/>
    </row>
    <row r="75" spans="1:61" ht="24" customHeight="1" x14ac:dyDescent="0.3">
      <c r="A75" s="7"/>
      <c r="B75" s="143"/>
      <c r="C75" s="143"/>
      <c r="D75" s="143"/>
      <c r="E75" s="143"/>
      <c r="F75" s="143"/>
      <c r="G75" s="143"/>
      <c r="H75" s="143"/>
      <c r="I75" s="143"/>
      <c r="J75" s="144"/>
      <c r="K75" s="175">
        <v>36</v>
      </c>
      <c r="L75" s="175"/>
      <c r="M75" s="175"/>
      <c r="N75" s="179" t="s">
        <v>132</v>
      </c>
      <c r="O75" s="164">
        <f>SUM(O76)</f>
        <v>10257938.210000001</v>
      </c>
      <c r="P75" s="164" t="e">
        <f>SUM(P76)</f>
        <v>#REF!</v>
      </c>
      <c r="Q75" s="164">
        <v>5145424.59</v>
      </c>
      <c r="R75" s="164">
        <f t="shared" ref="R75:Y75" si="53">SUM(R76)</f>
        <v>5380000</v>
      </c>
      <c r="S75" s="164">
        <f t="shared" si="53"/>
        <v>7123000</v>
      </c>
      <c r="T75" s="164">
        <f>SUM(T76)</f>
        <v>5707773.1399999997</v>
      </c>
      <c r="U75" s="164">
        <f t="shared" si="37"/>
        <v>80.131589779587259</v>
      </c>
      <c r="V75" s="164">
        <f>SUM(V76)</f>
        <v>-3073000</v>
      </c>
      <c r="W75" s="164">
        <f t="shared" si="53"/>
        <v>6459000</v>
      </c>
      <c r="X75" s="164">
        <f t="shared" si="53"/>
        <v>7647529.6100000003</v>
      </c>
      <c r="Y75" s="164">
        <f t="shared" si="53"/>
        <v>4050000</v>
      </c>
      <c r="Z75" s="164">
        <f>SUM(Z76)</f>
        <v>265740</v>
      </c>
      <c r="AA75" s="164">
        <f t="shared" si="38"/>
        <v>6.5614814814814819</v>
      </c>
      <c r="AB75" s="164">
        <f>SUM(AB76)</f>
        <v>542500</v>
      </c>
      <c r="AC75" s="164">
        <f>SUM(AC76)</f>
        <v>4592500</v>
      </c>
      <c r="AD75" s="164">
        <v>8055000</v>
      </c>
      <c r="AE75" s="164">
        <v>2105000</v>
      </c>
      <c r="AF75" s="164">
        <f>SUM(AF76)</f>
        <v>4592500</v>
      </c>
      <c r="AG75" s="164">
        <f>SUM(AG76)</f>
        <v>0</v>
      </c>
      <c r="AH75" s="164">
        <f t="shared" ref="AH75:AO75" si="54">SUM(AH76+AH79)</f>
        <v>4492753.84</v>
      </c>
      <c r="AI75" s="164">
        <f t="shared" si="54"/>
        <v>8707500</v>
      </c>
      <c r="AJ75" s="164">
        <f t="shared" si="54"/>
        <v>13242500</v>
      </c>
      <c r="AK75" s="164">
        <f>SUM(AK76+AK79)</f>
        <v>13082000</v>
      </c>
      <c r="AL75" s="164">
        <f>SUM(AL76+AL79)</f>
        <v>7490035.0800000001</v>
      </c>
      <c r="AM75" s="164">
        <f t="shared" si="54"/>
        <v>5298000</v>
      </c>
      <c r="AN75" s="164">
        <f t="shared" si="54"/>
        <v>0</v>
      </c>
      <c r="AO75" s="164">
        <f t="shared" si="54"/>
        <v>210408.35</v>
      </c>
      <c r="AP75" s="164">
        <f t="shared" si="40"/>
        <v>117.92322011570526</v>
      </c>
      <c r="AQ75" s="164">
        <f>SUM(AQ76+AQ79)</f>
        <v>5199000</v>
      </c>
      <c r="AR75" s="164">
        <f>SUM(AR76+AR79)</f>
        <v>11199000</v>
      </c>
      <c r="AS75" s="164">
        <f>SUM(AS76+AS79)</f>
        <v>198982.84</v>
      </c>
      <c r="AT75" s="164">
        <f>SUM(AT76+AT79)</f>
        <v>0</v>
      </c>
      <c r="AU75" s="164">
        <f t="shared" si="46"/>
        <v>0</v>
      </c>
      <c r="AV75" s="164">
        <f>SUM(AV76+AV79)</f>
        <v>0</v>
      </c>
      <c r="AW75" s="164">
        <f>SUM(AW76+AW79)</f>
        <v>-99000</v>
      </c>
      <c r="AX75" s="164">
        <f>SUM(AX76+AX79)</f>
        <v>0</v>
      </c>
      <c r="AY75" s="164">
        <f t="shared" si="47"/>
        <v>0</v>
      </c>
      <c r="AZ75" s="164">
        <f t="shared" si="42"/>
        <v>3.8273291017503368</v>
      </c>
      <c r="BA75" s="164">
        <f>SUM(BA76+BA79)</f>
        <v>4535000</v>
      </c>
      <c r="BB75" s="164">
        <v>4575000</v>
      </c>
      <c r="BC75" s="164">
        <v>1075000</v>
      </c>
      <c r="BD75" s="164">
        <f t="shared" si="43"/>
        <v>-7784000</v>
      </c>
      <c r="BE75" s="164">
        <f>SUM(BE76+BE79)</f>
        <v>0</v>
      </c>
      <c r="BF75" s="164">
        <f>SUM(BF76+BF79)</f>
        <v>0</v>
      </c>
      <c r="BG75" s="95"/>
    </row>
    <row r="76" spans="1:61" ht="29.25" customHeight="1" x14ac:dyDescent="0.3">
      <c r="A76" s="7"/>
      <c r="B76" s="143"/>
      <c r="C76" s="143"/>
      <c r="D76" s="143"/>
      <c r="E76" s="143"/>
      <c r="F76" s="143"/>
      <c r="G76" s="143"/>
      <c r="H76" s="143"/>
      <c r="I76" s="143"/>
      <c r="J76" s="144"/>
      <c r="K76" s="144"/>
      <c r="L76" s="174">
        <v>363</v>
      </c>
      <c r="M76" s="174"/>
      <c r="N76" s="187" t="s">
        <v>244</v>
      </c>
      <c r="O76" s="166">
        <f>SUM(O77:O78)</f>
        <v>10257938.210000001</v>
      </c>
      <c r="P76" s="166" t="e">
        <f>SUM(P77:P78)</f>
        <v>#REF!</v>
      </c>
      <c r="Q76" s="166">
        <v>5145424.59</v>
      </c>
      <c r="R76" s="166">
        <f>SUM(R77:R78)</f>
        <v>5380000</v>
      </c>
      <c r="S76" s="166">
        <f>SUM(S77:S78)</f>
        <v>7123000</v>
      </c>
      <c r="T76" s="166">
        <f>SUM(T77:T78)</f>
        <v>5707773.1399999997</v>
      </c>
      <c r="U76" s="166">
        <f t="shared" si="37"/>
        <v>80.131589779587259</v>
      </c>
      <c r="V76" s="166">
        <f>SUM(V77:V78)</f>
        <v>-3073000</v>
      </c>
      <c r="W76" s="166">
        <f>SUM(W77:W78)</f>
        <v>6459000</v>
      </c>
      <c r="X76" s="166">
        <f>SUM(X77:X78)</f>
        <v>7647529.6100000003</v>
      </c>
      <c r="Y76" s="166">
        <f>SUM(Y77:Y78)</f>
        <v>4050000</v>
      </c>
      <c r="Z76" s="166">
        <f>SUM(Z77:Z78)</f>
        <v>265740</v>
      </c>
      <c r="AA76" s="166">
        <f t="shared" si="38"/>
        <v>6.5614814814814819</v>
      </c>
      <c r="AB76" s="166">
        <f>SUM(AB77:AB78)</f>
        <v>542500</v>
      </c>
      <c r="AC76" s="166">
        <f>SUM(AC77:AC78)</f>
        <v>4592500</v>
      </c>
      <c r="AD76" s="166"/>
      <c r="AE76" s="166"/>
      <c r="AF76" s="166">
        <f t="shared" ref="AF76:AN76" si="55">SUM(AF77:AF78)</f>
        <v>4592500</v>
      </c>
      <c r="AG76" s="166">
        <f t="shared" si="55"/>
        <v>0</v>
      </c>
      <c r="AH76" s="166">
        <f t="shared" si="55"/>
        <v>4492753.84</v>
      </c>
      <c r="AI76" s="166">
        <f t="shared" si="55"/>
        <v>8707500</v>
      </c>
      <c r="AJ76" s="166">
        <f t="shared" si="55"/>
        <v>12992500</v>
      </c>
      <c r="AK76" s="166">
        <f t="shared" si="55"/>
        <v>12832000</v>
      </c>
      <c r="AL76" s="166">
        <f t="shared" si="55"/>
        <v>7240535.0800000001</v>
      </c>
      <c r="AM76" s="166">
        <f t="shared" si="55"/>
        <v>5048000</v>
      </c>
      <c r="AN76" s="166">
        <f t="shared" si="55"/>
        <v>0</v>
      </c>
      <c r="AO76" s="166">
        <v>210408.35</v>
      </c>
      <c r="AP76" s="166">
        <f t="shared" si="40"/>
        <v>112.35870425520575</v>
      </c>
      <c r="AQ76" s="166">
        <f>SUM(AQ77:AQ78)</f>
        <v>4988000</v>
      </c>
      <c r="AR76" s="166">
        <f>SUM(AR77:AR78)</f>
        <v>10988000</v>
      </c>
      <c r="AS76" s="166">
        <f>SUM(AS77:AS78)</f>
        <v>80000</v>
      </c>
      <c r="AT76" s="166">
        <f>SUM(AT77:AT78)</f>
        <v>0</v>
      </c>
      <c r="AU76" s="166">
        <f t="shared" si="46"/>
        <v>0</v>
      </c>
      <c r="AV76" s="166">
        <f>SUM(AV77:AV78)</f>
        <v>0</v>
      </c>
      <c r="AW76" s="166">
        <f>SUM(AW77:AW78)</f>
        <v>-60000</v>
      </c>
      <c r="AX76" s="166">
        <f>SUM(AX77:AX78)</f>
        <v>0</v>
      </c>
      <c r="AY76" s="166">
        <f t="shared" si="47"/>
        <v>0</v>
      </c>
      <c r="AZ76" s="166">
        <f t="shared" si="42"/>
        <v>1.6038492381716118</v>
      </c>
      <c r="BA76" s="166">
        <f>SUM(BA77:BA78)</f>
        <v>4285000</v>
      </c>
      <c r="BB76" s="166"/>
      <c r="BC76" s="166"/>
      <c r="BD76" s="166">
        <f t="shared" si="43"/>
        <v>-7784000</v>
      </c>
      <c r="BE76" s="166">
        <f>SUM(BE77:BE78)</f>
        <v>0</v>
      </c>
      <c r="BF76" s="166">
        <f>SUM(BF77:BF78)</f>
        <v>0</v>
      </c>
    </row>
    <row r="77" spans="1:61" ht="40.5" x14ac:dyDescent="0.3">
      <c r="A77" s="7"/>
      <c r="B77" s="143"/>
      <c r="C77" s="143"/>
      <c r="D77" s="143"/>
      <c r="E77" s="143"/>
      <c r="F77" s="143"/>
      <c r="G77" s="143"/>
      <c r="H77" s="143"/>
      <c r="I77" s="143"/>
      <c r="J77" s="144"/>
      <c r="K77" s="144"/>
      <c r="L77" s="145"/>
      <c r="M77" s="117">
        <v>3631</v>
      </c>
      <c r="N77" s="231" t="s">
        <v>58</v>
      </c>
      <c r="O77" s="33">
        <v>7095397.21</v>
      </c>
      <c r="P77" s="33" t="e">
        <f>SUM(#REF!+#REF!+#REF!+#REF!+#REF!)</f>
        <v>#REF!</v>
      </c>
      <c r="Q77" s="33">
        <v>2373933.59</v>
      </c>
      <c r="R77" s="33">
        <v>3950000</v>
      </c>
      <c r="S77" s="33">
        <v>5918000</v>
      </c>
      <c r="T77" s="33">
        <v>4820773.1399999997</v>
      </c>
      <c r="U77" s="33">
        <f t="shared" si="37"/>
        <v>81.459498817167955</v>
      </c>
      <c r="V77" s="33">
        <f>(Y77-S77)</f>
        <v>-3068000</v>
      </c>
      <c r="W77" s="33">
        <v>5364000</v>
      </c>
      <c r="X77" s="33">
        <v>6557529.6100000003</v>
      </c>
      <c r="Y77" s="33">
        <v>2850000</v>
      </c>
      <c r="Z77" s="33">
        <v>115740</v>
      </c>
      <c r="AA77" s="33">
        <f t="shared" si="38"/>
        <v>4.0610526315789475</v>
      </c>
      <c r="AB77" s="33">
        <f>(AC77-Y77)</f>
        <v>392500</v>
      </c>
      <c r="AC77" s="33">
        <v>3242500</v>
      </c>
      <c r="AD77" s="33"/>
      <c r="AE77" s="33"/>
      <c r="AF77" s="33">
        <v>3242500</v>
      </c>
      <c r="AG77" s="33"/>
      <c r="AH77" s="33">
        <v>3159153.8399999994</v>
      </c>
      <c r="AI77" s="33">
        <v>7857500</v>
      </c>
      <c r="AJ77" s="33">
        <v>12172500</v>
      </c>
      <c r="AK77" s="33">
        <v>12012000</v>
      </c>
      <c r="AL77" s="33">
        <v>6702285.0800000001</v>
      </c>
      <c r="AM77" s="33">
        <v>4978000</v>
      </c>
      <c r="AN77" s="33"/>
      <c r="AO77" s="33">
        <v>0</v>
      </c>
      <c r="AP77" s="33">
        <f t="shared" si="40"/>
        <v>157.57383945569427</v>
      </c>
      <c r="AQ77" s="33">
        <v>4908000</v>
      </c>
      <c r="AR77" s="33">
        <v>10908000</v>
      </c>
      <c r="AS77" s="33">
        <v>70000</v>
      </c>
      <c r="AT77" s="33">
        <v>0</v>
      </c>
      <c r="AU77" s="33">
        <f t="shared" si="46"/>
        <v>0</v>
      </c>
      <c r="AV77" s="33"/>
      <c r="AW77" s="33">
        <f>AQ77-AM77</f>
        <v>-70000</v>
      </c>
      <c r="AX77" s="33"/>
      <c r="AY77" s="33">
        <f t="shared" si="47"/>
        <v>0</v>
      </c>
      <c r="AZ77" s="33">
        <f t="shared" si="42"/>
        <v>1.4262428687856561</v>
      </c>
      <c r="BA77" s="33">
        <f>AJ77-AI77</f>
        <v>4315000</v>
      </c>
      <c r="BB77" s="33"/>
      <c r="BC77" s="33"/>
      <c r="BD77" s="33">
        <f t="shared" si="43"/>
        <v>-7034000</v>
      </c>
      <c r="BE77" s="33"/>
      <c r="BF77" s="33"/>
      <c r="BG77" s="91"/>
      <c r="BI77" s="26"/>
    </row>
    <row r="78" spans="1:61" x14ac:dyDescent="0.3">
      <c r="A78" s="7"/>
      <c r="B78" s="143"/>
      <c r="C78" s="143"/>
      <c r="D78" s="143"/>
      <c r="E78" s="143"/>
      <c r="F78" s="143"/>
      <c r="G78" s="143"/>
      <c r="H78" s="143"/>
      <c r="I78" s="143"/>
      <c r="J78" s="144"/>
      <c r="K78" s="144"/>
      <c r="L78" s="145"/>
      <c r="M78" s="145">
        <v>3632</v>
      </c>
      <c r="N78" s="146" t="s">
        <v>59</v>
      </c>
      <c r="O78" s="33">
        <v>3162541</v>
      </c>
      <c r="P78" s="33" t="e">
        <f>SUM(#REF!+#REF!+#REF!+#REF!+#REF!)</f>
        <v>#REF!</v>
      </c>
      <c r="Q78" s="33">
        <v>2771491</v>
      </c>
      <c r="R78" s="33">
        <v>1430000</v>
      </c>
      <c r="S78" s="33">
        <v>1205000</v>
      </c>
      <c r="T78" s="33">
        <v>887000</v>
      </c>
      <c r="U78" s="33">
        <f t="shared" si="37"/>
        <v>73.609958506224075</v>
      </c>
      <c r="V78" s="33">
        <f>(Y78-S78)</f>
        <v>-5000</v>
      </c>
      <c r="W78" s="33">
        <v>1095000</v>
      </c>
      <c r="X78" s="33">
        <v>1090000</v>
      </c>
      <c r="Y78" s="33">
        <v>1200000</v>
      </c>
      <c r="Z78" s="33">
        <v>150000</v>
      </c>
      <c r="AA78" s="33">
        <f t="shared" si="38"/>
        <v>12.5</v>
      </c>
      <c r="AB78" s="33">
        <f>(AC78-Y78)</f>
        <v>150000</v>
      </c>
      <c r="AC78" s="33">
        <v>1350000</v>
      </c>
      <c r="AD78" s="33"/>
      <c r="AE78" s="33"/>
      <c r="AF78" s="33">
        <v>1350000</v>
      </c>
      <c r="AG78" s="33"/>
      <c r="AH78" s="33">
        <v>1333600</v>
      </c>
      <c r="AI78" s="33">
        <v>850000</v>
      </c>
      <c r="AJ78" s="33">
        <v>820000</v>
      </c>
      <c r="AK78" s="33">
        <v>820000</v>
      </c>
      <c r="AL78" s="33">
        <v>538250</v>
      </c>
      <c r="AM78" s="33">
        <v>70000</v>
      </c>
      <c r="AN78" s="33"/>
      <c r="AO78" s="33"/>
      <c r="AP78" s="33">
        <f t="shared" si="40"/>
        <v>5.2489502099580081</v>
      </c>
      <c r="AQ78" s="33">
        <v>80000</v>
      </c>
      <c r="AR78" s="33">
        <v>80000</v>
      </c>
      <c r="AS78" s="33">
        <v>10000</v>
      </c>
      <c r="AT78" s="33">
        <v>0</v>
      </c>
      <c r="AU78" s="33">
        <f t="shared" si="46"/>
        <v>0</v>
      </c>
      <c r="AV78" s="33"/>
      <c r="AW78" s="33">
        <f>AQ78-AM78</f>
        <v>10000</v>
      </c>
      <c r="AX78" s="33"/>
      <c r="AY78" s="33">
        <f t="shared" si="47"/>
        <v>0</v>
      </c>
      <c r="AZ78" s="33">
        <f t="shared" si="42"/>
        <v>12.5</v>
      </c>
      <c r="BA78" s="33">
        <f>AJ78-AI78</f>
        <v>-30000</v>
      </c>
      <c r="BB78" s="33"/>
      <c r="BC78" s="33"/>
      <c r="BD78" s="33">
        <f t="shared" si="43"/>
        <v>-750000</v>
      </c>
      <c r="BE78" s="33"/>
      <c r="BF78" s="33"/>
    </row>
    <row r="79" spans="1:61" ht="40.5" x14ac:dyDescent="0.3">
      <c r="A79" s="7"/>
      <c r="B79" s="143"/>
      <c r="C79" s="143"/>
      <c r="D79" s="143"/>
      <c r="E79" s="143"/>
      <c r="F79" s="143"/>
      <c r="G79" s="143"/>
      <c r="H79" s="143"/>
      <c r="I79" s="143"/>
      <c r="J79" s="144"/>
      <c r="K79" s="144"/>
      <c r="L79" s="174">
        <v>366</v>
      </c>
      <c r="M79" s="174"/>
      <c r="N79" s="233" t="s">
        <v>404</v>
      </c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166">
        <f t="shared" ref="AH79:AO79" si="56">SUM(AH80:AH81)</f>
        <v>0</v>
      </c>
      <c r="AI79" s="166">
        <f t="shared" si="56"/>
        <v>0</v>
      </c>
      <c r="AJ79" s="166">
        <f t="shared" si="56"/>
        <v>250000</v>
      </c>
      <c r="AK79" s="166">
        <f t="shared" si="56"/>
        <v>250000</v>
      </c>
      <c r="AL79" s="166">
        <f t="shared" si="56"/>
        <v>249500</v>
      </c>
      <c r="AM79" s="166">
        <f t="shared" si="56"/>
        <v>250000</v>
      </c>
      <c r="AN79" s="166">
        <f t="shared" si="56"/>
        <v>0</v>
      </c>
      <c r="AO79" s="166">
        <f t="shared" si="56"/>
        <v>0</v>
      </c>
      <c r="AP79" s="166">
        <v>0</v>
      </c>
      <c r="AQ79" s="166">
        <f>SUM(AQ80:AQ81)</f>
        <v>211000</v>
      </c>
      <c r="AR79" s="166">
        <f>SUM(AR80:AR81)</f>
        <v>211000</v>
      </c>
      <c r="AS79" s="166">
        <f>SUM(AS80:AS81)</f>
        <v>118982.84</v>
      </c>
      <c r="AT79" s="166">
        <f>SUM(AT80:AT81)</f>
        <v>0</v>
      </c>
      <c r="AU79" s="166">
        <f t="shared" si="46"/>
        <v>0</v>
      </c>
      <c r="AV79" s="166">
        <f>SUM(AV80:AV81)</f>
        <v>0</v>
      </c>
      <c r="AW79" s="166">
        <f>SUM(AW80:AW81)</f>
        <v>-39000</v>
      </c>
      <c r="AX79" s="166">
        <f>SUM(AX80:AX81)</f>
        <v>0</v>
      </c>
      <c r="AY79" s="166">
        <f t="shared" si="47"/>
        <v>0</v>
      </c>
      <c r="AZ79" s="166">
        <f t="shared" si="42"/>
        <v>56.389971563981042</v>
      </c>
      <c r="BA79" s="166">
        <f>SUM(BA80:BA81)</f>
        <v>250000</v>
      </c>
      <c r="BB79" s="166"/>
      <c r="BC79" s="166"/>
      <c r="BD79" s="166">
        <f t="shared" si="43"/>
        <v>0</v>
      </c>
      <c r="BE79" s="166">
        <f>SUM(BE80:BE81)</f>
        <v>0</v>
      </c>
      <c r="BF79" s="166">
        <f>SUM(BF80:BF81)</f>
        <v>0</v>
      </c>
    </row>
    <row r="80" spans="1:61" ht="40.5" x14ac:dyDescent="0.3">
      <c r="A80" s="7"/>
      <c r="B80" s="143"/>
      <c r="C80" s="143"/>
      <c r="D80" s="143"/>
      <c r="E80" s="143"/>
      <c r="F80" s="143"/>
      <c r="G80" s="143"/>
      <c r="H80" s="143"/>
      <c r="I80" s="143"/>
      <c r="J80" s="144"/>
      <c r="K80" s="144"/>
      <c r="L80" s="145"/>
      <c r="M80" s="145">
        <v>3661</v>
      </c>
      <c r="N80" s="231" t="s">
        <v>405</v>
      </c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>
        <v>0</v>
      </c>
      <c r="AI80" s="33">
        <v>0</v>
      </c>
      <c r="AJ80" s="33">
        <v>200000</v>
      </c>
      <c r="AK80" s="33">
        <v>200000</v>
      </c>
      <c r="AL80" s="33">
        <v>199500</v>
      </c>
      <c r="AM80" s="33">
        <v>200000</v>
      </c>
      <c r="AN80" s="33"/>
      <c r="AO80" s="33"/>
      <c r="AP80" s="33">
        <v>0</v>
      </c>
      <c r="AQ80" s="33">
        <v>161000</v>
      </c>
      <c r="AR80" s="33">
        <v>161000</v>
      </c>
      <c r="AS80" s="33">
        <v>88982.84</v>
      </c>
      <c r="AT80" s="33">
        <v>0</v>
      </c>
      <c r="AU80" s="33">
        <f t="shared" si="46"/>
        <v>0</v>
      </c>
      <c r="AV80" s="33"/>
      <c r="AW80" s="33">
        <f>AQ80-AM80</f>
        <v>-39000</v>
      </c>
      <c r="AX80" s="33"/>
      <c r="AY80" s="33">
        <f t="shared" si="47"/>
        <v>0</v>
      </c>
      <c r="AZ80" s="33">
        <f t="shared" si="42"/>
        <v>55.268844720496887</v>
      </c>
      <c r="BA80" s="33">
        <f>AJ80-AI80</f>
        <v>200000</v>
      </c>
      <c r="BB80" s="33"/>
      <c r="BC80" s="33"/>
      <c r="BD80" s="33">
        <f t="shared" si="43"/>
        <v>0</v>
      </c>
      <c r="BE80" s="33"/>
      <c r="BF80" s="33"/>
    </row>
    <row r="81" spans="1:60" ht="40.5" x14ac:dyDescent="0.3">
      <c r="A81" s="7"/>
      <c r="B81" s="143"/>
      <c r="C81" s="143"/>
      <c r="D81" s="143"/>
      <c r="E81" s="143"/>
      <c r="F81" s="143"/>
      <c r="G81" s="143"/>
      <c r="H81" s="143"/>
      <c r="I81" s="143"/>
      <c r="J81" s="144"/>
      <c r="K81" s="144"/>
      <c r="L81" s="145"/>
      <c r="M81" s="145">
        <v>3662</v>
      </c>
      <c r="N81" s="231" t="s">
        <v>406</v>
      </c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>
        <v>0</v>
      </c>
      <c r="AI81" s="33">
        <v>0</v>
      </c>
      <c r="AJ81" s="33">
        <v>50000</v>
      </c>
      <c r="AK81" s="33">
        <v>50000</v>
      </c>
      <c r="AL81" s="33">
        <v>50000</v>
      </c>
      <c r="AM81" s="33">
        <v>50000</v>
      </c>
      <c r="AN81" s="33"/>
      <c r="AO81" s="33"/>
      <c r="AP81" s="33">
        <v>0</v>
      </c>
      <c r="AQ81" s="33">
        <v>50000</v>
      </c>
      <c r="AR81" s="33">
        <v>50000</v>
      </c>
      <c r="AS81" s="33">
        <v>30000</v>
      </c>
      <c r="AT81" s="33">
        <v>0</v>
      </c>
      <c r="AU81" s="33">
        <f t="shared" si="46"/>
        <v>0</v>
      </c>
      <c r="AV81" s="33"/>
      <c r="AW81" s="33">
        <f>AQ81-AM81</f>
        <v>0</v>
      </c>
      <c r="AX81" s="33"/>
      <c r="AY81" s="33">
        <f t="shared" si="47"/>
        <v>0</v>
      </c>
      <c r="AZ81" s="33">
        <f t="shared" si="42"/>
        <v>60</v>
      </c>
      <c r="BA81" s="33">
        <f>AJ81-AI81</f>
        <v>50000</v>
      </c>
      <c r="BB81" s="33"/>
      <c r="BC81" s="33"/>
      <c r="BD81" s="33">
        <f t="shared" si="43"/>
        <v>0</v>
      </c>
      <c r="BE81" s="33"/>
      <c r="BF81" s="33"/>
    </row>
    <row r="82" spans="1:60" ht="51" x14ac:dyDescent="0.75">
      <c r="A82" s="7"/>
      <c r="B82" s="143"/>
      <c r="C82" s="143"/>
      <c r="D82" s="143"/>
      <c r="E82" s="143"/>
      <c r="F82" s="143"/>
      <c r="G82" s="143"/>
      <c r="H82" s="143"/>
      <c r="I82" s="143"/>
      <c r="J82" s="144"/>
      <c r="K82" s="163">
        <v>37</v>
      </c>
      <c r="L82" s="175"/>
      <c r="M82" s="175"/>
      <c r="N82" s="232" t="s">
        <v>60</v>
      </c>
      <c r="O82" s="164">
        <f>SUM(O85)</f>
        <v>5093985.4400000004</v>
      </c>
      <c r="P82" s="164" t="e">
        <f>SUM(P85)</f>
        <v>#REF!</v>
      </c>
      <c r="Q82" s="164">
        <v>4612317.38</v>
      </c>
      <c r="R82" s="164">
        <f>SUM(R85)</f>
        <v>4708608.59</v>
      </c>
      <c r="S82" s="164">
        <f>SUM(S85)</f>
        <v>6362718.6200000001</v>
      </c>
      <c r="T82" s="164">
        <f>SUM(T85)</f>
        <v>2702740.09</v>
      </c>
      <c r="U82" s="164">
        <f t="shared" si="37"/>
        <v>42.477755994182246</v>
      </c>
      <c r="V82" s="164">
        <f>SUM(V85)</f>
        <v>-801515.41000000015</v>
      </c>
      <c r="W82" s="164">
        <f>SUM(W85)</f>
        <v>4746354.46</v>
      </c>
      <c r="X82" s="164">
        <f>SUM(X85)</f>
        <v>4490589.4099999992</v>
      </c>
      <c r="Y82" s="164">
        <f>SUM(Y85)</f>
        <v>5561203.21</v>
      </c>
      <c r="Z82" s="164">
        <f>SUM(Z85)</f>
        <v>1449822.76</v>
      </c>
      <c r="AA82" s="164">
        <f t="shared" si="38"/>
        <v>26.07030718447708</v>
      </c>
      <c r="AB82" s="164">
        <f>SUM(AB85)</f>
        <v>29397.469999999739</v>
      </c>
      <c r="AC82" s="164">
        <f>SUM(AC85)</f>
        <v>5590600.6799999997</v>
      </c>
      <c r="AD82" s="164">
        <v>5253961</v>
      </c>
      <c r="AE82" s="164">
        <v>5234961</v>
      </c>
      <c r="AF82" s="164">
        <f>SUM(AF85)</f>
        <v>5590600.6799999997</v>
      </c>
      <c r="AG82" s="164">
        <f>SUM(AG85)</f>
        <v>0</v>
      </c>
      <c r="AH82" s="164">
        <f t="shared" ref="AH82:AO82" si="57">SUM(AH85+AH83)</f>
        <v>5271175.2700000005</v>
      </c>
      <c r="AI82" s="164">
        <f t="shared" si="57"/>
        <v>7448438.8099999996</v>
      </c>
      <c r="AJ82" s="164">
        <f t="shared" si="57"/>
        <v>5146932.84</v>
      </c>
      <c r="AK82" s="164">
        <f>SUM(AK85+AK83)</f>
        <v>4957844.59</v>
      </c>
      <c r="AL82" s="164">
        <f>SUM(AL85+AL83)</f>
        <v>4628436.59</v>
      </c>
      <c r="AM82" s="164">
        <f>SUM(AM85+AM83)</f>
        <v>3632877.69</v>
      </c>
      <c r="AN82" s="164">
        <f t="shared" si="57"/>
        <v>0</v>
      </c>
      <c r="AO82" s="164">
        <f t="shared" si="57"/>
        <v>0</v>
      </c>
      <c r="AP82" s="164">
        <f t="shared" si="40"/>
        <v>68.919690655628671</v>
      </c>
      <c r="AQ82" s="164">
        <f>SUM(AQ85+AQ83)</f>
        <v>6341214.3600000003</v>
      </c>
      <c r="AR82" s="164">
        <f>SUM(AR85+AR83)</f>
        <v>6341214.3600000003</v>
      </c>
      <c r="AS82" s="164">
        <f>SUM(AS85+AS83)</f>
        <v>2072615.95</v>
      </c>
      <c r="AT82" s="164">
        <f>SUM(AT85+AT83)</f>
        <v>0</v>
      </c>
      <c r="AU82" s="164">
        <f t="shared" si="46"/>
        <v>0</v>
      </c>
      <c r="AV82" s="164">
        <f>SUM(AV85+AV83)</f>
        <v>0</v>
      </c>
      <c r="AW82" s="164">
        <f>SUM(AW85+AW83)</f>
        <v>2708336.6700000004</v>
      </c>
      <c r="AX82" s="164">
        <f>SUM(AX85+AX83)</f>
        <v>0</v>
      </c>
      <c r="AY82" s="164">
        <f t="shared" si="47"/>
        <v>0</v>
      </c>
      <c r="AZ82" s="164">
        <f t="shared" si="42"/>
        <v>32.684842876057573</v>
      </c>
      <c r="BA82" s="164">
        <f>SUM(BA85+BA83)</f>
        <v>-2301505.9699999997</v>
      </c>
      <c r="BB82" s="164">
        <v>4182227</v>
      </c>
      <c r="BC82" s="164">
        <v>4182227</v>
      </c>
      <c r="BD82" s="164">
        <f t="shared" si="43"/>
        <v>-1324966.8999999999</v>
      </c>
      <c r="BE82" s="164">
        <f>SUM(BE85+BE83)</f>
        <v>0</v>
      </c>
      <c r="BF82" s="164">
        <f>SUM(BF85+BF83)</f>
        <v>0</v>
      </c>
      <c r="BG82" s="95"/>
      <c r="BH82" s="96"/>
    </row>
    <row r="83" spans="1:60" ht="40.5" hidden="1" customHeight="1" x14ac:dyDescent="0.3">
      <c r="A83" s="7"/>
      <c r="B83" s="143"/>
      <c r="C83" s="143"/>
      <c r="D83" s="143"/>
      <c r="E83" s="143"/>
      <c r="F83" s="143"/>
      <c r="G83" s="143"/>
      <c r="H83" s="143"/>
      <c r="I83" s="143"/>
      <c r="J83" s="144"/>
      <c r="K83" s="162"/>
      <c r="L83" s="163">
        <v>371</v>
      </c>
      <c r="M83" s="163"/>
      <c r="N83" s="232" t="s">
        <v>403</v>
      </c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6">
        <f t="shared" ref="AH83:AO83" si="58">SUM(AH84)</f>
        <v>0</v>
      </c>
      <c r="AI83" s="166">
        <f t="shared" si="58"/>
        <v>0</v>
      </c>
      <c r="AJ83" s="166">
        <f>SUM(AJ84)</f>
        <v>35000</v>
      </c>
      <c r="AK83" s="166">
        <f>SUM(AK84)</f>
        <v>35000</v>
      </c>
      <c r="AL83" s="166">
        <f>SUM(AL84)</f>
        <v>0</v>
      </c>
      <c r="AM83" s="166">
        <f t="shared" si="58"/>
        <v>0</v>
      </c>
      <c r="AN83" s="166">
        <f t="shared" si="58"/>
        <v>0</v>
      </c>
      <c r="AO83" s="166">
        <f t="shared" si="58"/>
        <v>0</v>
      </c>
      <c r="AP83" s="166">
        <v>0</v>
      </c>
      <c r="AQ83" s="166">
        <f t="shared" ref="AQ83:AX83" si="59">SUM(AQ84)</f>
        <v>0</v>
      </c>
      <c r="AR83" s="166">
        <f t="shared" si="59"/>
        <v>0</v>
      </c>
      <c r="AS83" s="166">
        <f t="shared" si="59"/>
        <v>0</v>
      </c>
      <c r="AT83" s="166">
        <f t="shared" si="59"/>
        <v>0</v>
      </c>
      <c r="AU83" s="166">
        <f t="shared" si="46"/>
        <v>0</v>
      </c>
      <c r="AV83" s="166">
        <f t="shared" si="59"/>
        <v>0</v>
      </c>
      <c r="AW83" s="166">
        <f t="shared" si="59"/>
        <v>0</v>
      </c>
      <c r="AX83" s="166">
        <f t="shared" si="59"/>
        <v>0</v>
      </c>
      <c r="AY83" s="166">
        <f t="shared" si="47"/>
        <v>0</v>
      </c>
      <c r="AZ83" s="166">
        <f t="shared" si="42"/>
        <v>0</v>
      </c>
      <c r="BA83" s="166">
        <f>SUM(BA84)</f>
        <v>35000</v>
      </c>
      <c r="BB83" s="166"/>
      <c r="BC83" s="166"/>
      <c r="BD83" s="166">
        <f t="shared" si="43"/>
        <v>-35000</v>
      </c>
      <c r="BE83" s="166">
        <f>SUM(BE84)</f>
        <v>0</v>
      </c>
      <c r="BF83" s="166">
        <f>SUM(BF84)</f>
        <v>0</v>
      </c>
    </row>
    <row r="84" spans="1:60" ht="40.5" hidden="1" customHeight="1" x14ac:dyDescent="0.3">
      <c r="A84" s="7"/>
      <c r="B84" s="143"/>
      <c r="C84" s="143"/>
      <c r="D84" s="143"/>
      <c r="E84" s="143"/>
      <c r="F84" s="143"/>
      <c r="G84" s="143"/>
      <c r="H84" s="143"/>
      <c r="I84" s="143"/>
      <c r="J84" s="144"/>
      <c r="K84" s="162"/>
      <c r="L84" s="175"/>
      <c r="M84" s="171">
        <v>3714</v>
      </c>
      <c r="N84" s="234" t="s">
        <v>407</v>
      </c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8">
        <v>0</v>
      </c>
      <c r="AI84" s="168">
        <v>0</v>
      </c>
      <c r="AJ84" s="168">
        <v>35000</v>
      </c>
      <c r="AK84" s="168">
        <v>35000</v>
      </c>
      <c r="AL84" s="168">
        <v>0</v>
      </c>
      <c r="AM84" s="168">
        <v>0</v>
      </c>
      <c r="AN84" s="168"/>
      <c r="AO84" s="168"/>
      <c r="AP84" s="168">
        <v>0</v>
      </c>
      <c r="AQ84" s="168">
        <v>0</v>
      </c>
      <c r="AR84" s="168">
        <v>0</v>
      </c>
      <c r="AS84" s="168">
        <v>0</v>
      </c>
      <c r="AT84" s="168">
        <v>0</v>
      </c>
      <c r="AU84" s="168">
        <f t="shared" si="46"/>
        <v>0</v>
      </c>
      <c r="AV84" s="168">
        <v>0</v>
      </c>
      <c r="AW84" s="168">
        <f>AQ84-AM84</f>
        <v>0</v>
      </c>
      <c r="AX84" s="168">
        <v>0</v>
      </c>
      <c r="AY84" s="168">
        <f t="shared" si="47"/>
        <v>0</v>
      </c>
      <c r="AZ84" s="168">
        <f t="shared" si="42"/>
        <v>0</v>
      </c>
      <c r="BA84" s="168">
        <f>AJ84-AI84</f>
        <v>35000</v>
      </c>
      <c r="BB84" s="168"/>
      <c r="BC84" s="168"/>
      <c r="BD84" s="168">
        <f t="shared" si="43"/>
        <v>-35000</v>
      </c>
      <c r="BE84" s="168">
        <v>0</v>
      </c>
      <c r="BF84" s="168">
        <v>0</v>
      </c>
    </row>
    <row r="85" spans="1:60" x14ac:dyDescent="0.3">
      <c r="A85" s="7"/>
      <c r="B85" s="143"/>
      <c r="C85" s="143"/>
      <c r="D85" s="143"/>
      <c r="E85" s="143"/>
      <c r="F85" s="143"/>
      <c r="G85" s="143"/>
      <c r="H85" s="143"/>
      <c r="I85" s="143"/>
      <c r="J85" s="144"/>
      <c r="K85" s="144"/>
      <c r="L85" s="163">
        <v>372</v>
      </c>
      <c r="M85" s="175"/>
      <c r="N85" s="232" t="s">
        <v>61</v>
      </c>
      <c r="O85" s="164">
        <f>SUM(O86:O87)</f>
        <v>5093985.4400000004</v>
      </c>
      <c r="P85" s="164" t="e">
        <f>SUM(P86:P87)</f>
        <v>#REF!</v>
      </c>
      <c r="Q85" s="164">
        <v>4612317.38</v>
      </c>
      <c r="R85" s="164">
        <f>SUM(R86:R87)</f>
        <v>4708608.59</v>
      </c>
      <c r="S85" s="164">
        <f>SUM(S86:S87)</f>
        <v>6362718.6200000001</v>
      </c>
      <c r="T85" s="164">
        <f>SUM(T86:T87)</f>
        <v>2702740.09</v>
      </c>
      <c r="U85" s="164">
        <f t="shared" si="37"/>
        <v>42.477755994182246</v>
      </c>
      <c r="V85" s="164">
        <f>SUM(V86:V87)</f>
        <v>-801515.41000000015</v>
      </c>
      <c r="W85" s="164">
        <f>SUM(W86:W87)</f>
        <v>4746354.46</v>
      </c>
      <c r="X85" s="164">
        <f>SUM(X86:X87)</f>
        <v>4490589.4099999992</v>
      </c>
      <c r="Y85" s="164">
        <f>SUM(Y86:Y87)</f>
        <v>5561203.21</v>
      </c>
      <c r="Z85" s="164">
        <f>SUM(Z86:Z87)</f>
        <v>1449822.76</v>
      </c>
      <c r="AA85" s="164">
        <f t="shared" si="38"/>
        <v>26.07030718447708</v>
      </c>
      <c r="AB85" s="164">
        <f>SUM(AB86:AB87)</f>
        <v>29397.469999999739</v>
      </c>
      <c r="AC85" s="164">
        <f>SUM(AC86:AC87)</f>
        <v>5590600.6799999997</v>
      </c>
      <c r="AD85" s="164"/>
      <c r="AE85" s="164"/>
      <c r="AF85" s="164">
        <f t="shared" ref="AF85:AO85" si="60">SUM(AF86:AF87)</f>
        <v>5590600.6799999997</v>
      </c>
      <c r="AG85" s="164">
        <f t="shared" si="60"/>
        <v>0</v>
      </c>
      <c r="AH85" s="164">
        <f t="shared" si="60"/>
        <v>5271175.2700000005</v>
      </c>
      <c r="AI85" s="164">
        <f t="shared" si="60"/>
        <v>7448438.8099999996</v>
      </c>
      <c r="AJ85" s="164">
        <f t="shared" si="60"/>
        <v>5111932.84</v>
      </c>
      <c r="AK85" s="164">
        <f t="shared" si="60"/>
        <v>4922844.59</v>
      </c>
      <c r="AL85" s="164">
        <f t="shared" si="60"/>
        <v>4628436.59</v>
      </c>
      <c r="AM85" s="164">
        <f t="shared" si="60"/>
        <v>3632877.69</v>
      </c>
      <c r="AN85" s="164">
        <f t="shared" si="60"/>
        <v>0</v>
      </c>
      <c r="AO85" s="164">
        <f t="shared" si="60"/>
        <v>0</v>
      </c>
      <c r="AP85" s="164">
        <f t="shared" si="40"/>
        <v>68.919690655628671</v>
      </c>
      <c r="AQ85" s="164">
        <f>SUM(AQ86:AQ87)</f>
        <v>6341214.3600000003</v>
      </c>
      <c r="AR85" s="164">
        <f>SUM(AR86:AR87)</f>
        <v>6341214.3600000003</v>
      </c>
      <c r="AS85" s="164">
        <f>SUM(AS86:AS87)</f>
        <v>2072615.95</v>
      </c>
      <c r="AT85" s="164">
        <f>SUM(AT86:AT87)</f>
        <v>0</v>
      </c>
      <c r="AU85" s="164">
        <f t="shared" si="46"/>
        <v>0</v>
      </c>
      <c r="AV85" s="164">
        <f>SUM(AV86:AV87)</f>
        <v>0</v>
      </c>
      <c r="AW85" s="164">
        <f>SUM(AW86:AW87)</f>
        <v>2708336.6700000004</v>
      </c>
      <c r="AX85" s="164">
        <f>SUM(AX86:AX87)</f>
        <v>0</v>
      </c>
      <c r="AY85" s="164">
        <f t="shared" si="47"/>
        <v>0</v>
      </c>
      <c r="AZ85" s="164">
        <f t="shared" si="42"/>
        <v>32.684842876057573</v>
      </c>
      <c r="BA85" s="164">
        <f>SUM(BA86:BA87)</f>
        <v>-2336505.9699999997</v>
      </c>
      <c r="BB85" s="164"/>
      <c r="BC85" s="164"/>
      <c r="BD85" s="164">
        <f t="shared" si="43"/>
        <v>-1289966.8999999999</v>
      </c>
      <c r="BE85" s="164">
        <f>SUM(BE86:BE87)</f>
        <v>0</v>
      </c>
      <c r="BF85" s="164">
        <f>SUM(BF86:BF87)</f>
        <v>0</v>
      </c>
    </row>
    <row r="86" spans="1:60" x14ac:dyDescent="0.3">
      <c r="A86" s="7"/>
      <c r="B86" s="143"/>
      <c r="C86" s="143"/>
      <c r="D86" s="143"/>
      <c r="E86" s="143"/>
      <c r="F86" s="143"/>
      <c r="G86" s="143"/>
      <c r="H86" s="143"/>
      <c r="I86" s="143"/>
      <c r="J86" s="144"/>
      <c r="K86" s="144"/>
      <c r="L86" s="145"/>
      <c r="M86" s="145">
        <v>3721</v>
      </c>
      <c r="N86" s="146" t="s">
        <v>62</v>
      </c>
      <c r="O86" s="33">
        <v>5014971.5</v>
      </c>
      <c r="P86" s="33" t="e">
        <f>SUM(#REF!+#REF!+#REF!+#REF!+#REF!+#REF!+#REF!+#REF!+#REF!+#REF!)</f>
        <v>#REF!</v>
      </c>
      <c r="Q86" s="33">
        <v>4532331.18</v>
      </c>
      <c r="R86" s="33">
        <v>4628608.59</v>
      </c>
      <c r="S86" s="33">
        <v>6282718.6200000001</v>
      </c>
      <c r="T86" s="33">
        <v>2702740.09</v>
      </c>
      <c r="U86" s="33">
        <f t="shared" si="37"/>
        <v>43.01863975566679</v>
      </c>
      <c r="V86" s="33">
        <f>(Y86-S86)</f>
        <v>-801515.41000000015</v>
      </c>
      <c r="W86" s="33">
        <v>4666354.46</v>
      </c>
      <c r="X86" s="33">
        <v>4410604.0999999996</v>
      </c>
      <c r="Y86" s="33">
        <v>5481203.21</v>
      </c>
      <c r="Z86" s="33">
        <v>1449822.76</v>
      </c>
      <c r="AA86" s="33">
        <f t="shared" si="38"/>
        <v>26.450812065404154</v>
      </c>
      <c r="AB86" s="33">
        <f>(AC86-Y86)</f>
        <v>29397.469999999739</v>
      </c>
      <c r="AC86" s="33">
        <v>5510600.6799999997</v>
      </c>
      <c r="AD86" s="33"/>
      <c r="AE86" s="33"/>
      <c r="AF86" s="33">
        <v>5510600.6799999997</v>
      </c>
      <c r="AG86" s="33"/>
      <c r="AH86" s="33">
        <v>5191186.3900000006</v>
      </c>
      <c r="AI86" s="33">
        <v>7368438.8099999996</v>
      </c>
      <c r="AJ86" s="33">
        <v>5031932.84</v>
      </c>
      <c r="AK86" s="33">
        <v>4842844.59</v>
      </c>
      <c r="AL86" s="33">
        <v>4504385.22</v>
      </c>
      <c r="AM86" s="33">
        <v>3547877.69</v>
      </c>
      <c r="AN86" s="33"/>
      <c r="AO86" s="33"/>
      <c r="AP86" s="33">
        <f t="shared" si="40"/>
        <v>68.344255502642426</v>
      </c>
      <c r="AQ86" s="33">
        <v>6256214.3600000003</v>
      </c>
      <c r="AR86" s="33">
        <v>6256214.3600000003</v>
      </c>
      <c r="AS86" s="33">
        <v>2072615.95</v>
      </c>
      <c r="AT86" s="33">
        <v>0</v>
      </c>
      <c r="AU86" s="33">
        <f t="shared" si="46"/>
        <v>0</v>
      </c>
      <c r="AV86" s="33"/>
      <c r="AW86" s="33">
        <f>AQ86-AM86</f>
        <v>2708336.6700000004</v>
      </c>
      <c r="AX86" s="33"/>
      <c r="AY86" s="33">
        <f t="shared" si="47"/>
        <v>0</v>
      </c>
      <c r="AZ86" s="33">
        <f t="shared" si="42"/>
        <v>33.128915199126901</v>
      </c>
      <c r="BA86" s="33">
        <f>AJ86-AI86</f>
        <v>-2336505.9699999997</v>
      </c>
      <c r="BB86" s="33"/>
      <c r="BC86" s="33"/>
      <c r="BD86" s="33">
        <f t="shared" si="43"/>
        <v>-1294966.8999999999</v>
      </c>
      <c r="BE86" s="33"/>
      <c r="BF86" s="33"/>
    </row>
    <row r="87" spans="1:60" x14ac:dyDescent="0.3">
      <c r="A87" s="7"/>
      <c r="B87" s="143"/>
      <c r="C87" s="143"/>
      <c r="D87" s="143"/>
      <c r="E87" s="143"/>
      <c r="F87" s="143"/>
      <c r="G87" s="143"/>
      <c r="H87" s="143"/>
      <c r="I87" s="143"/>
      <c r="J87" s="144"/>
      <c r="K87" s="144"/>
      <c r="L87" s="145"/>
      <c r="M87" s="145">
        <v>3722</v>
      </c>
      <c r="N87" s="146" t="s">
        <v>63</v>
      </c>
      <c r="O87" s="33">
        <v>79013.94</v>
      </c>
      <c r="P87" s="33" t="e">
        <f>SUM(#REF!)</f>
        <v>#REF!</v>
      </c>
      <c r="Q87" s="33">
        <v>79986.2</v>
      </c>
      <c r="R87" s="33">
        <v>80000</v>
      </c>
      <c r="S87" s="33">
        <v>80000</v>
      </c>
      <c r="T87" s="33">
        <v>0</v>
      </c>
      <c r="U87" s="33">
        <f t="shared" si="37"/>
        <v>0</v>
      </c>
      <c r="V87" s="33">
        <f>(Y87-S87)</f>
        <v>0</v>
      </c>
      <c r="W87" s="33">
        <v>80000</v>
      </c>
      <c r="X87" s="33">
        <v>79985.31</v>
      </c>
      <c r="Y87" s="33">
        <v>80000</v>
      </c>
      <c r="Z87" s="33">
        <v>0</v>
      </c>
      <c r="AA87" s="33">
        <f t="shared" si="38"/>
        <v>0</v>
      </c>
      <c r="AB87" s="33">
        <f>(AC87-Y87)</f>
        <v>0</v>
      </c>
      <c r="AC87" s="33">
        <v>80000</v>
      </c>
      <c r="AD87" s="33"/>
      <c r="AE87" s="33"/>
      <c r="AF87" s="33">
        <v>80000</v>
      </c>
      <c r="AG87" s="33"/>
      <c r="AH87" s="33">
        <v>79988.88</v>
      </c>
      <c r="AI87" s="33">
        <v>80000</v>
      </c>
      <c r="AJ87" s="33">
        <v>80000</v>
      </c>
      <c r="AK87" s="33">
        <v>80000</v>
      </c>
      <c r="AL87" s="33">
        <v>124051.37</v>
      </c>
      <c r="AM87" s="33">
        <v>85000</v>
      </c>
      <c r="AN87" s="33"/>
      <c r="AO87" s="33"/>
      <c r="AP87" s="33">
        <v>0</v>
      </c>
      <c r="AQ87" s="33">
        <v>85000</v>
      </c>
      <c r="AR87" s="33">
        <v>85000</v>
      </c>
      <c r="AS87" s="33">
        <v>0</v>
      </c>
      <c r="AT87" s="33">
        <v>0</v>
      </c>
      <c r="AU87" s="33">
        <f t="shared" si="46"/>
        <v>0</v>
      </c>
      <c r="AV87" s="33"/>
      <c r="AW87" s="33">
        <f>AQ87-AM87</f>
        <v>0</v>
      </c>
      <c r="AX87" s="33"/>
      <c r="AY87" s="33">
        <f t="shared" si="47"/>
        <v>0</v>
      </c>
      <c r="AZ87" s="33">
        <f t="shared" si="42"/>
        <v>0</v>
      </c>
      <c r="BA87" s="33">
        <f>AJ87-AI87</f>
        <v>0</v>
      </c>
      <c r="BB87" s="33"/>
      <c r="BC87" s="33"/>
      <c r="BD87" s="33">
        <f t="shared" si="43"/>
        <v>5000</v>
      </c>
      <c r="BE87" s="33"/>
      <c r="BF87" s="33"/>
      <c r="BG87" s="91"/>
    </row>
    <row r="88" spans="1:60" x14ac:dyDescent="0.3">
      <c r="A88" s="7"/>
      <c r="B88" s="143"/>
      <c r="C88" s="143"/>
      <c r="D88" s="143"/>
      <c r="E88" s="143"/>
      <c r="F88" s="143"/>
      <c r="G88" s="143"/>
      <c r="H88" s="143"/>
      <c r="I88" s="143"/>
      <c r="J88" s="144"/>
      <c r="K88" s="175">
        <v>38</v>
      </c>
      <c r="L88" s="175"/>
      <c r="M88" s="175"/>
      <c r="N88" s="179" t="s">
        <v>64</v>
      </c>
      <c r="O88" s="32" t="e">
        <f>SUM(O89+O91+O97)</f>
        <v>#REF!</v>
      </c>
      <c r="P88" s="32" t="e">
        <f>SUM(P89+P91+P93+P97)</f>
        <v>#REF!</v>
      </c>
      <c r="Q88" s="32">
        <v>18113591.300000001</v>
      </c>
      <c r="R88" s="32">
        <f>SUM(R89+R91+R97)</f>
        <v>18967000</v>
      </c>
      <c r="S88" s="32">
        <f>SUM(S89+S91+S97)</f>
        <v>24265448.639999997</v>
      </c>
      <c r="T88" s="32">
        <f>SUM(T89+T91+T97)</f>
        <v>10751672.280000001</v>
      </c>
      <c r="U88" s="32">
        <f t="shared" si="37"/>
        <v>44.308565811046144</v>
      </c>
      <c r="V88" s="32">
        <f>SUM(V89+V91+V97)</f>
        <v>-3372698.6399999992</v>
      </c>
      <c r="W88" s="32">
        <f>SUM(W89+W91+W97)</f>
        <v>24846448.639999997</v>
      </c>
      <c r="X88" s="32">
        <f>SUM(X89+X91+X97)</f>
        <v>18878491.09</v>
      </c>
      <c r="Y88" s="32" t="e">
        <f>SUM(Y89+Y91+Y97)</f>
        <v>#REF!</v>
      </c>
      <c r="Z88" s="32">
        <f>SUM(Z89+Z91+Z97)</f>
        <v>4069307.5300000003</v>
      </c>
      <c r="AA88" s="32" t="e">
        <f t="shared" si="38"/>
        <v>#REF!</v>
      </c>
      <c r="AB88" s="32">
        <f>SUM(AB89+AB91+AB97)</f>
        <v>-146611.47000000067</v>
      </c>
      <c r="AC88" s="32">
        <f>SUM(AC89+AC91+AC97)</f>
        <v>20746138.530000001</v>
      </c>
      <c r="AD88" s="32">
        <v>21330750</v>
      </c>
      <c r="AE88" s="32">
        <v>21830750</v>
      </c>
      <c r="AF88" s="32">
        <f>SUM(AF89+AF91+AF97)</f>
        <v>20121138.530000001</v>
      </c>
      <c r="AG88" s="32">
        <f>SUM(AG89+AG91+AG97)</f>
        <v>0</v>
      </c>
      <c r="AH88" s="32">
        <f>SUM(AH89+AH91+AH97)</f>
        <v>17304385.790000003</v>
      </c>
      <c r="AI88" s="32">
        <f>SUM(AI89+AI91+AI97)</f>
        <v>15792550</v>
      </c>
      <c r="AJ88" s="32">
        <f>SUM(AJ89+AJ91+AJ97)</f>
        <v>45844910.990000002</v>
      </c>
      <c r="AK88" s="32">
        <f>SUM(AK89+AK91+AK95)</f>
        <v>15202273.74</v>
      </c>
      <c r="AL88" s="32">
        <f>SUM(AL89+AL91+AL97+AL95)</f>
        <v>13124913.76</v>
      </c>
      <c r="AM88" s="32">
        <f>SUM(AM89+AM91+AM97+AM95)</f>
        <v>13259222</v>
      </c>
      <c r="AN88" s="32">
        <f>SUM(AN89+AN91+AN97+AN95)</f>
        <v>0</v>
      </c>
      <c r="AO88" s="32">
        <f>SUM(AO89+AO91+AO97+AO95)</f>
        <v>0</v>
      </c>
      <c r="AP88" s="32">
        <f>SUM(AP89+AP91+AP97+AP95)</f>
        <v>131.17762390426518</v>
      </c>
      <c r="AQ88" s="32">
        <f t="shared" ref="AQ88:AX88" si="61">SUM(AQ89+AQ91+AQ97+AQ95)</f>
        <v>13856777.810000001</v>
      </c>
      <c r="AR88" s="32">
        <f t="shared" si="61"/>
        <v>13856777.810000001</v>
      </c>
      <c r="AS88" s="32">
        <f t="shared" si="61"/>
        <v>3703801.9</v>
      </c>
      <c r="AT88" s="32">
        <f>SUM(AT89+AT91+AT97+AT95)</f>
        <v>0</v>
      </c>
      <c r="AU88" s="32">
        <f t="shared" si="46"/>
        <v>0</v>
      </c>
      <c r="AV88" s="32">
        <f t="shared" si="61"/>
        <v>0</v>
      </c>
      <c r="AW88" s="32">
        <f t="shared" si="61"/>
        <v>597555.81000000052</v>
      </c>
      <c r="AX88" s="32">
        <f t="shared" si="61"/>
        <v>0</v>
      </c>
      <c r="AY88" s="32">
        <f t="shared" si="47"/>
        <v>0</v>
      </c>
      <c r="AZ88" s="32">
        <f t="shared" si="42"/>
        <v>26.729171462409411</v>
      </c>
      <c r="BA88" s="32">
        <f>SUM(BA89+BA91+BA97)</f>
        <v>30052360.990000002</v>
      </c>
      <c r="BB88" s="32">
        <v>11528722</v>
      </c>
      <c r="BC88" s="32">
        <v>13428722</v>
      </c>
      <c r="BD88" s="32">
        <f t="shared" si="43"/>
        <v>-1943051.7400000002</v>
      </c>
      <c r="BE88" s="32">
        <f>SUM(BE89+BE91+BE97+BE95)</f>
        <v>0</v>
      </c>
      <c r="BF88" s="32">
        <f>SUM(BF89+BF91+BF97+BF95)</f>
        <v>0</v>
      </c>
      <c r="BG88" s="95"/>
    </row>
    <row r="89" spans="1:60" x14ac:dyDescent="0.3">
      <c r="A89" s="7"/>
      <c r="B89" s="143"/>
      <c r="C89" s="143"/>
      <c r="D89" s="143"/>
      <c r="E89" s="143"/>
      <c r="F89" s="143"/>
      <c r="G89" s="143"/>
      <c r="H89" s="143"/>
      <c r="I89" s="143"/>
      <c r="J89" s="144"/>
      <c r="K89" s="144"/>
      <c r="L89" s="174">
        <v>381</v>
      </c>
      <c r="M89" s="174"/>
      <c r="N89" s="187" t="s">
        <v>65</v>
      </c>
      <c r="O89" s="166">
        <f t="shared" ref="O89:Y89" si="62">SUM(O90)</f>
        <v>15862618.119999999</v>
      </c>
      <c r="P89" s="166" t="e">
        <f t="shared" si="62"/>
        <v>#REF!</v>
      </c>
      <c r="Q89" s="166">
        <v>15169198.619999999</v>
      </c>
      <c r="R89" s="166">
        <f t="shared" si="62"/>
        <v>15572000</v>
      </c>
      <c r="S89" s="166">
        <f t="shared" si="62"/>
        <v>14372798.369999999</v>
      </c>
      <c r="T89" s="166">
        <f>SUM(T90)</f>
        <v>7581559.21</v>
      </c>
      <c r="U89" s="166">
        <f t="shared" si="37"/>
        <v>52.749360387778133</v>
      </c>
      <c r="V89" s="166">
        <f>SUM(V90)</f>
        <v>1079951.6300000008</v>
      </c>
      <c r="W89" s="166">
        <f t="shared" si="62"/>
        <v>14819798.369999999</v>
      </c>
      <c r="X89" s="166">
        <f t="shared" si="62"/>
        <v>13194944.42</v>
      </c>
      <c r="Y89" s="166">
        <f t="shared" si="62"/>
        <v>15452750</v>
      </c>
      <c r="Z89" s="166">
        <f>SUM(Z90)</f>
        <v>3442679.62</v>
      </c>
      <c r="AA89" s="166">
        <f t="shared" si="38"/>
        <v>22.278750513662619</v>
      </c>
      <c r="AB89" s="166">
        <f>SUM(AB90)</f>
        <v>-291111.47000000067</v>
      </c>
      <c r="AC89" s="166">
        <f>SUM(AC90)</f>
        <v>15161638.529999999</v>
      </c>
      <c r="AD89" s="166"/>
      <c r="AE89" s="166"/>
      <c r="AF89" s="166">
        <v>14536638.529999999</v>
      </c>
      <c r="AG89" s="166">
        <f t="shared" ref="AG89:AO89" si="63">SUM(AG90)</f>
        <v>0</v>
      </c>
      <c r="AH89" s="166">
        <f t="shared" si="63"/>
        <v>13195093.990000004</v>
      </c>
      <c r="AI89" s="166">
        <f t="shared" si="63"/>
        <v>13042550</v>
      </c>
      <c r="AJ89" s="166">
        <f>SUM(AJ90)</f>
        <v>43074910.990000002</v>
      </c>
      <c r="AK89" s="166">
        <f>SUM(AK90)</f>
        <v>13532273.74</v>
      </c>
      <c r="AL89" s="166">
        <f>SUM(AL90)</f>
        <v>11709235.310000001</v>
      </c>
      <c r="AM89" s="166">
        <f t="shared" si="63"/>
        <v>10686222</v>
      </c>
      <c r="AN89" s="166">
        <f t="shared" si="63"/>
        <v>0</v>
      </c>
      <c r="AO89" s="166">
        <f t="shared" si="63"/>
        <v>0</v>
      </c>
      <c r="AP89" s="166">
        <f t="shared" si="40"/>
        <v>80.986327252375986</v>
      </c>
      <c r="AQ89" s="166">
        <f t="shared" ref="AQ89:AX89" si="64">SUM(AQ90)</f>
        <v>10710113.810000001</v>
      </c>
      <c r="AR89" s="166">
        <f t="shared" si="64"/>
        <v>10710113.810000001</v>
      </c>
      <c r="AS89" s="166">
        <f t="shared" si="64"/>
        <v>3432801.9</v>
      </c>
      <c r="AT89" s="166">
        <f t="shared" si="64"/>
        <v>0</v>
      </c>
      <c r="AU89" s="166">
        <f t="shared" si="46"/>
        <v>0</v>
      </c>
      <c r="AV89" s="166">
        <f t="shared" si="64"/>
        <v>0</v>
      </c>
      <c r="AW89" s="166">
        <f t="shared" si="64"/>
        <v>23891.810000000522</v>
      </c>
      <c r="AX89" s="166">
        <f t="shared" si="64"/>
        <v>0</v>
      </c>
      <c r="AY89" s="166">
        <f t="shared" si="47"/>
        <v>0</v>
      </c>
      <c r="AZ89" s="166">
        <f t="shared" si="42"/>
        <v>32.051964721372087</v>
      </c>
      <c r="BA89" s="166">
        <f>SUM(BA90)</f>
        <v>30032360.990000002</v>
      </c>
      <c r="BB89" s="166"/>
      <c r="BC89" s="166"/>
      <c r="BD89" s="166">
        <f t="shared" si="43"/>
        <v>-2846051.74</v>
      </c>
      <c r="BE89" s="166">
        <f>SUM(BE90)</f>
        <v>0</v>
      </c>
      <c r="BF89" s="166">
        <f>SUM(BF90)</f>
        <v>0</v>
      </c>
    </row>
    <row r="90" spans="1:60" x14ac:dyDescent="0.3">
      <c r="A90" s="7"/>
      <c r="B90" s="143"/>
      <c r="C90" s="143"/>
      <c r="D90" s="143"/>
      <c r="E90" s="143"/>
      <c r="F90" s="143"/>
      <c r="G90" s="143"/>
      <c r="H90" s="143"/>
      <c r="I90" s="143"/>
      <c r="J90" s="144"/>
      <c r="K90" s="144"/>
      <c r="L90" s="145"/>
      <c r="M90" s="145">
        <v>3811</v>
      </c>
      <c r="N90" s="146" t="s">
        <v>66</v>
      </c>
      <c r="O90" s="228">
        <v>15862618.119999999</v>
      </c>
      <c r="P90" s="228" t="e">
        <f>SUM(#REF!+#REF!+#REF!+#REF!+#REF!+#REF!+#REF!+#REF!+#REF!+#REF!+#REF!+#REF!+#REF!+#REF!+#REF!+#REF!+#REF!+#REF!+#REF!+#REF!+#REF!+#REF!+#REF!+#REF!+#REF!+#REF!+#REF!+#REF!+#REF!+#REF!+#REF!+#REF!+#REF!+#REF!+#REF!+#REF!+#REF!+#REF!+#REF!+#REF!+#REF!+#REF!+#REF!)</f>
        <v>#REF!</v>
      </c>
      <c r="Q90" s="228">
        <v>15169198.619999999</v>
      </c>
      <c r="R90" s="228">
        <v>15572000</v>
      </c>
      <c r="S90" s="228">
        <v>14372798.369999999</v>
      </c>
      <c r="T90" s="228">
        <v>7581559.21</v>
      </c>
      <c r="U90" s="228">
        <f t="shared" si="37"/>
        <v>52.749360387778133</v>
      </c>
      <c r="V90" s="228">
        <f>(Y90-S90)</f>
        <v>1079951.6300000008</v>
      </c>
      <c r="W90" s="228">
        <v>14819798.369999999</v>
      </c>
      <c r="X90" s="228">
        <v>13194944.42</v>
      </c>
      <c r="Y90" s="228">
        <v>15452750</v>
      </c>
      <c r="Z90" s="228">
        <v>3442679.62</v>
      </c>
      <c r="AA90" s="228">
        <f t="shared" si="38"/>
        <v>22.278750513662619</v>
      </c>
      <c r="AB90" s="228">
        <f>(AC90-Y90)</f>
        <v>-291111.47000000067</v>
      </c>
      <c r="AC90" s="228">
        <v>15161638.529999999</v>
      </c>
      <c r="AD90" s="228"/>
      <c r="AE90" s="228"/>
      <c r="AF90" s="228">
        <v>15161638.529999999</v>
      </c>
      <c r="AG90" s="228"/>
      <c r="AH90" s="228">
        <v>13195093.990000004</v>
      </c>
      <c r="AI90" s="228">
        <v>13042550</v>
      </c>
      <c r="AJ90" s="228">
        <v>43074910.990000002</v>
      </c>
      <c r="AK90" s="228">
        <v>13532273.74</v>
      </c>
      <c r="AL90" s="228">
        <v>11709235.310000001</v>
      </c>
      <c r="AM90" s="33">
        <v>10686222</v>
      </c>
      <c r="AN90" s="228"/>
      <c r="AO90" s="228"/>
      <c r="AP90" s="228">
        <f t="shared" si="40"/>
        <v>80.986327252375986</v>
      </c>
      <c r="AQ90" s="228">
        <v>10710113.810000001</v>
      </c>
      <c r="AR90" s="228">
        <v>10710113.810000001</v>
      </c>
      <c r="AS90" s="228">
        <v>3432801.9</v>
      </c>
      <c r="AT90" s="228">
        <v>0</v>
      </c>
      <c r="AU90" s="33">
        <f t="shared" si="46"/>
        <v>0</v>
      </c>
      <c r="AV90" s="228"/>
      <c r="AW90" s="228">
        <f>AQ90-AM90</f>
        <v>23891.810000000522</v>
      </c>
      <c r="AX90" s="228"/>
      <c r="AY90" s="33">
        <f t="shared" si="47"/>
        <v>0</v>
      </c>
      <c r="AZ90" s="33">
        <f t="shared" si="42"/>
        <v>32.051964721372087</v>
      </c>
      <c r="BA90" s="228">
        <f>AJ90-AI90</f>
        <v>30032360.990000002</v>
      </c>
      <c r="BB90" s="33"/>
      <c r="BC90" s="33"/>
      <c r="BD90" s="33">
        <f t="shared" si="43"/>
        <v>-2846051.74</v>
      </c>
      <c r="BE90" s="228"/>
      <c r="BF90" s="228"/>
      <c r="BG90" s="91"/>
    </row>
    <row r="91" spans="1:60" x14ac:dyDescent="0.3">
      <c r="A91" s="17"/>
      <c r="B91" s="222"/>
      <c r="C91" s="222"/>
      <c r="D91" s="222"/>
      <c r="E91" s="222"/>
      <c r="F91" s="222"/>
      <c r="G91" s="222"/>
      <c r="H91" s="222"/>
      <c r="I91" s="222"/>
      <c r="J91" s="144"/>
      <c r="K91" s="144"/>
      <c r="L91" s="175">
        <v>382</v>
      </c>
      <c r="M91" s="175"/>
      <c r="N91" s="179" t="s">
        <v>67</v>
      </c>
      <c r="O91" s="164">
        <f t="shared" ref="O91:Y91" si="65">SUM(O92)</f>
        <v>3227158.88</v>
      </c>
      <c r="P91" s="164" t="e">
        <f t="shared" si="65"/>
        <v>#REF!</v>
      </c>
      <c r="Q91" s="164">
        <v>2944392.68</v>
      </c>
      <c r="R91" s="164">
        <f t="shared" si="65"/>
        <v>2395000</v>
      </c>
      <c r="S91" s="164">
        <f t="shared" si="65"/>
        <v>6955000</v>
      </c>
      <c r="T91" s="164">
        <f>SUM(T92)</f>
        <v>1170307.94</v>
      </c>
      <c r="U91" s="164">
        <f t="shared" si="37"/>
        <v>16.826857512580876</v>
      </c>
      <c r="V91" s="164">
        <f>SUM(V92)</f>
        <v>-2815000</v>
      </c>
      <c r="W91" s="164">
        <f t="shared" si="65"/>
        <v>6989000</v>
      </c>
      <c r="X91" s="164">
        <f t="shared" si="65"/>
        <v>2651627.2999999998</v>
      </c>
      <c r="Y91" s="164">
        <f t="shared" si="65"/>
        <v>4140000</v>
      </c>
      <c r="Z91" s="164">
        <f>SUM(Z92)</f>
        <v>626627.91</v>
      </c>
      <c r="AA91" s="164">
        <f t="shared" si="38"/>
        <v>15.135939855072463</v>
      </c>
      <c r="AB91" s="164">
        <f>SUM(AB92)</f>
        <v>-355500</v>
      </c>
      <c r="AC91" s="164">
        <f>SUM(AC92)</f>
        <v>3784500</v>
      </c>
      <c r="AD91" s="164"/>
      <c r="AE91" s="164"/>
      <c r="AF91" s="164">
        <f t="shared" ref="AF91:AO91" si="66">SUM(AF92)</f>
        <v>3784500</v>
      </c>
      <c r="AG91" s="164">
        <f t="shared" si="66"/>
        <v>0</v>
      </c>
      <c r="AH91" s="164">
        <f t="shared" si="66"/>
        <v>2809251.9899999998</v>
      </c>
      <c r="AI91" s="164">
        <f t="shared" si="66"/>
        <v>2250000</v>
      </c>
      <c r="AJ91" s="164">
        <f>SUM(AJ92)</f>
        <v>2160000</v>
      </c>
      <c r="AK91" s="164">
        <f>SUM(AK92)</f>
        <v>1670000</v>
      </c>
      <c r="AL91" s="164">
        <f>SUM(AL92)</f>
        <v>1305678.45</v>
      </c>
      <c r="AM91" s="164">
        <f t="shared" si="66"/>
        <v>1410000</v>
      </c>
      <c r="AN91" s="164">
        <f t="shared" si="66"/>
        <v>0</v>
      </c>
      <c r="AO91" s="164">
        <f t="shared" si="66"/>
        <v>0</v>
      </c>
      <c r="AP91" s="164">
        <f t="shared" si="40"/>
        <v>50.191296651889182</v>
      </c>
      <c r="AQ91" s="164">
        <f t="shared" ref="AQ91:AX91" si="67">SUM(AQ92)</f>
        <v>1425600</v>
      </c>
      <c r="AR91" s="164">
        <f t="shared" si="67"/>
        <v>1425600</v>
      </c>
      <c r="AS91" s="164">
        <f t="shared" si="67"/>
        <v>236000</v>
      </c>
      <c r="AT91" s="164">
        <f t="shared" si="67"/>
        <v>0</v>
      </c>
      <c r="AU91" s="164">
        <f t="shared" si="46"/>
        <v>0</v>
      </c>
      <c r="AV91" s="164">
        <f t="shared" si="67"/>
        <v>0</v>
      </c>
      <c r="AW91" s="164">
        <f t="shared" si="67"/>
        <v>15600</v>
      </c>
      <c r="AX91" s="164">
        <f t="shared" si="67"/>
        <v>0</v>
      </c>
      <c r="AY91" s="164">
        <f t="shared" si="47"/>
        <v>0</v>
      </c>
      <c r="AZ91" s="164">
        <f t="shared" si="42"/>
        <v>16.554433221099888</v>
      </c>
      <c r="BA91" s="164">
        <f>SUM(BA92)</f>
        <v>-90000</v>
      </c>
      <c r="BB91" s="164"/>
      <c r="BC91" s="164"/>
      <c r="BD91" s="164">
        <f t="shared" si="43"/>
        <v>-260000</v>
      </c>
      <c r="BE91" s="164">
        <f>SUM(BE92)</f>
        <v>0</v>
      </c>
      <c r="BF91" s="164">
        <f>SUM(BF92)</f>
        <v>0</v>
      </c>
    </row>
    <row r="92" spans="1:60" x14ac:dyDescent="0.3">
      <c r="A92" s="18"/>
      <c r="B92" s="223"/>
      <c r="C92" s="223"/>
      <c r="D92" s="223"/>
      <c r="E92" s="223"/>
      <c r="F92" s="223"/>
      <c r="G92" s="223"/>
      <c r="H92" s="223"/>
      <c r="I92" s="223"/>
      <c r="J92" s="144"/>
      <c r="K92" s="144"/>
      <c r="L92" s="145"/>
      <c r="M92" s="145">
        <v>3821</v>
      </c>
      <c r="N92" s="146" t="s">
        <v>68</v>
      </c>
      <c r="O92" s="33">
        <v>3227158.88</v>
      </c>
      <c r="P92" s="33" t="e">
        <f>SUM(#REF!+#REF!+#REF!+#REF!+#REF!+#REF!+#REF!+#REF!+#REF!+#REF!+#REF!+#REF!+#REF!+#REF!+#REF!+#REF!+#REF!)</f>
        <v>#REF!</v>
      </c>
      <c r="Q92" s="33">
        <v>2944392.68</v>
      </c>
      <c r="R92" s="33">
        <v>2395000</v>
      </c>
      <c r="S92" s="33">
        <v>6955000</v>
      </c>
      <c r="T92" s="33">
        <v>1170307.94</v>
      </c>
      <c r="U92" s="33">
        <f t="shared" si="37"/>
        <v>16.826857512580876</v>
      </c>
      <c r="V92" s="33">
        <f>(Y92-S92)</f>
        <v>-2815000</v>
      </c>
      <c r="W92" s="33">
        <v>6989000</v>
      </c>
      <c r="X92" s="33">
        <v>2651627.2999999998</v>
      </c>
      <c r="Y92" s="33">
        <v>4140000</v>
      </c>
      <c r="Z92" s="33">
        <v>626627.91</v>
      </c>
      <c r="AA92" s="33">
        <f t="shared" si="38"/>
        <v>15.135939855072463</v>
      </c>
      <c r="AB92" s="33">
        <f>(AC92-Y92)</f>
        <v>-355500</v>
      </c>
      <c r="AC92" s="33">
        <v>3784500</v>
      </c>
      <c r="AD92" s="33"/>
      <c r="AE92" s="33"/>
      <c r="AF92" s="33">
        <v>3784500</v>
      </c>
      <c r="AG92" s="33"/>
      <c r="AH92" s="33">
        <v>2809251.9899999998</v>
      </c>
      <c r="AI92" s="33">
        <v>2250000</v>
      </c>
      <c r="AJ92" s="33">
        <v>2160000</v>
      </c>
      <c r="AK92" s="33">
        <v>1670000</v>
      </c>
      <c r="AL92" s="33">
        <v>1305678.45</v>
      </c>
      <c r="AM92" s="33">
        <v>1410000</v>
      </c>
      <c r="AN92" s="33"/>
      <c r="AO92" s="33"/>
      <c r="AP92" s="33">
        <f t="shared" si="40"/>
        <v>50.191296651889182</v>
      </c>
      <c r="AQ92" s="33">
        <v>1425600</v>
      </c>
      <c r="AR92" s="33">
        <v>1425600</v>
      </c>
      <c r="AS92" s="33">
        <v>236000</v>
      </c>
      <c r="AT92" s="33">
        <v>0</v>
      </c>
      <c r="AU92" s="33">
        <f t="shared" si="46"/>
        <v>0</v>
      </c>
      <c r="AV92" s="33"/>
      <c r="AW92" s="33">
        <f>AQ92-AM92</f>
        <v>15600</v>
      </c>
      <c r="AX92" s="33"/>
      <c r="AY92" s="33">
        <f t="shared" si="47"/>
        <v>0</v>
      </c>
      <c r="AZ92" s="33">
        <f t="shared" si="42"/>
        <v>16.554433221099888</v>
      </c>
      <c r="BA92" s="33">
        <f>AJ92-AI92</f>
        <v>-90000</v>
      </c>
      <c r="BB92" s="33"/>
      <c r="BC92" s="33"/>
      <c r="BD92" s="33">
        <f t="shared" si="43"/>
        <v>-260000</v>
      </c>
      <c r="BE92" s="33"/>
      <c r="BF92" s="33"/>
    </row>
    <row r="93" spans="1:60" ht="20.25" hidden="1" customHeight="1" x14ac:dyDescent="0.3">
      <c r="A93" s="5"/>
      <c r="B93" s="235"/>
      <c r="C93" s="235"/>
      <c r="D93" s="235"/>
      <c r="E93" s="235"/>
      <c r="F93" s="235"/>
      <c r="G93" s="235"/>
      <c r="H93" s="235"/>
      <c r="I93" s="235"/>
      <c r="J93" s="144"/>
      <c r="K93" s="144"/>
      <c r="L93" s="175"/>
      <c r="M93" s="175"/>
      <c r="N93" s="179"/>
      <c r="O93" s="164"/>
      <c r="P93" s="164"/>
      <c r="Q93" s="164"/>
      <c r="R93" s="164"/>
      <c r="S93" s="164"/>
      <c r="T93" s="164"/>
      <c r="U93" s="164" t="e">
        <f t="shared" si="37"/>
        <v>#DIV/0!</v>
      </c>
      <c r="V93" s="164"/>
      <c r="W93" s="164"/>
      <c r="X93" s="164"/>
      <c r="Y93" s="164"/>
      <c r="Z93" s="164"/>
      <c r="AA93" s="164" t="e">
        <f t="shared" si="38"/>
        <v>#DIV/0!</v>
      </c>
      <c r="AB93" s="164"/>
      <c r="AC93" s="164"/>
      <c r="AD93" s="164"/>
      <c r="AE93" s="164"/>
      <c r="AF93" s="164"/>
      <c r="AG93" s="164"/>
      <c r="AH93" s="164"/>
      <c r="AI93" s="164"/>
      <c r="AJ93" s="164"/>
      <c r="AK93" s="164"/>
      <c r="AL93" s="164"/>
      <c r="AM93" s="164"/>
      <c r="AN93" s="164"/>
      <c r="AO93" s="164"/>
      <c r="AP93" s="164" t="e">
        <f t="shared" si="40"/>
        <v>#DIV/0!</v>
      </c>
      <c r="AQ93" s="164"/>
      <c r="AR93" s="164"/>
      <c r="AS93" s="164"/>
      <c r="AT93" s="164"/>
      <c r="AU93" s="164">
        <f t="shared" si="46"/>
        <v>0</v>
      </c>
      <c r="AV93" s="164"/>
      <c r="AW93" s="164"/>
      <c r="AX93" s="164"/>
      <c r="AY93" s="164">
        <f t="shared" si="47"/>
        <v>0</v>
      </c>
      <c r="AZ93" s="164">
        <f t="shared" si="42"/>
        <v>0</v>
      </c>
      <c r="BA93" s="164"/>
      <c r="BB93" s="164"/>
      <c r="BC93" s="164"/>
      <c r="BD93" s="164">
        <f t="shared" si="43"/>
        <v>0</v>
      </c>
      <c r="BE93" s="164"/>
      <c r="BF93" s="164"/>
    </row>
    <row r="94" spans="1:60" ht="20.25" hidden="1" customHeight="1" x14ac:dyDescent="0.3">
      <c r="A94" s="5"/>
      <c r="B94" s="235"/>
      <c r="C94" s="235"/>
      <c r="D94" s="235"/>
      <c r="E94" s="235"/>
      <c r="F94" s="235"/>
      <c r="G94" s="235"/>
      <c r="H94" s="235"/>
      <c r="I94" s="235"/>
      <c r="J94" s="144"/>
      <c r="K94" s="144"/>
      <c r="L94" s="145"/>
      <c r="M94" s="145"/>
      <c r="N94" s="146"/>
      <c r="O94" s="33"/>
      <c r="P94" s="33"/>
      <c r="Q94" s="33"/>
      <c r="R94" s="33"/>
      <c r="S94" s="33"/>
      <c r="T94" s="33"/>
      <c r="U94" s="33" t="e">
        <f t="shared" si="37"/>
        <v>#DIV/0!</v>
      </c>
      <c r="V94" s="33"/>
      <c r="W94" s="33"/>
      <c r="X94" s="33"/>
      <c r="Y94" s="33"/>
      <c r="Z94" s="33"/>
      <c r="AA94" s="33" t="e">
        <f t="shared" si="38"/>
        <v>#DIV/0!</v>
      </c>
      <c r="AB94" s="33"/>
      <c r="AC94" s="33"/>
      <c r="AD94" s="17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 t="e">
        <f t="shared" si="40"/>
        <v>#DIV/0!</v>
      </c>
      <c r="AQ94" s="33"/>
      <c r="AR94" s="33"/>
      <c r="AS94" s="33"/>
      <c r="AT94" s="33"/>
      <c r="AU94" s="33">
        <f t="shared" si="46"/>
        <v>0</v>
      </c>
      <c r="AV94" s="33"/>
      <c r="AW94" s="33"/>
      <c r="AX94" s="33"/>
      <c r="AY94" s="33">
        <f t="shared" si="47"/>
        <v>0</v>
      </c>
      <c r="AZ94" s="33">
        <f t="shared" si="42"/>
        <v>0</v>
      </c>
      <c r="BA94" s="33"/>
      <c r="BB94" s="33"/>
      <c r="BC94" s="33"/>
      <c r="BD94" s="33">
        <f t="shared" si="43"/>
        <v>0</v>
      </c>
      <c r="BE94" s="33"/>
      <c r="BF94" s="33"/>
    </row>
    <row r="95" spans="1:60" ht="20.25" customHeight="1" x14ac:dyDescent="0.3">
      <c r="A95" s="5"/>
      <c r="B95" s="235"/>
      <c r="C95" s="235"/>
      <c r="D95" s="235"/>
      <c r="E95" s="235"/>
      <c r="F95" s="235"/>
      <c r="G95" s="235"/>
      <c r="H95" s="235"/>
      <c r="I95" s="235"/>
      <c r="J95" s="144"/>
      <c r="K95" s="144"/>
      <c r="L95" s="175">
        <v>383</v>
      </c>
      <c r="M95" s="175"/>
      <c r="N95" s="179" t="s">
        <v>430</v>
      </c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173"/>
      <c r="AE95" s="33"/>
      <c r="AF95" s="33"/>
      <c r="AG95" s="33"/>
      <c r="AH95" s="164">
        <f t="shared" ref="AH95:AM95" si="68">SUM(AH96)</f>
        <v>0</v>
      </c>
      <c r="AI95" s="164">
        <f t="shared" si="68"/>
        <v>0</v>
      </c>
      <c r="AJ95" s="164">
        <f t="shared" si="68"/>
        <v>0</v>
      </c>
      <c r="AK95" s="164">
        <f t="shared" si="68"/>
        <v>0</v>
      </c>
      <c r="AL95" s="164">
        <f t="shared" si="68"/>
        <v>0</v>
      </c>
      <c r="AM95" s="164">
        <f t="shared" si="68"/>
        <v>25000</v>
      </c>
      <c r="AN95" s="33"/>
      <c r="AO95" s="33"/>
      <c r="AP95" s="33"/>
      <c r="AQ95" s="164">
        <f>SUM(AQ96)</f>
        <v>475000</v>
      </c>
      <c r="AR95" s="164">
        <f>SUM(AR96)</f>
        <v>475000</v>
      </c>
      <c r="AS95" s="164">
        <f>SUM(AS96)</f>
        <v>0</v>
      </c>
      <c r="AT95" s="164">
        <f>SUM(AT96)</f>
        <v>0</v>
      </c>
      <c r="AU95" s="164">
        <f t="shared" si="46"/>
        <v>0</v>
      </c>
      <c r="AV95" s="164">
        <f>SUM(AV96)</f>
        <v>0</v>
      </c>
      <c r="AW95" s="164">
        <f>SUM(AW96)</f>
        <v>450000</v>
      </c>
      <c r="AX95" s="164">
        <f>SUM(AX96)</f>
        <v>0</v>
      </c>
      <c r="AY95" s="164">
        <f t="shared" si="47"/>
        <v>0</v>
      </c>
      <c r="AZ95" s="164">
        <f t="shared" si="42"/>
        <v>0</v>
      </c>
      <c r="BA95" s="33"/>
      <c r="BB95" s="164"/>
      <c r="BC95" s="164"/>
      <c r="BD95" s="164">
        <f t="shared" si="43"/>
        <v>25000</v>
      </c>
      <c r="BE95" s="164">
        <f>SUM(BE96)</f>
        <v>0</v>
      </c>
      <c r="BF95" s="164">
        <f>SUM(BF96)</f>
        <v>0</v>
      </c>
    </row>
    <row r="96" spans="1:60" ht="20.25" customHeight="1" x14ac:dyDescent="0.3">
      <c r="A96" s="5"/>
      <c r="B96" s="235"/>
      <c r="C96" s="235"/>
      <c r="D96" s="235"/>
      <c r="E96" s="235"/>
      <c r="F96" s="235"/>
      <c r="G96" s="235"/>
      <c r="H96" s="235"/>
      <c r="I96" s="235"/>
      <c r="J96" s="144"/>
      <c r="K96" s="144"/>
      <c r="L96" s="145"/>
      <c r="M96" s="145">
        <v>3831</v>
      </c>
      <c r="N96" s="146" t="s">
        <v>430</v>
      </c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173"/>
      <c r="AE96" s="33"/>
      <c r="AF96" s="33"/>
      <c r="AG96" s="33"/>
      <c r="AH96" s="33">
        <v>0</v>
      </c>
      <c r="AI96" s="33">
        <v>0</v>
      </c>
      <c r="AJ96" s="33">
        <v>0</v>
      </c>
      <c r="AK96" s="33">
        <v>0</v>
      </c>
      <c r="AL96" s="33">
        <v>0</v>
      </c>
      <c r="AM96" s="33">
        <v>25000</v>
      </c>
      <c r="AN96" s="33"/>
      <c r="AO96" s="33"/>
      <c r="AP96" s="33"/>
      <c r="AQ96" s="33">
        <v>475000</v>
      </c>
      <c r="AR96" s="33">
        <v>475000</v>
      </c>
      <c r="AS96" s="33">
        <v>0</v>
      </c>
      <c r="AT96" s="33">
        <v>0</v>
      </c>
      <c r="AU96" s="33">
        <f t="shared" si="46"/>
        <v>0</v>
      </c>
      <c r="AV96" s="33"/>
      <c r="AW96" s="33">
        <f>AQ96-AM96</f>
        <v>450000</v>
      </c>
      <c r="AX96" s="33"/>
      <c r="AY96" s="33">
        <f t="shared" si="47"/>
        <v>0</v>
      </c>
      <c r="AZ96" s="33">
        <f t="shared" si="42"/>
        <v>0</v>
      </c>
      <c r="BA96" s="33"/>
      <c r="BB96" s="33"/>
      <c r="BC96" s="33"/>
      <c r="BD96" s="33">
        <f t="shared" si="43"/>
        <v>25000</v>
      </c>
      <c r="BE96" s="33"/>
      <c r="BF96" s="33"/>
    </row>
    <row r="97" spans="1:60" x14ac:dyDescent="0.3">
      <c r="A97" s="5"/>
      <c r="B97" s="235"/>
      <c r="C97" s="235"/>
      <c r="D97" s="235"/>
      <c r="E97" s="235"/>
      <c r="F97" s="235"/>
      <c r="G97" s="235"/>
      <c r="H97" s="235"/>
      <c r="I97" s="235"/>
      <c r="J97" s="144"/>
      <c r="K97" s="144"/>
      <c r="L97" s="175">
        <v>386</v>
      </c>
      <c r="M97" s="175"/>
      <c r="N97" s="179" t="s">
        <v>291</v>
      </c>
      <c r="O97" s="164" t="e">
        <f>SUM(O98:O99)</f>
        <v>#REF!</v>
      </c>
      <c r="P97" s="164" t="e">
        <f>SUM(P98:P99)</f>
        <v>#REF!</v>
      </c>
      <c r="Q97" s="164">
        <v>0</v>
      </c>
      <c r="R97" s="164">
        <f>SUM(R98)</f>
        <v>1000000</v>
      </c>
      <c r="S97" s="164">
        <f>SUM(S98)</f>
        <v>2937650.27</v>
      </c>
      <c r="T97" s="164">
        <f>SUM(T98)</f>
        <v>1999805.13</v>
      </c>
      <c r="U97" s="164">
        <f t="shared" si="37"/>
        <v>68.074990083826421</v>
      </c>
      <c r="V97" s="164">
        <f>SUM(V98)</f>
        <v>-1637650.27</v>
      </c>
      <c r="W97" s="164">
        <f>SUM(W98)</f>
        <v>3037650.27</v>
      </c>
      <c r="X97" s="164">
        <f>SUM(X98:X99)</f>
        <v>3031919.37</v>
      </c>
      <c r="Y97" s="164" t="e">
        <f>SUM(Y98:Y99)</f>
        <v>#REF!</v>
      </c>
      <c r="Z97" s="164">
        <f>SUM(Z98)</f>
        <v>0</v>
      </c>
      <c r="AA97" s="164" t="e">
        <f t="shared" si="38"/>
        <v>#REF!</v>
      </c>
      <c r="AB97" s="164">
        <f>SUM(AB98)</f>
        <v>500000</v>
      </c>
      <c r="AC97" s="164">
        <f>SUM(AC98)</f>
        <v>1800000</v>
      </c>
      <c r="AD97" s="164"/>
      <c r="AE97" s="164"/>
      <c r="AF97" s="164">
        <f t="shared" ref="AF97:AO97" si="69">SUM(AF98)</f>
        <v>1800000</v>
      </c>
      <c r="AG97" s="164">
        <f t="shared" si="69"/>
        <v>0</v>
      </c>
      <c r="AH97" s="164">
        <f t="shared" si="69"/>
        <v>1300039.81</v>
      </c>
      <c r="AI97" s="164">
        <f t="shared" si="69"/>
        <v>500000</v>
      </c>
      <c r="AJ97" s="164">
        <f t="shared" si="69"/>
        <v>610000</v>
      </c>
      <c r="AK97" s="164">
        <f t="shared" si="69"/>
        <v>210000</v>
      </c>
      <c r="AL97" s="164">
        <f>SUM(AL98)</f>
        <v>110000</v>
      </c>
      <c r="AM97" s="164">
        <f t="shared" si="69"/>
        <v>1138000</v>
      </c>
      <c r="AN97" s="164">
        <f t="shared" si="69"/>
        <v>0</v>
      </c>
      <c r="AO97" s="164">
        <f t="shared" si="69"/>
        <v>0</v>
      </c>
      <c r="AP97" s="164">
        <v>0</v>
      </c>
      <c r="AQ97" s="164">
        <f>SUM(AQ98)</f>
        <v>1246064</v>
      </c>
      <c r="AR97" s="164">
        <f>SUM(AR98)</f>
        <v>1246064</v>
      </c>
      <c r="AS97" s="164">
        <f>SUM(AS98)</f>
        <v>35000</v>
      </c>
      <c r="AT97" s="164">
        <f>SUM(AT98)</f>
        <v>0</v>
      </c>
      <c r="AU97" s="164">
        <f t="shared" si="46"/>
        <v>0</v>
      </c>
      <c r="AV97" s="164">
        <f>SUM(AV98)</f>
        <v>0</v>
      </c>
      <c r="AW97" s="164">
        <f>SUM(AW98)</f>
        <v>108064</v>
      </c>
      <c r="AX97" s="164">
        <f>SUM(AX98)</f>
        <v>0</v>
      </c>
      <c r="AY97" s="164">
        <f t="shared" si="47"/>
        <v>0</v>
      </c>
      <c r="AZ97" s="164">
        <f t="shared" si="42"/>
        <v>2.8088444895286275</v>
      </c>
      <c r="BA97" s="164">
        <f>SUM(BA98)</f>
        <v>110000</v>
      </c>
      <c r="BB97" s="164"/>
      <c r="BC97" s="164"/>
      <c r="BD97" s="164">
        <f t="shared" si="43"/>
        <v>928000</v>
      </c>
      <c r="BE97" s="164">
        <f>SUM(BE98)</f>
        <v>0</v>
      </c>
      <c r="BF97" s="164">
        <f>SUM(BF98)</f>
        <v>0</v>
      </c>
    </row>
    <row r="98" spans="1:60" ht="41.25" thickBot="1" x14ac:dyDescent="0.35">
      <c r="A98" s="50"/>
      <c r="B98" s="225"/>
      <c r="C98" s="225"/>
      <c r="D98" s="225"/>
      <c r="E98" s="225"/>
      <c r="F98" s="225"/>
      <c r="G98" s="225"/>
      <c r="H98" s="225"/>
      <c r="I98" s="225"/>
      <c r="J98" s="236"/>
      <c r="K98" s="236"/>
      <c r="L98" s="226"/>
      <c r="M98" s="237">
        <v>3861</v>
      </c>
      <c r="N98" s="238" t="s">
        <v>294</v>
      </c>
      <c r="O98" s="184">
        <v>12503310.289999999</v>
      </c>
      <c r="P98" s="184" t="e">
        <f>SUM(#REF!)</f>
        <v>#REF!</v>
      </c>
      <c r="Q98" s="184">
        <v>0</v>
      </c>
      <c r="R98" s="184">
        <v>1000000</v>
      </c>
      <c r="S98" s="184">
        <v>2937650.27</v>
      </c>
      <c r="T98" s="184">
        <v>1999805.13</v>
      </c>
      <c r="U98" s="184">
        <f t="shared" si="37"/>
        <v>68.074990083826421</v>
      </c>
      <c r="V98" s="184">
        <f>(Y98-S98)</f>
        <v>-1637650.27</v>
      </c>
      <c r="W98" s="184">
        <v>3037650.27</v>
      </c>
      <c r="X98" s="184">
        <v>3031919.37</v>
      </c>
      <c r="Y98" s="184">
        <v>1300000</v>
      </c>
      <c r="Z98" s="184">
        <v>0</v>
      </c>
      <c r="AA98" s="184">
        <f t="shared" si="38"/>
        <v>0</v>
      </c>
      <c r="AB98" s="184">
        <f>(AC98-Y98)</f>
        <v>500000</v>
      </c>
      <c r="AC98" s="184">
        <v>1800000</v>
      </c>
      <c r="AD98" s="184"/>
      <c r="AE98" s="184"/>
      <c r="AF98" s="184">
        <v>1800000</v>
      </c>
      <c r="AG98" s="184"/>
      <c r="AH98" s="184">
        <v>1300039.81</v>
      </c>
      <c r="AI98" s="184">
        <v>500000</v>
      </c>
      <c r="AJ98" s="184">
        <v>610000</v>
      </c>
      <c r="AK98" s="184">
        <v>210000</v>
      </c>
      <c r="AL98" s="169">
        <v>110000</v>
      </c>
      <c r="AM98" s="190">
        <v>1138000</v>
      </c>
      <c r="AN98" s="190"/>
      <c r="AO98" s="190"/>
      <c r="AP98" s="190">
        <v>0</v>
      </c>
      <c r="AQ98" s="183">
        <v>1246064</v>
      </c>
      <c r="AR98" s="183">
        <v>1246064</v>
      </c>
      <c r="AS98" s="190">
        <v>35000</v>
      </c>
      <c r="AT98" s="190">
        <v>0</v>
      </c>
      <c r="AU98" s="190">
        <f t="shared" si="46"/>
        <v>0</v>
      </c>
      <c r="AV98" s="183"/>
      <c r="AW98" s="183">
        <f>AQ98-AM98</f>
        <v>108064</v>
      </c>
      <c r="AX98" s="183"/>
      <c r="AY98" s="190">
        <f t="shared" si="47"/>
        <v>0</v>
      </c>
      <c r="AZ98" s="190">
        <f t="shared" si="42"/>
        <v>2.8088444895286275</v>
      </c>
      <c r="BA98" s="183">
        <f>AJ98-AI98</f>
        <v>110000</v>
      </c>
      <c r="BB98" s="184"/>
      <c r="BC98" s="184"/>
      <c r="BD98" s="33">
        <f t="shared" si="43"/>
        <v>928000</v>
      </c>
      <c r="BE98" s="183"/>
      <c r="BF98" s="183"/>
    </row>
    <row r="99" spans="1:60" ht="20.25" hidden="1" customHeight="1" x14ac:dyDescent="0.3">
      <c r="A99" s="125"/>
      <c r="B99" s="239"/>
      <c r="C99" s="239"/>
      <c r="D99" s="239"/>
      <c r="E99" s="239"/>
      <c r="F99" s="239"/>
      <c r="G99" s="239"/>
      <c r="H99" s="239"/>
      <c r="I99" s="239"/>
      <c r="J99" s="240"/>
      <c r="K99" s="240"/>
      <c r="L99" s="241"/>
      <c r="M99" s="241">
        <v>3859</v>
      </c>
      <c r="N99" s="242" t="s">
        <v>69</v>
      </c>
      <c r="O99" s="189" t="e">
        <f>SUM(#REF!+#REF!)</f>
        <v>#REF!</v>
      </c>
      <c r="P99" s="189" t="e">
        <f>SUM(#REF!+#REF!)</f>
        <v>#REF!</v>
      </c>
      <c r="Q99" s="189">
        <v>0</v>
      </c>
      <c r="R99" s="189" t="e">
        <f>SUM(#REF!+#REF!)</f>
        <v>#REF!</v>
      </c>
      <c r="S99" s="189" t="e">
        <f>SUM(#REF!+#REF!)</f>
        <v>#REF!</v>
      </c>
      <c r="T99" s="189" t="e">
        <f>SUM(#REF!+#REF!)</f>
        <v>#REF!</v>
      </c>
      <c r="U99" s="189"/>
      <c r="V99" s="189" t="e">
        <f>SUM(#REF!+#REF!)</f>
        <v>#REF!</v>
      </c>
      <c r="W99" s="189"/>
      <c r="X99" s="189"/>
      <c r="Y99" s="189" t="e">
        <f>SUM(#REF!+#REF!)</f>
        <v>#REF!</v>
      </c>
      <c r="Z99" s="189" t="e">
        <f>SUM(#REF!+#REF!)</f>
        <v>#REF!</v>
      </c>
      <c r="AA99" s="189"/>
      <c r="AB99" s="189" t="e">
        <f>SUM(#REF!+#REF!)</f>
        <v>#REF!</v>
      </c>
      <c r="AC99" s="189"/>
      <c r="AD99" s="189" t="e">
        <f>SUM(#REF!+#REF!)</f>
        <v>#REF!</v>
      </c>
      <c r="AE99" s="189" t="e">
        <f>SUM(#REF!+#REF!)</f>
        <v>#REF!</v>
      </c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  <c r="AU99" s="189"/>
      <c r="AV99" s="189"/>
      <c r="AW99" s="189"/>
      <c r="AX99" s="189"/>
      <c r="AY99" s="189"/>
      <c r="AZ99" s="189"/>
      <c r="BA99" s="189"/>
      <c r="BB99" s="189"/>
      <c r="BC99" s="189"/>
      <c r="BD99" s="189">
        <f t="shared" si="43"/>
        <v>0</v>
      </c>
      <c r="BE99" s="189"/>
      <c r="BF99" s="189"/>
    </row>
    <row r="100" spans="1:60" ht="20.25" hidden="1" customHeight="1" x14ac:dyDescent="0.3">
      <c r="A100" s="126"/>
      <c r="B100" s="243"/>
      <c r="C100" s="243"/>
      <c r="D100" s="243"/>
      <c r="E100" s="243"/>
      <c r="F100" s="243"/>
      <c r="G100" s="243"/>
      <c r="H100" s="243"/>
      <c r="I100" s="243"/>
      <c r="J100" s="243"/>
      <c r="K100" s="243"/>
      <c r="L100" s="244"/>
      <c r="M100" s="245"/>
      <c r="N100" s="246"/>
      <c r="O100" s="127"/>
      <c r="P100" s="127"/>
      <c r="Q100" s="127"/>
      <c r="R100" s="127"/>
      <c r="S100" s="127"/>
      <c r="T100" s="127"/>
      <c r="U100" s="127"/>
      <c r="V100" s="127"/>
      <c r="W100" s="127"/>
      <c r="X100" s="127"/>
      <c r="Y100" s="127"/>
      <c r="Z100" s="127"/>
      <c r="AA100" s="127"/>
      <c r="AB100" s="127"/>
      <c r="AC100" s="127"/>
      <c r="AD100" s="247"/>
      <c r="AE100" s="248"/>
      <c r="AF100" s="127"/>
      <c r="AG100" s="127"/>
      <c r="AH100" s="127"/>
      <c r="AI100" s="127"/>
      <c r="AJ100" s="127"/>
      <c r="AK100" s="127"/>
      <c r="AL100" s="127"/>
      <c r="AM100" s="127"/>
      <c r="AN100" s="127"/>
      <c r="AO100" s="127"/>
      <c r="AP100" s="127"/>
      <c r="AQ100" s="127"/>
      <c r="AR100" s="127"/>
      <c r="AS100" s="127"/>
      <c r="AT100" s="127"/>
      <c r="AU100" s="127"/>
      <c r="AV100" s="127"/>
      <c r="AW100" s="127"/>
      <c r="AX100" s="127"/>
      <c r="AY100" s="127"/>
      <c r="AZ100" s="127"/>
      <c r="BA100" s="127"/>
      <c r="BD100" s="13">
        <f t="shared" si="43"/>
        <v>0</v>
      </c>
      <c r="BE100" s="127"/>
      <c r="BF100" s="127"/>
    </row>
    <row r="101" spans="1:60" ht="20.25" hidden="1" customHeight="1" x14ac:dyDescent="0.3">
      <c r="A101" s="126"/>
      <c r="B101" s="243"/>
      <c r="C101" s="243"/>
      <c r="D101" s="243"/>
      <c r="E101" s="243"/>
      <c r="F101" s="243"/>
      <c r="G101" s="243"/>
      <c r="H101" s="243"/>
      <c r="I101" s="243"/>
      <c r="J101" s="243"/>
      <c r="K101" s="243"/>
      <c r="L101" s="244"/>
      <c r="M101" s="245"/>
      <c r="N101" s="243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  <c r="AA101" s="127"/>
      <c r="AB101" s="127"/>
      <c r="AC101" s="127"/>
      <c r="AD101" s="242"/>
      <c r="AE101" s="242"/>
      <c r="AF101" s="127"/>
      <c r="AG101" s="127"/>
      <c r="AH101" s="127"/>
      <c r="AI101" s="127"/>
      <c r="AJ101" s="127"/>
      <c r="AK101" s="127"/>
      <c r="AL101" s="127"/>
      <c r="AM101" s="127"/>
      <c r="AN101" s="127"/>
      <c r="AO101" s="127"/>
      <c r="AP101" s="127"/>
      <c r="AQ101" s="127"/>
      <c r="AR101" s="127"/>
      <c r="AS101" s="127"/>
      <c r="AT101" s="127"/>
      <c r="AU101" s="127"/>
      <c r="AV101" s="127"/>
      <c r="AW101" s="127"/>
      <c r="AX101" s="127"/>
      <c r="AY101" s="127"/>
      <c r="AZ101" s="127"/>
      <c r="BA101" s="127"/>
      <c r="BD101" s="13">
        <f t="shared" si="43"/>
        <v>0</v>
      </c>
      <c r="BE101" s="127"/>
      <c r="BF101" s="127"/>
    </row>
    <row r="102" spans="1:60" ht="20.25" hidden="1" customHeight="1" x14ac:dyDescent="0.3">
      <c r="A102" s="126"/>
      <c r="B102" s="243"/>
      <c r="C102" s="243"/>
      <c r="D102" s="243"/>
      <c r="E102" s="243"/>
      <c r="F102" s="243"/>
      <c r="G102" s="243"/>
      <c r="H102" s="243"/>
      <c r="I102" s="243"/>
      <c r="J102" s="243"/>
      <c r="K102" s="243"/>
      <c r="L102" s="244"/>
      <c r="M102" s="245"/>
      <c r="N102" s="243"/>
      <c r="O102" s="127"/>
      <c r="P102" s="127"/>
      <c r="Q102" s="127"/>
      <c r="R102" s="127"/>
      <c r="S102" s="127"/>
      <c r="T102" s="127"/>
      <c r="U102" s="127"/>
      <c r="V102" s="127"/>
      <c r="W102" s="127"/>
      <c r="X102" s="127"/>
      <c r="Y102" s="127"/>
      <c r="Z102" s="127"/>
      <c r="AA102" s="127"/>
      <c r="AB102" s="127"/>
      <c r="AC102" s="127"/>
      <c r="AD102" s="247"/>
      <c r="AE102" s="248"/>
      <c r="AF102" s="127"/>
      <c r="AG102" s="127"/>
      <c r="AH102" s="127"/>
      <c r="AI102" s="127"/>
      <c r="AJ102" s="127"/>
      <c r="AK102" s="127"/>
      <c r="AL102" s="127"/>
      <c r="AM102" s="127"/>
      <c r="AN102" s="127"/>
      <c r="AO102" s="127"/>
      <c r="AP102" s="127"/>
      <c r="AQ102" s="127"/>
      <c r="AR102" s="127"/>
      <c r="AS102" s="127"/>
      <c r="AT102" s="127"/>
      <c r="AU102" s="127"/>
      <c r="AV102" s="127"/>
      <c r="AW102" s="127"/>
      <c r="AX102" s="127"/>
      <c r="AY102" s="127"/>
      <c r="AZ102" s="127"/>
      <c r="BA102" s="127"/>
      <c r="BD102" s="13">
        <f t="shared" si="43"/>
        <v>0</v>
      </c>
      <c r="BE102" s="127"/>
      <c r="BF102" s="127"/>
    </row>
    <row r="103" spans="1:60" ht="21" thickBot="1" x14ac:dyDescent="0.35">
      <c r="A103" s="128"/>
      <c r="B103" s="249"/>
      <c r="C103" s="249"/>
      <c r="D103" s="249"/>
      <c r="E103" s="249"/>
      <c r="F103" s="249"/>
      <c r="G103" s="249"/>
      <c r="H103" s="249"/>
      <c r="I103" s="249"/>
      <c r="J103" s="249"/>
      <c r="K103" s="249"/>
      <c r="L103" s="250"/>
      <c r="M103" s="251"/>
      <c r="N103" s="252" t="s">
        <v>557</v>
      </c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53"/>
      <c r="AE103" s="254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D103" s="13">
        <f t="shared" si="43"/>
        <v>0</v>
      </c>
      <c r="BE103" s="28"/>
      <c r="BF103" s="28"/>
    </row>
    <row r="104" spans="1:60" ht="12.75" hidden="1" customHeight="1" x14ac:dyDescent="0.3">
      <c r="A104" s="20"/>
      <c r="B104" s="255"/>
      <c r="C104" s="255"/>
      <c r="D104" s="255"/>
      <c r="E104" s="255"/>
      <c r="F104" s="255"/>
      <c r="G104" s="255"/>
      <c r="H104" s="255"/>
      <c r="I104" s="255"/>
      <c r="J104" s="255"/>
      <c r="K104" s="255"/>
      <c r="L104" s="256"/>
      <c r="M104" s="257"/>
      <c r="N104" s="227"/>
      <c r="AD104" s="185"/>
      <c r="AE104" s="218"/>
      <c r="BD104" s="13">
        <f t="shared" si="43"/>
        <v>0</v>
      </c>
    </row>
    <row r="105" spans="1:60" ht="12.75" hidden="1" customHeight="1" x14ac:dyDescent="0.3">
      <c r="A105" s="20"/>
      <c r="B105" s="255"/>
      <c r="C105" s="255"/>
      <c r="D105" s="255"/>
      <c r="E105" s="255"/>
      <c r="F105" s="255"/>
      <c r="G105" s="255"/>
      <c r="H105" s="255"/>
      <c r="I105" s="255"/>
      <c r="J105" s="255"/>
      <c r="K105" s="255"/>
      <c r="L105" s="256"/>
      <c r="M105" s="257"/>
      <c r="N105" s="227"/>
      <c r="AD105" s="185"/>
      <c r="AE105" s="218"/>
      <c r="BD105" s="13">
        <f t="shared" si="43"/>
        <v>0</v>
      </c>
    </row>
    <row r="106" spans="1:60" ht="18" customHeight="1" x14ac:dyDescent="0.3">
      <c r="A106" s="863" t="s">
        <v>0</v>
      </c>
      <c r="B106" s="866" t="s">
        <v>1</v>
      </c>
      <c r="C106" s="866"/>
      <c r="D106" s="866"/>
      <c r="E106" s="866"/>
      <c r="F106" s="866"/>
      <c r="G106" s="866"/>
      <c r="H106" s="866"/>
      <c r="I106" s="858" t="s">
        <v>2</v>
      </c>
      <c r="J106" s="858" t="s">
        <v>3</v>
      </c>
      <c r="K106" s="858"/>
      <c r="L106" s="858"/>
      <c r="M106" s="858"/>
      <c r="N106" s="861" t="s">
        <v>4</v>
      </c>
      <c r="O106" s="52"/>
      <c r="P106" s="858" t="s">
        <v>258</v>
      </c>
      <c r="Q106" s="52" t="s">
        <v>273</v>
      </c>
      <c r="R106" s="52" t="s">
        <v>102</v>
      </c>
      <c r="S106" s="858" t="s">
        <v>327</v>
      </c>
      <c r="T106" s="52" t="s">
        <v>316</v>
      </c>
      <c r="U106" s="858" t="s">
        <v>330</v>
      </c>
      <c r="V106" s="858" t="s">
        <v>317</v>
      </c>
      <c r="W106" s="858" t="s">
        <v>358</v>
      </c>
      <c r="X106" s="858" t="s">
        <v>387</v>
      </c>
      <c r="Y106" s="858" t="s">
        <v>373</v>
      </c>
      <c r="Z106" s="858" t="s">
        <v>370</v>
      </c>
      <c r="AA106" s="858" t="s">
        <v>365</v>
      </c>
      <c r="AB106" s="858" t="s">
        <v>317</v>
      </c>
      <c r="AC106" s="858" t="s">
        <v>380</v>
      </c>
      <c r="AD106" s="861" t="s">
        <v>310</v>
      </c>
      <c r="AE106" s="861"/>
      <c r="AF106" s="858" t="s">
        <v>381</v>
      </c>
      <c r="AG106" s="858" t="s">
        <v>386</v>
      </c>
      <c r="AH106" s="858" t="s">
        <v>424</v>
      </c>
      <c r="AI106" s="858" t="s">
        <v>394</v>
      </c>
      <c r="AJ106" s="858" t="s">
        <v>427</v>
      </c>
      <c r="AK106" s="858" t="s">
        <v>491</v>
      </c>
      <c r="AL106" s="858" t="s">
        <v>579</v>
      </c>
      <c r="AM106" s="858" t="s">
        <v>479</v>
      </c>
      <c r="AN106" s="858" t="s">
        <v>428</v>
      </c>
      <c r="AO106" s="858"/>
      <c r="AP106" s="868" t="s">
        <v>502</v>
      </c>
      <c r="AQ106" s="858" t="s">
        <v>567</v>
      </c>
      <c r="AR106" s="858" t="s">
        <v>574</v>
      </c>
      <c r="AS106" s="858" t="s">
        <v>570</v>
      </c>
      <c r="AT106" s="858" t="s">
        <v>570</v>
      </c>
      <c r="AU106" s="858" t="s">
        <v>580</v>
      </c>
      <c r="AV106" s="858" t="s">
        <v>581</v>
      </c>
      <c r="AW106" s="858" t="s">
        <v>552</v>
      </c>
      <c r="AX106" s="858" t="s">
        <v>575</v>
      </c>
      <c r="AY106" s="858" t="s">
        <v>580</v>
      </c>
      <c r="AZ106" s="858" t="s">
        <v>571</v>
      </c>
      <c r="BA106" s="858" t="s">
        <v>416</v>
      </c>
      <c r="BB106" s="867" t="s">
        <v>103</v>
      </c>
      <c r="BC106" s="867"/>
      <c r="BD106" s="858"/>
      <c r="BE106" s="858" t="s">
        <v>576</v>
      </c>
      <c r="BF106" s="858" t="s">
        <v>577</v>
      </c>
    </row>
    <row r="107" spans="1:60" ht="46.5" customHeight="1" thickBot="1" x14ac:dyDescent="0.35">
      <c r="A107" s="864"/>
      <c r="B107" s="191" t="s">
        <v>5</v>
      </c>
      <c r="C107" s="191" t="s">
        <v>6</v>
      </c>
      <c r="D107" s="191" t="s">
        <v>7</v>
      </c>
      <c r="E107" s="191" t="s">
        <v>8</v>
      </c>
      <c r="F107" s="191" t="s">
        <v>9</v>
      </c>
      <c r="G107" s="191" t="s">
        <v>10</v>
      </c>
      <c r="H107" s="191" t="s">
        <v>11</v>
      </c>
      <c r="I107" s="865"/>
      <c r="J107" s="859"/>
      <c r="K107" s="859"/>
      <c r="L107" s="859"/>
      <c r="M107" s="859"/>
      <c r="N107" s="862"/>
      <c r="O107" s="192" t="s">
        <v>297</v>
      </c>
      <c r="P107" s="859"/>
      <c r="Q107" s="192" t="s">
        <v>104</v>
      </c>
      <c r="R107" s="192" t="s">
        <v>105</v>
      </c>
      <c r="S107" s="859"/>
      <c r="T107" s="192" t="s">
        <v>338</v>
      </c>
      <c r="U107" s="859"/>
      <c r="V107" s="859"/>
      <c r="W107" s="859"/>
      <c r="X107" s="859"/>
      <c r="Y107" s="859"/>
      <c r="Z107" s="859"/>
      <c r="AA107" s="859"/>
      <c r="AB107" s="859"/>
      <c r="AC107" s="859"/>
      <c r="AD107" s="193" t="s">
        <v>299</v>
      </c>
      <c r="AE107" s="193" t="s">
        <v>337</v>
      </c>
      <c r="AF107" s="859"/>
      <c r="AG107" s="859"/>
      <c r="AH107" s="859"/>
      <c r="AI107" s="859"/>
      <c r="AJ107" s="859"/>
      <c r="AK107" s="859"/>
      <c r="AL107" s="859"/>
      <c r="AM107" s="859"/>
      <c r="AN107" s="192" t="s">
        <v>377</v>
      </c>
      <c r="AO107" s="192" t="s">
        <v>425</v>
      </c>
      <c r="AP107" s="869"/>
      <c r="AQ107" s="859"/>
      <c r="AR107" s="859"/>
      <c r="AS107" s="859"/>
      <c r="AT107" s="859"/>
      <c r="AU107" s="859"/>
      <c r="AV107" s="859"/>
      <c r="AW107" s="859"/>
      <c r="AX107" s="859"/>
      <c r="AY107" s="859"/>
      <c r="AZ107" s="859"/>
      <c r="BA107" s="859"/>
      <c r="BB107" s="194" t="s">
        <v>377</v>
      </c>
      <c r="BC107" s="194" t="s">
        <v>425</v>
      </c>
      <c r="BD107" s="859"/>
      <c r="BE107" s="859"/>
      <c r="BF107" s="859"/>
    </row>
    <row r="108" spans="1:60" ht="21.75" customHeight="1" thickBot="1" x14ac:dyDescent="0.35">
      <c r="A108" s="14">
        <v>1</v>
      </c>
      <c r="B108" s="195">
        <v>2</v>
      </c>
      <c r="C108" s="195">
        <v>3</v>
      </c>
      <c r="D108" s="195">
        <v>4</v>
      </c>
      <c r="E108" s="195">
        <v>5</v>
      </c>
      <c r="F108" s="195">
        <v>6</v>
      </c>
      <c r="G108" s="195">
        <v>7</v>
      </c>
      <c r="H108" s="195">
        <v>8</v>
      </c>
      <c r="I108" s="196">
        <v>9</v>
      </c>
      <c r="J108" s="196">
        <v>1</v>
      </c>
      <c r="K108" s="196">
        <v>2</v>
      </c>
      <c r="L108" s="196">
        <v>3</v>
      </c>
      <c r="M108" s="196">
        <v>4</v>
      </c>
      <c r="N108" s="196">
        <v>5</v>
      </c>
      <c r="O108" s="196">
        <v>15</v>
      </c>
      <c r="P108" s="196">
        <v>16</v>
      </c>
      <c r="Q108" s="196">
        <v>6</v>
      </c>
      <c r="R108" s="196">
        <v>7</v>
      </c>
      <c r="S108" s="196">
        <v>8</v>
      </c>
      <c r="T108" s="196">
        <v>9</v>
      </c>
      <c r="U108" s="196">
        <v>10</v>
      </c>
      <c r="V108" s="196">
        <v>11</v>
      </c>
      <c r="W108" s="196">
        <v>9</v>
      </c>
      <c r="X108" s="196">
        <v>6</v>
      </c>
      <c r="Y108" s="196">
        <v>7</v>
      </c>
      <c r="Z108" s="196">
        <v>7</v>
      </c>
      <c r="AA108" s="196">
        <v>8</v>
      </c>
      <c r="AB108" s="196">
        <v>9</v>
      </c>
      <c r="AC108" s="196">
        <v>8</v>
      </c>
      <c r="AD108" s="197">
        <v>11</v>
      </c>
      <c r="AE108" s="197">
        <v>12</v>
      </c>
      <c r="AF108" s="196">
        <v>9</v>
      </c>
      <c r="AG108" s="196">
        <v>10</v>
      </c>
      <c r="AH108" s="196">
        <v>6</v>
      </c>
      <c r="AI108" s="196">
        <v>7</v>
      </c>
      <c r="AJ108" s="196">
        <v>8</v>
      </c>
      <c r="AK108" s="196">
        <v>9</v>
      </c>
      <c r="AL108" s="196">
        <v>6</v>
      </c>
      <c r="AM108" s="196">
        <v>7</v>
      </c>
      <c r="AN108" s="196">
        <v>10</v>
      </c>
      <c r="AO108" s="196">
        <v>11</v>
      </c>
      <c r="AP108" s="159">
        <v>10</v>
      </c>
      <c r="AQ108" s="196">
        <v>8</v>
      </c>
      <c r="AR108" s="196">
        <v>9</v>
      </c>
      <c r="AS108" s="196">
        <v>9</v>
      </c>
      <c r="AT108" s="196">
        <v>9</v>
      </c>
      <c r="AU108" s="196">
        <v>11</v>
      </c>
      <c r="AV108" s="196">
        <v>9</v>
      </c>
      <c r="AW108" s="196">
        <v>9</v>
      </c>
      <c r="AX108" s="196">
        <v>10</v>
      </c>
      <c r="AY108" s="196">
        <v>11</v>
      </c>
      <c r="AZ108" s="196">
        <v>11</v>
      </c>
      <c r="BA108" s="196">
        <v>9</v>
      </c>
      <c r="BB108" s="196">
        <v>12</v>
      </c>
      <c r="BC108" s="196">
        <v>13</v>
      </c>
      <c r="BD108" s="196"/>
      <c r="BE108" s="196">
        <v>12</v>
      </c>
      <c r="BF108" s="196">
        <v>13</v>
      </c>
      <c r="BH108" s="13"/>
    </row>
    <row r="109" spans="1:60" x14ac:dyDescent="0.3">
      <c r="A109" s="21"/>
      <c r="B109" s="258"/>
      <c r="C109" s="258"/>
      <c r="D109" s="258"/>
      <c r="E109" s="258"/>
      <c r="F109" s="258"/>
      <c r="G109" s="258"/>
      <c r="H109" s="258"/>
      <c r="I109" s="258"/>
      <c r="J109" s="209">
        <v>4</v>
      </c>
      <c r="K109" s="209"/>
      <c r="L109" s="209"/>
      <c r="M109" s="857" t="s">
        <v>184</v>
      </c>
      <c r="N109" s="857"/>
      <c r="O109" s="259" t="e">
        <f>SUM(O110+O116+O142+O139)</f>
        <v>#REF!</v>
      </c>
      <c r="P109" s="259" t="e">
        <f>SUM(P110+P116+P142+P139)</f>
        <v>#REF!</v>
      </c>
      <c r="Q109" s="259">
        <v>16143115.890000001</v>
      </c>
      <c r="R109" s="259">
        <f>SUM(R110+R116+R142+R139)</f>
        <v>16062702</v>
      </c>
      <c r="S109" s="259">
        <f>SUM(S110+S116+S142+S139)</f>
        <v>18369156</v>
      </c>
      <c r="T109" s="259">
        <f>SUM(T110+T116+T142+T139)</f>
        <v>3565864.21</v>
      </c>
      <c r="U109" s="259">
        <f t="shared" ref="U109:U166" si="70">(T109/S109)*100</f>
        <v>19.412237611787933</v>
      </c>
      <c r="V109" s="259">
        <f>SUM(V110+V116+V142+V139)</f>
        <v>1091428.5</v>
      </c>
      <c r="W109" s="259">
        <f>SUM(W110+W116+W142+W139)</f>
        <v>18134628.41</v>
      </c>
      <c r="X109" s="259">
        <f>SUM(X110+X116+X142+X139)</f>
        <v>16062924.460000001</v>
      </c>
      <c r="Y109" s="259">
        <f>SUM(Y110+Y116+Y142+Y139)</f>
        <v>19460584.5</v>
      </c>
      <c r="Z109" s="259">
        <f>SUM(Z110+Z116+Z142+Z139)</f>
        <v>1797995.42</v>
      </c>
      <c r="AA109" s="259">
        <f t="shared" ref="AA109:AA114" si="71">(Z109/Y109)*100</f>
        <v>9.2391645276635952</v>
      </c>
      <c r="AB109" s="259">
        <f>SUM(AB110+AB116+AB142+AB139)</f>
        <v>5617336.3900000006</v>
      </c>
      <c r="AC109" s="259">
        <f>SUM(AC110+AC116+AC142+AC139)</f>
        <v>25077920.890000001</v>
      </c>
      <c r="AD109" s="259">
        <f>SUM(AC110+AD116+AD142+AD139)</f>
        <v>18722746.5</v>
      </c>
      <c r="AE109" s="259">
        <f t="shared" ref="AE109:AO109" si="72">SUM(AE110+AE116+AE142+AE139)</f>
        <v>16786996.5</v>
      </c>
      <c r="AF109" s="259">
        <f t="shared" si="72"/>
        <v>26577920.890000001</v>
      </c>
      <c r="AG109" s="259">
        <f t="shared" si="72"/>
        <v>0</v>
      </c>
      <c r="AH109" s="259">
        <f t="shared" si="72"/>
        <v>20963591.77</v>
      </c>
      <c r="AI109" s="259">
        <f t="shared" si="72"/>
        <v>19423566</v>
      </c>
      <c r="AJ109" s="259">
        <f t="shared" si="72"/>
        <v>24271475.810000002</v>
      </c>
      <c r="AK109" s="259">
        <f t="shared" si="72"/>
        <v>24762482.77</v>
      </c>
      <c r="AL109" s="259">
        <f>SUM(AL110+AL116+AL142+AL139)</f>
        <v>19710246.170000002</v>
      </c>
      <c r="AM109" s="259">
        <f t="shared" si="72"/>
        <v>33180732</v>
      </c>
      <c r="AN109" s="259">
        <f t="shared" si="72"/>
        <v>0</v>
      </c>
      <c r="AO109" s="259">
        <f t="shared" si="72"/>
        <v>12547462.620000001</v>
      </c>
      <c r="AP109" s="259">
        <f t="shared" ref="AP109:AP166" si="73">AM109/AH109*100</f>
        <v>158.27789609738235</v>
      </c>
      <c r="AQ109" s="259">
        <f t="shared" ref="AQ109:AX109" si="74">SUM(AQ110+AQ116+AQ142+AQ139)</f>
        <v>75755566.120000005</v>
      </c>
      <c r="AR109" s="259">
        <f t="shared" si="74"/>
        <v>75755566.120000005</v>
      </c>
      <c r="AS109" s="259">
        <f t="shared" si="74"/>
        <v>5787241.5599999987</v>
      </c>
      <c r="AT109" s="259">
        <f>SUM(AT110+AT116+AT142+AT139)</f>
        <v>0</v>
      </c>
      <c r="AU109" s="259">
        <f t="shared" ref="AU109:AU169" si="75">IFERROR(AT109/AN109*100,0)</f>
        <v>0</v>
      </c>
      <c r="AV109" s="259">
        <f t="shared" si="74"/>
        <v>0</v>
      </c>
      <c r="AW109" s="259">
        <f t="shared" si="74"/>
        <v>42524834.120000005</v>
      </c>
      <c r="AX109" s="259">
        <f t="shared" si="74"/>
        <v>0</v>
      </c>
      <c r="AY109" s="259">
        <f t="shared" ref="AY109:AY169" si="76">IFERROR(AX109/AR109*100,0)</f>
        <v>0</v>
      </c>
      <c r="AZ109" s="259">
        <f t="shared" ref="AZ109:AZ169" si="77">IFERROR(AS109/AQ109*100,0)</f>
        <v>7.6393615101928809</v>
      </c>
      <c r="BA109" s="259">
        <f>SUM(BA110+BA116+BA142+BA139)</f>
        <v>4847909.8100000005</v>
      </c>
      <c r="BB109" s="259">
        <f>SUM(BB110+BB116+BB142+BB139)</f>
        <v>26473132</v>
      </c>
      <c r="BC109" s="259">
        <f>SUM(BC110+BC116+BC142+BC139)</f>
        <v>26473132</v>
      </c>
      <c r="BD109" s="259">
        <f t="shared" ref="BD109:BD140" si="78">AM109-AK109</f>
        <v>8418249.2300000004</v>
      </c>
      <c r="BE109" s="259">
        <f>SUM(BE110+BE116+BE142+BE139)</f>
        <v>0</v>
      </c>
      <c r="BF109" s="259">
        <f>SUM(BF110+BF116+BF142+BF139)</f>
        <v>0</v>
      </c>
      <c r="BG109" s="95"/>
    </row>
    <row r="110" spans="1:60" x14ac:dyDescent="0.3">
      <c r="A110" s="4"/>
      <c r="B110" s="260"/>
      <c r="C110" s="260"/>
      <c r="D110" s="260"/>
      <c r="E110" s="260"/>
      <c r="F110" s="260"/>
      <c r="G110" s="260"/>
      <c r="H110" s="260"/>
      <c r="I110" s="260"/>
      <c r="J110" s="144"/>
      <c r="K110" s="175">
        <v>41</v>
      </c>
      <c r="L110" s="175"/>
      <c r="M110" s="175"/>
      <c r="N110" s="179" t="s">
        <v>70</v>
      </c>
      <c r="O110" s="164" t="e">
        <f>SUM(O111+O113)</f>
        <v>#REF!</v>
      </c>
      <c r="P110" s="164" t="e">
        <f>SUM(P111+P113)</f>
        <v>#REF!</v>
      </c>
      <c r="Q110" s="164">
        <v>818795.66</v>
      </c>
      <c r="R110" s="164">
        <f>SUM(R111+R113)</f>
        <v>278900</v>
      </c>
      <c r="S110" s="164">
        <f>SUM(S111+S113)</f>
        <v>373500</v>
      </c>
      <c r="T110" s="164">
        <f>SUM(T111+T113)</f>
        <v>98944.48000000001</v>
      </c>
      <c r="U110" s="164">
        <f t="shared" si="70"/>
        <v>26.491159303882199</v>
      </c>
      <c r="V110" s="164">
        <f>SUM(V111+V113)</f>
        <v>-258500</v>
      </c>
      <c r="W110" s="164">
        <f>SUM(W111+W113)</f>
        <v>469835.91000000003</v>
      </c>
      <c r="X110" s="164">
        <f>SUM(X111+X113)</f>
        <v>472814.95999999996</v>
      </c>
      <c r="Y110" s="164">
        <f>SUM(Y111+Y113)</f>
        <v>115000</v>
      </c>
      <c r="Z110" s="164">
        <f>SUM(Z111+Z113)</f>
        <v>47250</v>
      </c>
      <c r="AA110" s="164">
        <f t="shared" si="71"/>
        <v>41.086956521739133</v>
      </c>
      <c r="AB110" s="164">
        <f>SUM(AB111+AB113)</f>
        <v>1370750</v>
      </c>
      <c r="AC110" s="164">
        <f>SUM(AC111+AC113)</f>
        <v>1485750</v>
      </c>
      <c r="AD110" s="164">
        <v>50000</v>
      </c>
      <c r="AE110" s="164">
        <v>50000</v>
      </c>
      <c r="AF110" s="164">
        <f t="shared" ref="AF110:AM110" si="79">SUM(AF111+AF113)</f>
        <v>1485750</v>
      </c>
      <c r="AG110" s="164">
        <f t="shared" si="79"/>
        <v>0</v>
      </c>
      <c r="AH110" s="164">
        <f t="shared" si="79"/>
        <v>972178.34</v>
      </c>
      <c r="AI110" s="164">
        <f t="shared" si="79"/>
        <v>438250</v>
      </c>
      <c r="AJ110" s="164">
        <f t="shared" si="79"/>
        <v>340000</v>
      </c>
      <c r="AK110" s="164">
        <f>SUM(AK111+AK113)</f>
        <v>1640000</v>
      </c>
      <c r="AL110" s="164">
        <f>SUM(AL111+AL113)</f>
        <v>180720.75</v>
      </c>
      <c r="AM110" s="164">
        <f t="shared" si="79"/>
        <v>1860200</v>
      </c>
      <c r="AN110" s="164">
        <f>SUM(AN111+AN113)</f>
        <v>0</v>
      </c>
      <c r="AO110" s="164">
        <f>SUM(AO111+AO113)</f>
        <v>0</v>
      </c>
      <c r="AP110" s="164">
        <f t="shared" si="73"/>
        <v>191.3434936227853</v>
      </c>
      <c r="AQ110" s="164">
        <f>SUM(AQ111+AQ113)</f>
        <v>2430700</v>
      </c>
      <c r="AR110" s="164">
        <f>SUM(AR111+AR113)</f>
        <v>2430700</v>
      </c>
      <c r="AS110" s="164">
        <f>SUM(AS111+AS113)</f>
        <v>886946.25</v>
      </c>
      <c r="AT110" s="164">
        <f>SUM(AT111+AT113)</f>
        <v>0</v>
      </c>
      <c r="AU110" s="164">
        <f t="shared" si="75"/>
        <v>0</v>
      </c>
      <c r="AV110" s="164">
        <f>SUM(AV111+AV113)</f>
        <v>0</v>
      </c>
      <c r="AW110" s="164">
        <f>SUM(AW111+AW113)</f>
        <v>570500</v>
      </c>
      <c r="AX110" s="164">
        <f>SUM(AX111+AX113)</f>
        <v>0</v>
      </c>
      <c r="AY110" s="164">
        <f t="shared" si="76"/>
        <v>0</v>
      </c>
      <c r="AZ110" s="164">
        <f t="shared" si="77"/>
        <v>36.489334348130171</v>
      </c>
      <c r="BA110" s="164">
        <f>SUM(BA111+BA113)</f>
        <v>-98250</v>
      </c>
      <c r="BB110" s="164">
        <v>250200</v>
      </c>
      <c r="BC110" s="164">
        <v>250200</v>
      </c>
      <c r="BD110" s="164">
        <f t="shared" si="78"/>
        <v>220200</v>
      </c>
      <c r="BE110" s="164">
        <f>SUM(BE111+BE113)</f>
        <v>0</v>
      </c>
      <c r="BF110" s="164">
        <f>SUM(BF111+BF113)</f>
        <v>0</v>
      </c>
    </row>
    <row r="111" spans="1:60" ht="20.25" hidden="1" customHeight="1" x14ac:dyDescent="0.3">
      <c r="A111" s="4"/>
      <c r="B111" s="260"/>
      <c r="C111" s="260"/>
      <c r="D111" s="260"/>
      <c r="E111" s="260"/>
      <c r="F111" s="260"/>
      <c r="G111" s="260"/>
      <c r="H111" s="260"/>
      <c r="I111" s="260"/>
      <c r="J111" s="144"/>
      <c r="K111" s="144"/>
      <c r="L111" s="175">
        <v>411</v>
      </c>
      <c r="M111" s="175"/>
      <c r="N111" s="179" t="s">
        <v>71</v>
      </c>
      <c r="O111" s="164">
        <f t="shared" ref="O111:Y111" si="80">SUM(O112)</f>
        <v>384236</v>
      </c>
      <c r="P111" s="164" t="e">
        <f t="shared" si="80"/>
        <v>#REF!</v>
      </c>
      <c r="Q111" s="164">
        <v>607456</v>
      </c>
      <c r="R111" s="164">
        <f t="shared" si="80"/>
        <v>100000</v>
      </c>
      <c r="S111" s="164">
        <f t="shared" si="80"/>
        <v>200000</v>
      </c>
      <c r="T111" s="164">
        <f>SUM(T112)</f>
        <v>50283</v>
      </c>
      <c r="U111" s="164">
        <f t="shared" si="70"/>
        <v>25.141500000000001</v>
      </c>
      <c r="V111" s="164">
        <f>SUM(V112)</f>
        <v>-200000</v>
      </c>
      <c r="W111" s="164">
        <f t="shared" si="80"/>
        <v>295000</v>
      </c>
      <c r="X111" s="164">
        <f t="shared" si="80"/>
        <v>293883</v>
      </c>
      <c r="Y111" s="164">
        <f t="shared" si="80"/>
        <v>0</v>
      </c>
      <c r="Z111" s="164">
        <f>SUM(Z112)</f>
        <v>0</v>
      </c>
      <c r="AA111" s="164">
        <v>0</v>
      </c>
      <c r="AB111" s="164">
        <f>SUM(AB112)</f>
        <v>1150000</v>
      </c>
      <c r="AC111" s="164">
        <f>SUM(AC112)</f>
        <v>1150000</v>
      </c>
      <c r="AD111" s="164"/>
      <c r="AE111" s="164"/>
      <c r="AF111" s="164">
        <f t="shared" ref="AF111:AO111" si="81">SUM(AF112)</f>
        <v>1150000</v>
      </c>
      <c r="AG111" s="164">
        <f t="shared" si="81"/>
        <v>0</v>
      </c>
      <c r="AH111" s="164">
        <f t="shared" si="81"/>
        <v>745561</v>
      </c>
      <c r="AI111" s="164">
        <f t="shared" si="81"/>
        <v>205000</v>
      </c>
      <c r="AJ111" s="164">
        <f>SUM(AJ112)</f>
        <v>105000</v>
      </c>
      <c r="AK111" s="164">
        <f>SUM(AK112)</f>
        <v>0</v>
      </c>
      <c r="AL111" s="164">
        <f>SUM(AL112)</f>
        <v>0</v>
      </c>
      <c r="AM111" s="164">
        <f t="shared" si="81"/>
        <v>0</v>
      </c>
      <c r="AN111" s="164">
        <f t="shared" si="81"/>
        <v>0</v>
      </c>
      <c r="AO111" s="164">
        <f t="shared" si="81"/>
        <v>0</v>
      </c>
      <c r="AP111" s="164">
        <f t="shared" si="73"/>
        <v>0</v>
      </c>
      <c r="AQ111" s="164">
        <f t="shared" ref="AQ111:AX111" si="82">SUM(AQ112)</f>
        <v>0</v>
      </c>
      <c r="AR111" s="164">
        <f t="shared" si="82"/>
        <v>0</v>
      </c>
      <c r="AS111" s="164">
        <f t="shared" si="82"/>
        <v>0</v>
      </c>
      <c r="AT111" s="164">
        <f t="shared" si="82"/>
        <v>0</v>
      </c>
      <c r="AU111" s="164">
        <f t="shared" si="75"/>
        <v>0</v>
      </c>
      <c r="AV111" s="164">
        <f t="shared" si="82"/>
        <v>0</v>
      </c>
      <c r="AW111" s="164">
        <f t="shared" si="82"/>
        <v>0</v>
      </c>
      <c r="AX111" s="164">
        <f t="shared" si="82"/>
        <v>0</v>
      </c>
      <c r="AY111" s="164">
        <f t="shared" si="76"/>
        <v>0</v>
      </c>
      <c r="AZ111" s="164">
        <f t="shared" si="77"/>
        <v>0</v>
      </c>
      <c r="BA111" s="164">
        <f>SUM(BA112)</f>
        <v>-100000</v>
      </c>
      <c r="BB111" s="164"/>
      <c r="BC111" s="164"/>
      <c r="BD111" s="164">
        <f t="shared" si="78"/>
        <v>0</v>
      </c>
      <c r="BE111" s="164">
        <f>SUM(BE112)</f>
        <v>0</v>
      </c>
      <c r="BF111" s="164">
        <f>SUM(BF112)</f>
        <v>0</v>
      </c>
    </row>
    <row r="112" spans="1:60" ht="20.25" hidden="1" customHeight="1" x14ac:dyDescent="0.3">
      <c r="A112" s="1"/>
      <c r="B112" s="220"/>
      <c r="C112" s="220"/>
      <c r="D112" s="220"/>
      <c r="E112" s="220"/>
      <c r="F112" s="220"/>
      <c r="G112" s="220"/>
      <c r="H112" s="220"/>
      <c r="I112" s="220"/>
      <c r="J112" s="144"/>
      <c r="K112" s="144"/>
      <c r="L112" s="144"/>
      <c r="M112" s="145">
        <v>4111</v>
      </c>
      <c r="N112" s="146" t="s">
        <v>72</v>
      </c>
      <c r="O112" s="33">
        <v>384236</v>
      </c>
      <c r="P112" s="33" t="e">
        <f>SUM(#REF!)</f>
        <v>#REF!</v>
      </c>
      <c r="Q112" s="33">
        <v>607456</v>
      </c>
      <c r="R112" s="33">
        <v>100000</v>
      </c>
      <c r="S112" s="33">
        <v>200000</v>
      </c>
      <c r="T112" s="33">
        <v>50283</v>
      </c>
      <c r="U112" s="33">
        <f t="shared" si="70"/>
        <v>25.141500000000001</v>
      </c>
      <c r="V112" s="33">
        <f>(Y112-S112)</f>
        <v>-200000</v>
      </c>
      <c r="W112" s="33">
        <v>295000</v>
      </c>
      <c r="X112" s="33">
        <v>293883</v>
      </c>
      <c r="Y112" s="33">
        <v>0</v>
      </c>
      <c r="Z112" s="33">
        <v>0</v>
      </c>
      <c r="AA112" s="33">
        <v>0</v>
      </c>
      <c r="AB112" s="33">
        <f>(AC112-Y112)</f>
        <v>1150000</v>
      </c>
      <c r="AC112" s="33">
        <v>1150000</v>
      </c>
      <c r="AD112" s="33"/>
      <c r="AE112" s="33"/>
      <c r="AF112" s="33">
        <v>1150000</v>
      </c>
      <c r="AG112" s="33"/>
      <c r="AH112" s="33">
        <v>745561</v>
      </c>
      <c r="AI112" s="33">
        <v>205000</v>
      </c>
      <c r="AJ112" s="33">
        <v>105000</v>
      </c>
      <c r="AK112" s="33">
        <v>0</v>
      </c>
      <c r="AL112" s="33">
        <v>0</v>
      </c>
      <c r="AM112" s="33">
        <v>0</v>
      </c>
      <c r="AN112" s="33"/>
      <c r="AO112" s="33"/>
      <c r="AP112" s="33">
        <f t="shared" si="73"/>
        <v>0</v>
      </c>
      <c r="AQ112" s="33">
        <v>0</v>
      </c>
      <c r="AR112" s="33">
        <v>0</v>
      </c>
      <c r="AS112" s="33">
        <v>0</v>
      </c>
      <c r="AT112" s="33">
        <v>0</v>
      </c>
      <c r="AU112" s="33">
        <f t="shared" si="75"/>
        <v>0</v>
      </c>
      <c r="AV112" s="33">
        <v>0</v>
      </c>
      <c r="AW112" s="33">
        <f>AQ112-AM112</f>
        <v>0</v>
      </c>
      <c r="AX112" s="33">
        <v>0</v>
      </c>
      <c r="AY112" s="33">
        <f t="shared" si="76"/>
        <v>0</v>
      </c>
      <c r="AZ112" s="33">
        <f t="shared" si="77"/>
        <v>0</v>
      </c>
      <c r="BA112" s="33">
        <f>AJ112-AI112</f>
        <v>-100000</v>
      </c>
      <c r="BB112" s="33"/>
      <c r="BC112" s="33"/>
      <c r="BD112" s="33">
        <f t="shared" si="78"/>
        <v>0</v>
      </c>
      <c r="BE112" s="33">
        <v>0</v>
      </c>
      <c r="BF112" s="33">
        <v>0</v>
      </c>
    </row>
    <row r="113" spans="1:61" x14ac:dyDescent="0.3">
      <c r="A113" s="1"/>
      <c r="B113" s="220"/>
      <c r="C113" s="220"/>
      <c r="D113" s="220"/>
      <c r="E113" s="220"/>
      <c r="F113" s="220"/>
      <c r="G113" s="220"/>
      <c r="H113" s="220"/>
      <c r="I113" s="220"/>
      <c r="J113" s="144"/>
      <c r="K113" s="144"/>
      <c r="L113" s="175">
        <v>412</v>
      </c>
      <c r="M113" s="175"/>
      <c r="N113" s="179" t="s">
        <v>73</v>
      </c>
      <c r="O113" s="164" t="e">
        <f>SUM(O114:O115)</f>
        <v>#REF!</v>
      </c>
      <c r="P113" s="164" t="e">
        <f>SUM(P114:P115)</f>
        <v>#REF!</v>
      </c>
      <c r="Q113" s="164">
        <v>211339.66</v>
      </c>
      <c r="R113" s="164">
        <f>SUM(R114:R115)</f>
        <v>178900</v>
      </c>
      <c r="S113" s="164">
        <f>SUM(S114:S115)</f>
        <v>173500</v>
      </c>
      <c r="T113" s="164">
        <f>SUM(T114:T115)</f>
        <v>48661.48</v>
      </c>
      <c r="U113" s="164">
        <f t="shared" si="70"/>
        <v>28.046962536023056</v>
      </c>
      <c r="V113" s="164">
        <f>SUM(V114:V115)</f>
        <v>-58500</v>
      </c>
      <c r="W113" s="164">
        <f>SUM(W114:W115)</f>
        <v>174835.91</v>
      </c>
      <c r="X113" s="164">
        <f>SUM(X114:X115)</f>
        <v>178931.96</v>
      </c>
      <c r="Y113" s="164">
        <f>SUM(Y114:Y115)</f>
        <v>115000</v>
      </c>
      <c r="Z113" s="164">
        <f>SUM(Z114:Z115)</f>
        <v>47250</v>
      </c>
      <c r="AA113" s="164">
        <f t="shared" si="71"/>
        <v>41.086956521739133</v>
      </c>
      <c r="AB113" s="164">
        <f>SUM(AB114:AB115)</f>
        <v>220750</v>
      </c>
      <c r="AC113" s="164">
        <f>SUM(AC114:AC115)</f>
        <v>335750</v>
      </c>
      <c r="AD113" s="164"/>
      <c r="AE113" s="164"/>
      <c r="AF113" s="164">
        <f t="shared" ref="AF113:AO113" si="83">SUM(AF114:AF115)</f>
        <v>335750</v>
      </c>
      <c r="AG113" s="164">
        <f t="shared" si="83"/>
        <v>0</v>
      </c>
      <c r="AH113" s="164">
        <f t="shared" si="83"/>
        <v>226617.34</v>
      </c>
      <c r="AI113" s="164">
        <f t="shared" si="83"/>
        <v>233250</v>
      </c>
      <c r="AJ113" s="164">
        <f t="shared" si="83"/>
        <v>235000</v>
      </c>
      <c r="AK113" s="164">
        <f t="shared" si="83"/>
        <v>1640000</v>
      </c>
      <c r="AL113" s="164">
        <f t="shared" si="83"/>
        <v>180720.75</v>
      </c>
      <c r="AM113" s="164">
        <f t="shared" si="83"/>
        <v>1860200</v>
      </c>
      <c r="AN113" s="164">
        <f t="shared" si="83"/>
        <v>0</v>
      </c>
      <c r="AO113" s="164">
        <f t="shared" si="83"/>
        <v>0</v>
      </c>
      <c r="AP113" s="164">
        <f t="shared" si="73"/>
        <v>820.85510314435783</v>
      </c>
      <c r="AQ113" s="164">
        <f>SUM(AQ114:AQ115)</f>
        <v>2430700</v>
      </c>
      <c r="AR113" s="164">
        <f>SUM(AR114:AR115)</f>
        <v>2430700</v>
      </c>
      <c r="AS113" s="164">
        <f>SUM(AS114:AS115)</f>
        <v>886946.25</v>
      </c>
      <c r="AT113" s="164">
        <f>SUM(AT114:AT115)</f>
        <v>0</v>
      </c>
      <c r="AU113" s="164">
        <f t="shared" si="75"/>
        <v>0</v>
      </c>
      <c r="AV113" s="164">
        <f>SUM(AV114:AV115)</f>
        <v>0</v>
      </c>
      <c r="AW113" s="164">
        <f>SUM(AW114:AW115)</f>
        <v>570500</v>
      </c>
      <c r="AX113" s="164">
        <f>SUM(AX114:AX115)</f>
        <v>0</v>
      </c>
      <c r="AY113" s="164">
        <f t="shared" si="76"/>
        <v>0</v>
      </c>
      <c r="AZ113" s="164">
        <f t="shared" si="77"/>
        <v>36.489334348130171</v>
      </c>
      <c r="BA113" s="164">
        <f>SUM(BA114:BA115)</f>
        <v>1750</v>
      </c>
      <c r="BB113" s="164"/>
      <c r="BC113" s="164"/>
      <c r="BD113" s="164">
        <f t="shared" si="78"/>
        <v>220200</v>
      </c>
      <c r="BE113" s="164">
        <f>SUM(BE114:BE115)</f>
        <v>0</v>
      </c>
      <c r="BF113" s="164">
        <f>SUM(BF114:BF115)</f>
        <v>0</v>
      </c>
    </row>
    <row r="114" spans="1:61" x14ac:dyDescent="0.3">
      <c r="A114" s="1"/>
      <c r="B114" s="220"/>
      <c r="C114" s="220"/>
      <c r="D114" s="220"/>
      <c r="E114" s="220"/>
      <c r="F114" s="220"/>
      <c r="G114" s="220"/>
      <c r="H114" s="220"/>
      <c r="I114" s="220"/>
      <c r="J114" s="144"/>
      <c r="K114" s="144"/>
      <c r="L114" s="145"/>
      <c r="M114" s="145">
        <v>4123</v>
      </c>
      <c r="N114" s="146" t="s">
        <v>74</v>
      </c>
      <c r="O114" s="33">
        <v>150923.57</v>
      </c>
      <c r="P114" s="33" t="e">
        <f>SUM(#REF!+#REF!)</f>
        <v>#REF!</v>
      </c>
      <c r="Q114" s="33">
        <v>154803.07999999999</v>
      </c>
      <c r="R114" s="33">
        <v>178900</v>
      </c>
      <c r="S114" s="33">
        <v>173500</v>
      </c>
      <c r="T114" s="33">
        <v>48661.48</v>
      </c>
      <c r="U114" s="33">
        <f t="shared" si="70"/>
        <v>28.046962536023056</v>
      </c>
      <c r="V114" s="33">
        <f>(Y114-S114)</f>
        <v>-123500</v>
      </c>
      <c r="W114" s="33">
        <v>174835.91</v>
      </c>
      <c r="X114" s="33">
        <v>178931.96</v>
      </c>
      <c r="Y114" s="33">
        <v>50000</v>
      </c>
      <c r="Z114" s="33">
        <v>47250</v>
      </c>
      <c r="AA114" s="33">
        <f t="shared" si="71"/>
        <v>94.5</v>
      </c>
      <c r="AB114" s="33">
        <f>(AC114-Y114)</f>
        <v>165750</v>
      </c>
      <c r="AC114" s="33">
        <v>215750</v>
      </c>
      <c r="AD114" s="33"/>
      <c r="AE114" s="33"/>
      <c r="AF114" s="33">
        <v>215750</v>
      </c>
      <c r="AG114" s="33"/>
      <c r="AH114" s="33">
        <v>226617.34</v>
      </c>
      <c r="AI114" s="33">
        <v>233250</v>
      </c>
      <c r="AJ114" s="33">
        <v>235000</v>
      </c>
      <c r="AK114" s="33">
        <v>195000</v>
      </c>
      <c r="AL114" s="33">
        <v>180720.75</v>
      </c>
      <c r="AM114" s="33">
        <v>190200</v>
      </c>
      <c r="AN114" s="33"/>
      <c r="AO114" s="33"/>
      <c r="AP114" s="33">
        <f t="shared" si="73"/>
        <v>83.930029361389558</v>
      </c>
      <c r="AQ114" s="33">
        <v>417700</v>
      </c>
      <c r="AR114" s="33">
        <v>417700</v>
      </c>
      <c r="AS114" s="33">
        <v>16321.25</v>
      </c>
      <c r="AT114" s="33">
        <v>0</v>
      </c>
      <c r="AU114" s="33">
        <f t="shared" si="75"/>
        <v>0</v>
      </c>
      <c r="AV114" s="33"/>
      <c r="AW114" s="33">
        <f>AQ114-AM114</f>
        <v>227500</v>
      </c>
      <c r="AX114" s="33"/>
      <c r="AY114" s="33">
        <f t="shared" si="76"/>
        <v>0</v>
      </c>
      <c r="AZ114" s="33">
        <f t="shared" si="77"/>
        <v>3.9074096241321521</v>
      </c>
      <c r="BA114" s="33">
        <f>AJ114-AI114</f>
        <v>1750</v>
      </c>
      <c r="BB114" s="33"/>
      <c r="BC114" s="33"/>
      <c r="BD114" s="33">
        <f t="shared" si="78"/>
        <v>-4800</v>
      </c>
      <c r="BE114" s="33"/>
      <c r="BF114" s="33"/>
    </row>
    <row r="115" spans="1:61" x14ac:dyDescent="0.3">
      <c r="A115" s="1"/>
      <c r="B115" s="220"/>
      <c r="C115" s="220"/>
      <c r="D115" s="220"/>
      <c r="E115" s="220"/>
      <c r="F115" s="220"/>
      <c r="G115" s="220"/>
      <c r="H115" s="220"/>
      <c r="I115" s="220"/>
      <c r="J115" s="144"/>
      <c r="K115" s="144"/>
      <c r="L115" s="145"/>
      <c r="M115" s="145">
        <v>4126</v>
      </c>
      <c r="N115" s="146" t="s">
        <v>318</v>
      </c>
      <c r="O115" s="33" t="e">
        <f>SUM(#REF!)</f>
        <v>#REF!</v>
      </c>
      <c r="P115" s="33" t="e">
        <f>SUM(#REF!)</f>
        <v>#REF!</v>
      </c>
      <c r="Q115" s="33">
        <v>56536.58</v>
      </c>
      <c r="R115" s="33">
        <v>0</v>
      </c>
      <c r="S115" s="33">
        <v>0</v>
      </c>
      <c r="T115" s="33">
        <v>0</v>
      </c>
      <c r="U115" s="33">
        <v>0</v>
      </c>
      <c r="V115" s="33">
        <f>(Y115-S115)</f>
        <v>65000</v>
      </c>
      <c r="W115" s="33">
        <v>0</v>
      </c>
      <c r="X115" s="33">
        <v>0</v>
      </c>
      <c r="Y115" s="33">
        <v>65000</v>
      </c>
      <c r="Z115" s="33">
        <v>0</v>
      </c>
      <c r="AA115" s="33">
        <v>0</v>
      </c>
      <c r="AB115" s="33">
        <f>(AC115-Y115)</f>
        <v>55000</v>
      </c>
      <c r="AC115" s="33">
        <v>120000</v>
      </c>
      <c r="AD115" s="33"/>
      <c r="AE115" s="33"/>
      <c r="AF115" s="33">
        <v>120000</v>
      </c>
      <c r="AG115" s="33"/>
      <c r="AH115" s="33"/>
      <c r="AI115" s="33">
        <v>0</v>
      </c>
      <c r="AJ115" s="33">
        <v>0</v>
      </c>
      <c r="AK115" s="33">
        <v>1445000</v>
      </c>
      <c r="AL115" s="33">
        <v>0</v>
      </c>
      <c r="AM115" s="33">
        <v>1670000</v>
      </c>
      <c r="AN115" s="33"/>
      <c r="AO115" s="33"/>
      <c r="AP115" s="33" t="e">
        <f t="shared" si="73"/>
        <v>#DIV/0!</v>
      </c>
      <c r="AQ115" s="33">
        <v>2013000</v>
      </c>
      <c r="AR115" s="33">
        <v>2013000</v>
      </c>
      <c r="AS115" s="33">
        <v>870625</v>
      </c>
      <c r="AT115" s="33">
        <v>0</v>
      </c>
      <c r="AU115" s="33">
        <f t="shared" si="75"/>
        <v>0</v>
      </c>
      <c r="AV115" s="33"/>
      <c r="AW115" s="33">
        <f>AQ115-AM115</f>
        <v>343000</v>
      </c>
      <c r="AX115" s="33"/>
      <c r="AY115" s="33">
        <f t="shared" si="76"/>
        <v>0</v>
      </c>
      <c r="AZ115" s="33">
        <f t="shared" si="77"/>
        <v>43.250124192747144</v>
      </c>
      <c r="BA115" s="33">
        <f>AJ115-AI115</f>
        <v>0</v>
      </c>
      <c r="BB115" s="33"/>
      <c r="BC115" s="33"/>
      <c r="BD115" s="33">
        <f t="shared" si="78"/>
        <v>225000</v>
      </c>
      <c r="BE115" s="33"/>
      <c r="BF115" s="33"/>
    </row>
    <row r="116" spans="1:61" x14ac:dyDescent="0.3">
      <c r="A116" s="1"/>
      <c r="B116" s="220"/>
      <c r="C116" s="220"/>
      <c r="D116" s="220"/>
      <c r="E116" s="220"/>
      <c r="F116" s="220"/>
      <c r="G116" s="220"/>
      <c r="H116" s="220"/>
      <c r="I116" s="220"/>
      <c r="J116" s="144"/>
      <c r="K116" s="175">
        <v>42</v>
      </c>
      <c r="L116" s="175"/>
      <c r="M116" s="175"/>
      <c r="N116" s="179" t="s">
        <v>75</v>
      </c>
      <c r="O116" s="164">
        <f>SUM(O117+O122+O130+O137+O132)</f>
        <v>11581846.799999999</v>
      </c>
      <c r="P116" s="164" t="e">
        <f>SUM(P117+P122+P130+P137+P132)</f>
        <v>#REF!</v>
      </c>
      <c r="Q116" s="164">
        <v>10618978.92</v>
      </c>
      <c r="R116" s="164">
        <f>SUM(R117+R122+R130+R137+R132)</f>
        <v>7328286</v>
      </c>
      <c r="S116" s="164">
        <f>SUM(S117+S122+S130+S137+S132)</f>
        <v>7003366</v>
      </c>
      <c r="T116" s="164">
        <f>SUM(T117+T122+T130+T137+T132)</f>
        <v>2174508.15</v>
      </c>
      <c r="U116" s="164">
        <f t="shared" si="70"/>
        <v>31.049471782568549</v>
      </c>
      <c r="V116" s="164">
        <f>SUM(V117+V122+V130+V137+V132)</f>
        <v>1632912.5</v>
      </c>
      <c r="W116" s="164">
        <f>SUM(W117+W122+W130+W137+W132)</f>
        <v>7540048.5</v>
      </c>
      <c r="X116" s="164">
        <f>SUM(X117+X122+X130+X137+X132)</f>
        <v>7517068.6399999997</v>
      </c>
      <c r="Y116" s="164">
        <f>SUM(Y117+Y122+Y130+Y137+Y132)</f>
        <v>8636278.5</v>
      </c>
      <c r="Z116" s="164">
        <f>SUM(Z117+Z122+Z130+Z137+Z132)</f>
        <v>443145.39</v>
      </c>
      <c r="AA116" s="164">
        <f>(Z116/Y116)*100</f>
        <v>5.1312077302740988</v>
      </c>
      <c r="AB116" s="164">
        <f>SUM(AB117+AB122+AB130+AB137+AB132)</f>
        <v>2842002.39</v>
      </c>
      <c r="AC116" s="164">
        <f>SUM(AC117+AC122+AC130+AC137+AC132)</f>
        <v>11478280.890000001</v>
      </c>
      <c r="AD116" s="164">
        <v>9062278.5</v>
      </c>
      <c r="AE116" s="164">
        <v>8562278.5</v>
      </c>
      <c r="AF116" s="164">
        <f t="shared" ref="AF116:AK116" si="84">SUM(AF117+AF122+AF130+AF137+AF132)</f>
        <v>12978280.890000001</v>
      </c>
      <c r="AG116" s="164">
        <f t="shared" si="84"/>
        <v>0</v>
      </c>
      <c r="AH116" s="164">
        <f t="shared" si="84"/>
        <v>9840882.8900000006</v>
      </c>
      <c r="AI116" s="164">
        <f t="shared" si="84"/>
        <v>8404810</v>
      </c>
      <c r="AJ116" s="164">
        <f t="shared" si="84"/>
        <v>10813621.42</v>
      </c>
      <c r="AK116" s="164">
        <f t="shared" si="84"/>
        <v>11200672.42</v>
      </c>
      <c r="AL116" s="164">
        <f>SUM(AL117+AL122+AL130+AL137+AL132+AL135)</f>
        <v>11512242.84</v>
      </c>
      <c r="AM116" s="164">
        <f>SUM(AM117+AM122+AM130+AM137+AM132+AM135)</f>
        <v>11382133.5</v>
      </c>
      <c r="AN116" s="164">
        <f>SUM(AN117+AN122+AN130+AN137+AN132)</f>
        <v>0</v>
      </c>
      <c r="AO116" s="164">
        <f>SUM(AO117+AO122+AO130+AO137+AO132)</f>
        <v>25218.59</v>
      </c>
      <c r="AP116" s="164">
        <f t="shared" si="73"/>
        <v>115.66171071465723</v>
      </c>
      <c r="AQ116" s="164">
        <f>SUM(AQ117+AQ122+AQ130+AQ137+AQ132+AQ135)</f>
        <v>32909958.66</v>
      </c>
      <c r="AR116" s="164">
        <f>SUM(AR117+AR122+AR130+AR137+AR132+AR135)</f>
        <v>32909958.66</v>
      </c>
      <c r="AS116" s="164">
        <f>SUM(AS117+AS122+AS130+AS137+AS132+AS135)</f>
        <v>1555987.5699999996</v>
      </c>
      <c r="AT116" s="164">
        <f>SUM(AT117+AT122+AT130+AT137+AT132+AT135)</f>
        <v>0</v>
      </c>
      <c r="AU116" s="164">
        <f t="shared" si="75"/>
        <v>0</v>
      </c>
      <c r="AV116" s="164">
        <f>SUM(AV117+AV122+AV130+AV137+AV132+AV135)</f>
        <v>0</v>
      </c>
      <c r="AW116" s="164">
        <f>SUM(AW117+AW122+AW130+AW137+AW132)</f>
        <v>21477825.16</v>
      </c>
      <c r="AX116" s="164">
        <f>SUM(AX117+AX122+AX130+AX137+AX132+AX135)</f>
        <v>0</v>
      </c>
      <c r="AY116" s="164">
        <f t="shared" si="76"/>
        <v>0</v>
      </c>
      <c r="AZ116" s="164">
        <f t="shared" si="77"/>
        <v>4.7280143560046621</v>
      </c>
      <c r="BA116" s="164">
        <f>SUM(BA117+BA122+BA130+BA137+BA132)</f>
        <v>2408811.42</v>
      </c>
      <c r="BB116" s="164">
        <v>11479533.5</v>
      </c>
      <c r="BC116" s="164">
        <v>11479533.5</v>
      </c>
      <c r="BD116" s="164">
        <f t="shared" si="78"/>
        <v>181461.08000000007</v>
      </c>
      <c r="BE116" s="164">
        <f>SUM(BE117+BE122+BE130+BE137+BE132+BE135)</f>
        <v>0</v>
      </c>
      <c r="BF116" s="164">
        <f>SUM(BF117+BF122+BF130+BF137+BF132+BF135)</f>
        <v>0</v>
      </c>
      <c r="BG116" s="91"/>
    </row>
    <row r="117" spans="1:61" x14ac:dyDescent="0.3">
      <c r="A117" s="1"/>
      <c r="B117" s="220"/>
      <c r="C117" s="220"/>
      <c r="D117" s="220"/>
      <c r="E117" s="220"/>
      <c r="F117" s="220"/>
      <c r="G117" s="220"/>
      <c r="H117" s="220"/>
      <c r="I117" s="220"/>
      <c r="J117" s="144"/>
      <c r="K117" s="144"/>
      <c r="L117" s="174">
        <v>421</v>
      </c>
      <c r="M117" s="174"/>
      <c r="N117" s="187" t="s">
        <v>76</v>
      </c>
      <c r="O117" s="164">
        <f>SUM(O119:O121)</f>
        <v>2538565.0699999998</v>
      </c>
      <c r="P117" s="164" t="e">
        <f>SUM(P119:P121)</f>
        <v>#REF!</v>
      </c>
      <c r="Q117" s="164">
        <v>2241116.27</v>
      </c>
      <c r="R117" s="164">
        <f>SUM(R119:R121)</f>
        <v>572516</v>
      </c>
      <c r="S117" s="164">
        <f>SUM(S119:S121)</f>
        <v>638000</v>
      </c>
      <c r="T117" s="164">
        <f>SUM(T119:T121)</f>
        <v>538375</v>
      </c>
      <c r="U117" s="164">
        <f t="shared" si="70"/>
        <v>84.384796238244519</v>
      </c>
      <c r="V117" s="164">
        <f>SUM(V119:V121)</f>
        <v>-422000</v>
      </c>
      <c r="W117" s="164">
        <f>SUM(W119:W121)</f>
        <v>638000</v>
      </c>
      <c r="X117" s="164">
        <f>SUM(X119:X121)</f>
        <v>653125</v>
      </c>
      <c r="Y117" s="164">
        <f>SUM(Y119:Y121)</f>
        <v>216000</v>
      </c>
      <c r="Z117" s="164">
        <f>SUM(Z119:Z121)</f>
        <v>141750</v>
      </c>
      <c r="AA117" s="164">
        <f>(Z117/Y117)*100</f>
        <v>65.625</v>
      </c>
      <c r="AB117" s="164">
        <f>SUM(AB119:AB121)</f>
        <v>-161000</v>
      </c>
      <c r="AC117" s="164">
        <f>SUM(AC119:AC121)</f>
        <v>55000</v>
      </c>
      <c r="AD117" s="164"/>
      <c r="AE117" s="164"/>
      <c r="AF117" s="164">
        <f t="shared" ref="AF117:AK117" si="85">SUM(AF119:AF121)</f>
        <v>1555000</v>
      </c>
      <c r="AG117" s="164">
        <f t="shared" si="85"/>
        <v>0</v>
      </c>
      <c r="AH117" s="164">
        <f t="shared" si="85"/>
        <v>1561689.85</v>
      </c>
      <c r="AI117" s="164">
        <f t="shared" si="85"/>
        <v>55000</v>
      </c>
      <c r="AJ117" s="164">
        <f t="shared" si="85"/>
        <v>0</v>
      </c>
      <c r="AK117" s="164">
        <f t="shared" si="85"/>
        <v>0</v>
      </c>
      <c r="AL117" s="164">
        <f>SUM(AL118:AL121)</f>
        <v>0</v>
      </c>
      <c r="AM117" s="164">
        <f>SUM(AM118:AM121)</f>
        <v>485000</v>
      </c>
      <c r="AN117" s="164">
        <f>SUM(AN118:AN121)</f>
        <v>0</v>
      </c>
      <c r="AO117" s="164">
        <f>SUM(AO118:AO121)</f>
        <v>0</v>
      </c>
      <c r="AP117" s="164" t="e">
        <f>SUM(AP118:AP121)</f>
        <v>#DIV/0!</v>
      </c>
      <c r="AQ117" s="164">
        <f t="shared" ref="AQ117:AX117" si="86">SUM(AQ118:AQ121)</f>
        <v>460000</v>
      </c>
      <c r="AR117" s="164">
        <f t="shared" si="86"/>
        <v>460000</v>
      </c>
      <c r="AS117" s="164">
        <f t="shared" si="86"/>
        <v>0</v>
      </c>
      <c r="AT117" s="164">
        <f>SUM(AT118:AT121)</f>
        <v>0</v>
      </c>
      <c r="AU117" s="164">
        <f t="shared" si="75"/>
        <v>0</v>
      </c>
      <c r="AV117" s="164">
        <f t="shared" si="86"/>
        <v>0</v>
      </c>
      <c r="AW117" s="164">
        <f t="shared" si="86"/>
        <v>-75000</v>
      </c>
      <c r="AX117" s="164">
        <f t="shared" si="86"/>
        <v>0</v>
      </c>
      <c r="AY117" s="164">
        <f t="shared" si="76"/>
        <v>0</v>
      </c>
      <c r="AZ117" s="164">
        <f t="shared" si="77"/>
        <v>0</v>
      </c>
      <c r="BA117" s="164">
        <f>SUM(BA119:BA121)</f>
        <v>-55000</v>
      </c>
      <c r="BB117" s="164"/>
      <c r="BC117" s="164"/>
      <c r="BD117" s="164">
        <f t="shared" si="78"/>
        <v>485000</v>
      </c>
      <c r="BE117" s="164">
        <f>SUM(BE118:BE121)</f>
        <v>0</v>
      </c>
      <c r="BF117" s="164">
        <f>SUM(BF118:BF121)</f>
        <v>0</v>
      </c>
      <c r="BH117" s="211"/>
      <c r="BI117" s="211"/>
    </row>
    <row r="118" spans="1:61" x14ac:dyDescent="0.3">
      <c r="A118" s="1"/>
      <c r="B118" s="220"/>
      <c r="C118" s="220"/>
      <c r="D118" s="220"/>
      <c r="E118" s="220"/>
      <c r="F118" s="220"/>
      <c r="G118" s="220"/>
      <c r="H118" s="220"/>
      <c r="I118" s="220"/>
      <c r="J118" s="144"/>
      <c r="K118" s="144"/>
      <c r="L118" s="144"/>
      <c r="M118" s="145">
        <v>4211</v>
      </c>
      <c r="N118" s="186" t="s">
        <v>76</v>
      </c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3">
        <v>0</v>
      </c>
      <c r="AI118" s="33">
        <v>0</v>
      </c>
      <c r="AJ118" s="33">
        <v>0</v>
      </c>
      <c r="AK118" s="33">
        <v>0</v>
      </c>
      <c r="AL118" s="33">
        <v>0</v>
      </c>
      <c r="AM118" s="33">
        <v>385000</v>
      </c>
      <c r="AN118" s="32"/>
      <c r="AO118" s="32"/>
      <c r="AP118" s="32"/>
      <c r="AQ118" s="33">
        <v>385000</v>
      </c>
      <c r="AR118" s="33">
        <v>385000</v>
      </c>
      <c r="AS118" s="33">
        <v>0</v>
      </c>
      <c r="AT118" s="33">
        <v>0</v>
      </c>
      <c r="AU118" s="33">
        <f t="shared" si="75"/>
        <v>0</v>
      </c>
      <c r="AV118" s="33"/>
      <c r="AW118" s="33">
        <f>AQ118-AM118</f>
        <v>0</v>
      </c>
      <c r="AX118" s="33"/>
      <c r="AY118" s="33">
        <f t="shared" si="76"/>
        <v>0</v>
      </c>
      <c r="AZ118" s="33">
        <f t="shared" si="77"/>
        <v>0</v>
      </c>
      <c r="BA118" s="32"/>
      <c r="BB118" s="33"/>
      <c r="BC118" s="33"/>
      <c r="BD118" s="33">
        <f t="shared" si="78"/>
        <v>385000</v>
      </c>
      <c r="BE118" s="33"/>
      <c r="BF118" s="33"/>
      <c r="BH118" s="211"/>
      <c r="BI118" s="211"/>
    </row>
    <row r="119" spans="1:61" x14ac:dyDescent="0.3">
      <c r="A119" s="1"/>
      <c r="B119" s="220"/>
      <c r="C119" s="220"/>
      <c r="D119" s="220"/>
      <c r="E119" s="220"/>
      <c r="F119" s="220"/>
      <c r="G119" s="220"/>
      <c r="H119" s="220"/>
      <c r="I119" s="220"/>
      <c r="J119" s="144"/>
      <c r="K119" s="144"/>
      <c r="L119" s="145"/>
      <c r="M119" s="145">
        <v>4212</v>
      </c>
      <c r="N119" s="146" t="s">
        <v>77</v>
      </c>
      <c r="O119" s="33">
        <v>1365224.64</v>
      </c>
      <c r="P119" s="33" t="e">
        <f>SUM(#REF!+#REF!+#REF!)</f>
        <v>#REF!</v>
      </c>
      <c r="Q119" s="33">
        <v>1023350</v>
      </c>
      <c r="R119" s="33">
        <v>548900</v>
      </c>
      <c r="S119" s="33">
        <v>638000</v>
      </c>
      <c r="T119" s="33">
        <v>538375</v>
      </c>
      <c r="U119" s="33">
        <f t="shared" si="70"/>
        <v>84.384796238244519</v>
      </c>
      <c r="V119" s="33">
        <f>(Y119-S119)</f>
        <v>-422000</v>
      </c>
      <c r="W119" s="33">
        <v>638000</v>
      </c>
      <c r="X119" s="33">
        <v>653125</v>
      </c>
      <c r="Y119" s="33">
        <v>216000</v>
      </c>
      <c r="Z119" s="33">
        <v>141750</v>
      </c>
      <c r="AA119" s="33">
        <f>(Z119/Y119)*100</f>
        <v>65.625</v>
      </c>
      <c r="AB119" s="33">
        <f>(AC119-Y119)</f>
        <v>-161000</v>
      </c>
      <c r="AC119" s="33">
        <v>55000</v>
      </c>
      <c r="AD119" s="33"/>
      <c r="AE119" s="33"/>
      <c r="AF119" s="33">
        <v>1555000</v>
      </c>
      <c r="AG119" s="33"/>
      <c r="AH119" s="33">
        <v>1561689.85</v>
      </c>
      <c r="AI119" s="33">
        <v>55000</v>
      </c>
      <c r="AJ119" s="33">
        <v>0</v>
      </c>
      <c r="AK119" s="33">
        <v>0</v>
      </c>
      <c r="AL119" s="33">
        <v>0</v>
      </c>
      <c r="AM119" s="33">
        <v>100000</v>
      </c>
      <c r="AN119" s="33"/>
      <c r="AO119" s="33"/>
      <c r="AP119" s="33">
        <v>0</v>
      </c>
      <c r="AQ119" s="33">
        <v>25000</v>
      </c>
      <c r="AR119" s="33">
        <v>25000</v>
      </c>
      <c r="AS119" s="33">
        <v>0</v>
      </c>
      <c r="AT119" s="33">
        <v>0</v>
      </c>
      <c r="AU119" s="33">
        <f t="shared" si="75"/>
        <v>0</v>
      </c>
      <c r="AV119" s="33"/>
      <c r="AW119" s="33">
        <f>AQ119-AM119</f>
        <v>-75000</v>
      </c>
      <c r="AX119" s="33"/>
      <c r="AY119" s="33">
        <f t="shared" si="76"/>
        <v>0</v>
      </c>
      <c r="AZ119" s="33">
        <f t="shared" si="77"/>
        <v>0</v>
      </c>
      <c r="BA119" s="33">
        <f>AJ119-AI119</f>
        <v>-55000</v>
      </c>
      <c r="BB119" s="33"/>
      <c r="BC119" s="33"/>
      <c r="BD119" s="33">
        <f t="shared" si="78"/>
        <v>100000</v>
      </c>
      <c r="BE119" s="33"/>
      <c r="BF119" s="33"/>
    </row>
    <row r="120" spans="1:61" ht="20.25" hidden="1" customHeight="1" x14ac:dyDescent="0.3">
      <c r="A120" s="1"/>
      <c r="B120" s="220"/>
      <c r="C120" s="220"/>
      <c r="D120" s="220"/>
      <c r="E120" s="220"/>
      <c r="F120" s="220"/>
      <c r="G120" s="220"/>
      <c r="H120" s="220"/>
      <c r="I120" s="220"/>
      <c r="J120" s="144"/>
      <c r="K120" s="144"/>
      <c r="L120" s="145"/>
      <c r="M120" s="145">
        <v>4213</v>
      </c>
      <c r="N120" s="146" t="s">
        <v>245</v>
      </c>
      <c r="O120" s="33">
        <v>1173340.43</v>
      </c>
      <c r="P120" s="33" t="e">
        <f>SUM(#REF!)</f>
        <v>#REF!</v>
      </c>
      <c r="Q120" s="33">
        <v>764975.56</v>
      </c>
      <c r="R120" s="33">
        <v>23616</v>
      </c>
      <c r="S120" s="33">
        <v>0</v>
      </c>
      <c r="T120" s="33">
        <v>0</v>
      </c>
      <c r="U120" s="33">
        <v>0</v>
      </c>
      <c r="V120" s="33">
        <f>(Y120-S120)</f>
        <v>0</v>
      </c>
      <c r="W120" s="33">
        <v>0</v>
      </c>
      <c r="X120" s="33">
        <v>0</v>
      </c>
      <c r="Y120" s="33">
        <v>0</v>
      </c>
      <c r="Z120" s="33">
        <v>0</v>
      </c>
      <c r="AA120" s="33">
        <v>0</v>
      </c>
      <c r="AB120" s="33">
        <f>(AC120-Y120)</f>
        <v>0</v>
      </c>
      <c r="AC120" s="33">
        <v>0</v>
      </c>
      <c r="AD120" s="33"/>
      <c r="AE120" s="33"/>
      <c r="AF120" s="33">
        <v>0</v>
      </c>
      <c r="AG120" s="33">
        <v>0</v>
      </c>
      <c r="AH120" s="33">
        <v>0</v>
      </c>
      <c r="AI120" s="33">
        <v>0</v>
      </c>
      <c r="AJ120" s="33">
        <v>0</v>
      </c>
      <c r="AK120" s="33">
        <v>0</v>
      </c>
      <c r="AL120" s="33">
        <v>0</v>
      </c>
      <c r="AM120" s="33">
        <v>0</v>
      </c>
      <c r="AN120" s="33">
        <v>0</v>
      </c>
      <c r="AO120" s="33">
        <v>0</v>
      </c>
      <c r="AP120" s="33" t="e">
        <f t="shared" si="73"/>
        <v>#DIV/0!</v>
      </c>
      <c r="AQ120" s="33">
        <v>0</v>
      </c>
      <c r="AR120" s="33">
        <v>0</v>
      </c>
      <c r="AS120" s="33">
        <v>0</v>
      </c>
      <c r="AT120" s="33">
        <v>0</v>
      </c>
      <c r="AU120" s="33">
        <f t="shared" si="75"/>
        <v>0</v>
      </c>
      <c r="AV120" s="33"/>
      <c r="AW120" s="33">
        <v>0</v>
      </c>
      <c r="AX120" s="33"/>
      <c r="AY120" s="33">
        <f t="shared" si="76"/>
        <v>0</v>
      </c>
      <c r="AZ120" s="33">
        <f t="shared" si="77"/>
        <v>0</v>
      </c>
      <c r="BA120" s="33">
        <v>0</v>
      </c>
      <c r="BB120" s="33"/>
      <c r="BC120" s="33"/>
      <c r="BD120" s="33">
        <f t="shared" si="78"/>
        <v>0</v>
      </c>
      <c r="BE120" s="33"/>
      <c r="BF120" s="33"/>
    </row>
    <row r="121" spans="1:61" ht="20.25" customHeight="1" x14ac:dyDescent="0.3">
      <c r="A121" s="1"/>
      <c r="B121" s="220"/>
      <c r="C121" s="220"/>
      <c r="D121" s="220"/>
      <c r="E121" s="220"/>
      <c r="F121" s="220"/>
      <c r="G121" s="220"/>
      <c r="H121" s="220"/>
      <c r="I121" s="220"/>
      <c r="J121" s="144"/>
      <c r="K121" s="144"/>
      <c r="L121" s="145"/>
      <c r="M121" s="145">
        <v>4214</v>
      </c>
      <c r="N121" s="146" t="s">
        <v>78</v>
      </c>
      <c r="O121" s="33">
        <v>0</v>
      </c>
      <c r="P121" s="33" t="e">
        <f>SUM(#REF!)</f>
        <v>#REF!</v>
      </c>
      <c r="Q121" s="33">
        <v>452790.71</v>
      </c>
      <c r="R121" s="33">
        <v>0</v>
      </c>
      <c r="S121" s="33">
        <v>0</v>
      </c>
      <c r="T121" s="33">
        <v>0</v>
      </c>
      <c r="U121" s="33">
        <v>0</v>
      </c>
      <c r="V121" s="33">
        <f>(Y121-S121)</f>
        <v>0</v>
      </c>
      <c r="W121" s="33">
        <v>0</v>
      </c>
      <c r="X121" s="33">
        <v>0</v>
      </c>
      <c r="Y121" s="33">
        <v>0</v>
      </c>
      <c r="Z121" s="33">
        <v>0</v>
      </c>
      <c r="AA121" s="33">
        <v>0</v>
      </c>
      <c r="AB121" s="33">
        <f>(AC121-Y121)</f>
        <v>0</v>
      </c>
      <c r="AC121" s="33">
        <v>0</v>
      </c>
      <c r="AD121" s="33"/>
      <c r="AE121" s="33"/>
      <c r="AF121" s="33">
        <v>0</v>
      </c>
      <c r="AG121" s="33">
        <v>0</v>
      </c>
      <c r="AH121" s="33">
        <v>0</v>
      </c>
      <c r="AI121" s="33">
        <v>0</v>
      </c>
      <c r="AJ121" s="33">
        <v>0</v>
      </c>
      <c r="AK121" s="33">
        <v>0</v>
      </c>
      <c r="AL121" s="33">
        <v>0</v>
      </c>
      <c r="AM121" s="33">
        <v>0</v>
      </c>
      <c r="AN121" s="33">
        <v>0</v>
      </c>
      <c r="AO121" s="33">
        <v>0</v>
      </c>
      <c r="AP121" s="33" t="e">
        <f t="shared" si="73"/>
        <v>#DIV/0!</v>
      </c>
      <c r="AQ121" s="33">
        <v>50000</v>
      </c>
      <c r="AR121" s="33">
        <v>50000</v>
      </c>
      <c r="AS121" s="33">
        <v>0</v>
      </c>
      <c r="AT121" s="33">
        <v>0</v>
      </c>
      <c r="AU121" s="33">
        <f t="shared" si="75"/>
        <v>0</v>
      </c>
      <c r="AV121" s="33"/>
      <c r="AW121" s="33">
        <v>0</v>
      </c>
      <c r="AX121" s="33"/>
      <c r="AY121" s="33">
        <f t="shared" si="76"/>
        <v>0</v>
      </c>
      <c r="AZ121" s="33">
        <f t="shared" si="77"/>
        <v>0</v>
      </c>
      <c r="BA121" s="33">
        <v>0</v>
      </c>
      <c r="BB121" s="33"/>
      <c r="BC121" s="33"/>
      <c r="BD121" s="33">
        <f t="shared" si="78"/>
        <v>0</v>
      </c>
      <c r="BE121" s="33"/>
      <c r="BF121" s="33"/>
    </row>
    <row r="122" spans="1:61" x14ac:dyDescent="0.3">
      <c r="A122" s="1"/>
      <c r="B122" s="220"/>
      <c r="C122" s="220"/>
      <c r="D122" s="220"/>
      <c r="E122" s="220"/>
      <c r="F122" s="220"/>
      <c r="G122" s="220"/>
      <c r="H122" s="220"/>
      <c r="I122" s="220"/>
      <c r="J122" s="144"/>
      <c r="K122" s="144"/>
      <c r="L122" s="175">
        <v>422</v>
      </c>
      <c r="M122" s="175"/>
      <c r="N122" s="179" t="s">
        <v>79</v>
      </c>
      <c r="O122" s="164">
        <f>SUM(O123:O129)</f>
        <v>8502405.959999999</v>
      </c>
      <c r="P122" s="164" t="e">
        <f>SUM(P123:P129)</f>
        <v>#REF!</v>
      </c>
      <c r="Q122" s="164">
        <v>7382919.2000000002</v>
      </c>
      <c r="R122" s="164">
        <f>SUM(R123:R129)</f>
        <v>5576705</v>
      </c>
      <c r="S122" s="164">
        <f>SUM(S123:S129)</f>
        <v>5093301</v>
      </c>
      <c r="T122" s="164">
        <f>SUM(T123:T129)</f>
        <v>1259171.24</v>
      </c>
      <c r="U122" s="164">
        <f t="shared" si="70"/>
        <v>24.722105369386181</v>
      </c>
      <c r="V122" s="164">
        <f>SUM(V123:V129)</f>
        <v>1815256</v>
      </c>
      <c r="W122" s="164">
        <f>SUM(W123:W129)</f>
        <v>5254384.5</v>
      </c>
      <c r="X122" s="164">
        <f>SUM(X123:X129)</f>
        <v>5106336.2799999993</v>
      </c>
      <c r="Y122" s="164">
        <f>SUM(Y123:Y129)</f>
        <v>6908557</v>
      </c>
      <c r="Z122" s="164">
        <f>SUM(Z123:Z129)</f>
        <v>287633.43</v>
      </c>
      <c r="AA122" s="164">
        <f t="shared" ref="AA122:AA133" si="87">(Z122/Y122)*100</f>
        <v>4.1634371692959897</v>
      </c>
      <c r="AB122" s="164">
        <f>SUM(AB123:AB129)</f>
        <v>2816994.89</v>
      </c>
      <c r="AC122" s="164">
        <f>SUM(AC123:AC129)</f>
        <v>9725551.8900000006</v>
      </c>
      <c r="AD122" s="164"/>
      <c r="AE122" s="164"/>
      <c r="AF122" s="164">
        <f t="shared" ref="AF122:AO122" si="88">SUM(AF123:AF129)</f>
        <v>9725551.8900000006</v>
      </c>
      <c r="AG122" s="164">
        <f t="shared" si="88"/>
        <v>0</v>
      </c>
      <c r="AH122" s="164">
        <f t="shared" si="88"/>
        <v>6790538.3100000005</v>
      </c>
      <c r="AI122" s="164">
        <f t="shared" si="88"/>
        <v>6778815</v>
      </c>
      <c r="AJ122" s="164">
        <f t="shared" si="88"/>
        <v>9344183.5</v>
      </c>
      <c r="AK122" s="164">
        <f t="shared" si="88"/>
        <v>9696334.5999999996</v>
      </c>
      <c r="AL122" s="164">
        <f t="shared" si="88"/>
        <v>9884850.5399999991</v>
      </c>
      <c r="AM122" s="164">
        <f t="shared" si="88"/>
        <v>9523633.5</v>
      </c>
      <c r="AN122" s="164">
        <f t="shared" si="88"/>
        <v>0</v>
      </c>
      <c r="AO122" s="164">
        <f t="shared" si="88"/>
        <v>25218.59</v>
      </c>
      <c r="AP122" s="164">
        <f t="shared" si="73"/>
        <v>140.24857920284671</v>
      </c>
      <c r="AQ122" s="164">
        <f>SUM(AQ123:AQ129)</f>
        <v>29978709</v>
      </c>
      <c r="AR122" s="164">
        <f>SUM(AR123:AR129)</f>
        <v>29978709</v>
      </c>
      <c r="AS122" s="164">
        <f>SUM(AS123:AS129)</f>
        <v>1457997.1199999999</v>
      </c>
      <c r="AT122" s="164">
        <f>SUM(AT123:AT129)</f>
        <v>0</v>
      </c>
      <c r="AU122" s="164">
        <f t="shared" si="75"/>
        <v>0</v>
      </c>
      <c r="AV122" s="164">
        <f>SUM(AV123:AV129)</f>
        <v>0</v>
      </c>
      <c r="AW122" s="164">
        <f>SUM(AW123:AW129)</f>
        <v>20455075.5</v>
      </c>
      <c r="AX122" s="164">
        <f>SUM(AX123:AX129)</f>
        <v>0</v>
      </c>
      <c r="AY122" s="164">
        <f t="shared" si="76"/>
        <v>0</v>
      </c>
      <c r="AZ122" s="164">
        <f t="shared" si="77"/>
        <v>4.8634419847765953</v>
      </c>
      <c r="BA122" s="164">
        <f>SUM(BA123:BA129)</f>
        <v>2565368.5</v>
      </c>
      <c r="BB122" s="164"/>
      <c r="BC122" s="164"/>
      <c r="BD122" s="164">
        <f t="shared" si="78"/>
        <v>-172701.09999999963</v>
      </c>
      <c r="BE122" s="164">
        <f>SUM(BE123:BE129)</f>
        <v>0</v>
      </c>
      <c r="BF122" s="164">
        <f>SUM(BF123:BF129)</f>
        <v>0</v>
      </c>
    </row>
    <row r="123" spans="1:61" x14ac:dyDescent="0.3">
      <c r="A123" s="1"/>
      <c r="B123" s="220"/>
      <c r="C123" s="220"/>
      <c r="D123" s="220"/>
      <c r="E123" s="220"/>
      <c r="F123" s="220"/>
      <c r="G123" s="220"/>
      <c r="H123" s="220"/>
      <c r="I123" s="220"/>
      <c r="J123" s="144"/>
      <c r="K123" s="144"/>
      <c r="L123" s="145"/>
      <c r="M123" s="145">
        <v>4221</v>
      </c>
      <c r="N123" s="146" t="s">
        <v>80</v>
      </c>
      <c r="O123" s="33">
        <v>2138102.14</v>
      </c>
      <c r="P123" s="33" t="e">
        <f>SUM(#REF!+#REF!+#REF!+#REF!+#REF!+#REF!+#REF!+#REF!)</f>
        <v>#REF!</v>
      </c>
      <c r="Q123" s="33">
        <v>1985500.96</v>
      </c>
      <c r="R123" s="33">
        <v>2281198</v>
      </c>
      <c r="S123" s="33">
        <v>2048353</v>
      </c>
      <c r="T123" s="33">
        <v>209688.35</v>
      </c>
      <c r="U123" s="33">
        <f t="shared" si="70"/>
        <v>10.236924494947893</v>
      </c>
      <c r="V123" s="33">
        <f t="shared" ref="V123:V129" si="89">(Y123-S123)</f>
        <v>-526000</v>
      </c>
      <c r="W123" s="33">
        <v>2386570.5</v>
      </c>
      <c r="X123" s="33">
        <v>2190311.7400000002</v>
      </c>
      <c r="Y123" s="33">
        <v>1522353</v>
      </c>
      <c r="Z123" s="33">
        <v>238286.16</v>
      </c>
      <c r="AA123" s="33">
        <f t="shared" si="87"/>
        <v>15.65249058529789</v>
      </c>
      <c r="AB123" s="33">
        <f t="shared" ref="AB123:AB129" si="90">(AC123-Y123)</f>
        <v>595237</v>
      </c>
      <c r="AC123" s="33">
        <v>2117590</v>
      </c>
      <c r="AD123" s="33"/>
      <c r="AE123" s="33"/>
      <c r="AF123" s="33">
        <v>2117590</v>
      </c>
      <c r="AG123" s="33"/>
      <c r="AH123" s="33">
        <v>1914109.4100000001</v>
      </c>
      <c r="AI123" s="33">
        <v>1801590</v>
      </c>
      <c r="AJ123" s="33">
        <v>2185000</v>
      </c>
      <c r="AK123" s="33">
        <v>1979872.35</v>
      </c>
      <c r="AL123" s="33">
        <v>2291845.31</v>
      </c>
      <c r="AM123" s="33">
        <v>4969390</v>
      </c>
      <c r="AN123" s="33"/>
      <c r="AO123" s="33">
        <v>0</v>
      </c>
      <c r="AP123" s="33">
        <f t="shared" si="73"/>
        <v>259.6189107079307</v>
      </c>
      <c r="AQ123" s="33">
        <v>4501799.5</v>
      </c>
      <c r="AR123" s="33">
        <v>4501799.5</v>
      </c>
      <c r="AS123" s="33">
        <v>487347.06</v>
      </c>
      <c r="AT123" s="33">
        <v>0</v>
      </c>
      <c r="AU123" s="33">
        <f t="shared" si="75"/>
        <v>0</v>
      </c>
      <c r="AV123" s="33"/>
      <c r="AW123" s="33">
        <f t="shared" ref="AW123:AW129" si="91">AQ123-AM123</f>
        <v>-467590.5</v>
      </c>
      <c r="AX123" s="33"/>
      <c r="AY123" s="33">
        <f t="shared" si="76"/>
        <v>0</v>
      </c>
      <c r="AZ123" s="33">
        <f t="shared" si="77"/>
        <v>10.825605627260831</v>
      </c>
      <c r="BA123" s="33">
        <f t="shared" ref="BA123:BA129" si="92">AJ123-AI123</f>
        <v>383410</v>
      </c>
      <c r="BB123" s="33"/>
      <c r="BC123" s="33"/>
      <c r="BD123" s="33">
        <f t="shared" si="78"/>
        <v>2989517.65</v>
      </c>
      <c r="BE123" s="33"/>
      <c r="BF123" s="33"/>
    </row>
    <row r="124" spans="1:61" x14ac:dyDescent="0.3">
      <c r="A124" s="1"/>
      <c r="B124" s="220"/>
      <c r="C124" s="220"/>
      <c r="D124" s="220"/>
      <c r="E124" s="220"/>
      <c r="F124" s="220"/>
      <c r="G124" s="220"/>
      <c r="H124" s="220"/>
      <c r="I124" s="220"/>
      <c r="J124" s="144"/>
      <c r="K124" s="144"/>
      <c r="L124" s="145"/>
      <c r="M124" s="145">
        <v>4222</v>
      </c>
      <c r="N124" s="145" t="s">
        <v>81</v>
      </c>
      <c r="O124" s="33">
        <v>4088.05</v>
      </c>
      <c r="P124" s="33" t="e">
        <f>SUM(#REF!++#REF!+#REF!)</f>
        <v>#REF!</v>
      </c>
      <c r="Q124" s="33">
        <v>0</v>
      </c>
      <c r="R124" s="33">
        <v>40000</v>
      </c>
      <c r="S124" s="33">
        <v>40000</v>
      </c>
      <c r="T124" s="33">
        <v>8875.7999999999993</v>
      </c>
      <c r="U124" s="33">
        <f t="shared" si="70"/>
        <v>22.189499999999999</v>
      </c>
      <c r="V124" s="33">
        <f t="shared" si="89"/>
        <v>15000</v>
      </c>
      <c r="W124" s="33">
        <v>30000</v>
      </c>
      <c r="X124" s="33">
        <v>22663.19</v>
      </c>
      <c r="Y124" s="33">
        <v>55000</v>
      </c>
      <c r="Z124" s="33">
        <v>4782.37</v>
      </c>
      <c r="AA124" s="33">
        <f t="shared" si="87"/>
        <v>8.6952181818181824</v>
      </c>
      <c r="AB124" s="33">
        <f t="shared" si="90"/>
        <v>0</v>
      </c>
      <c r="AC124" s="33">
        <v>55000</v>
      </c>
      <c r="AD124" s="33"/>
      <c r="AE124" s="33"/>
      <c r="AF124" s="33">
        <v>55000</v>
      </c>
      <c r="AG124" s="33"/>
      <c r="AH124" s="33">
        <v>22949.370000000003</v>
      </c>
      <c r="AI124" s="33">
        <v>35000</v>
      </c>
      <c r="AJ124" s="33">
        <v>30000</v>
      </c>
      <c r="AK124" s="33">
        <v>12000</v>
      </c>
      <c r="AL124" s="33">
        <v>1566.91</v>
      </c>
      <c r="AM124" s="33">
        <v>0</v>
      </c>
      <c r="AN124" s="33"/>
      <c r="AO124" s="33"/>
      <c r="AP124" s="33">
        <f t="shared" si="73"/>
        <v>0</v>
      </c>
      <c r="AQ124" s="33">
        <v>49800</v>
      </c>
      <c r="AR124" s="33">
        <v>49800</v>
      </c>
      <c r="AS124" s="33">
        <v>18881.09</v>
      </c>
      <c r="AT124" s="33">
        <v>0</v>
      </c>
      <c r="AU124" s="33">
        <f t="shared" si="75"/>
        <v>0</v>
      </c>
      <c r="AV124" s="33"/>
      <c r="AW124" s="33">
        <f t="shared" si="91"/>
        <v>49800</v>
      </c>
      <c r="AX124" s="33"/>
      <c r="AY124" s="33">
        <f t="shared" si="76"/>
        <v>0</v>
      </c>
      <c r="AZ124" s="33">
        <f t="shared" si="77"/>
        <v>37.913835341365463</v>
      </c>
      <c r="BA124" s="33">
        <f t="shared" si="92"/>
        <v>-5000</v>
      </c>
      <c r="BB124" s="33"/>
      <c r="BC124" s="33"/>
      <c r="BD124" s="33">
        <f t="shared" si="78"/>
        <v>-12000</v>
      </c>
      <c r="BE124" s="33"/>
      <c r="BF124" s="33"/>
    </row>
    <row r="125" spans="1:61" x14ac:dyDescent="0.3">
      <c r="A125" s="1"/>
      <c r="B125" s="220"/>
      <c r="C125" s="220"/>
      <c r="D125" s="220"/>
      <c r="E125" s="220"/>
      <c r="F125" s="220"/>
      <c r="G125" s="220"/>
      <c r="H125" s="220"/>
      <c r="I125" s="220"/>
      <c r="J125" s="144"/>
      <c r="K125" s="144"/>
      <c r="L125" s="145"/>
      <c r="M125" s="145">
        <v>4223</v>
      </c>
      <c r="N125" s="145" t="s">
        <v>82</v>
      </c>
      <c r="O125" s="33">
        <v>650834.93000000005</v>
      </c>
      <c r="P125" s="33" t="e">
        <f>SUM(#REF!+#REF!+#REF!+#REF!)</f>
        <v>#REF!</v>
      </c>
      <c r="Q125" s="33">
        <v>229785.94</v>
      </c>
      <c r="R125" s="33">
        <v>60000</v>
      </c>
      <c r="S125" s="33">
        <v>10000</v>
      </c>
      <c r="T125" s="33">
        <v>79483.38</v>
      </c>
      <c r="U125" s="33">
        <f t="shared" si="70"/>
        <v>794.83380000000011</v>
      </c>
      <c r="V125" s="33">
        <f t="shared" si="89"/>
        <v>14000</v>
      </c>
      <c r="W125" s="33">
        <v>24000</v>
      </c>
      <c r="X125" s="33">
        <v>85264.48</v>
      </c>
      <c r="Y125" s="33">
        <v>24000</v>
      </c>
      <c r="Z125" s="33">
        <v>3629</v>
      </c>
      <c r="AA125" s="33">
        <f t="shared" si="87"/>
        <v>15.120833333333334</v>
      </c>
      <c r="AB125" s="33">
        <f t="shared" si="90"/>
        <v>46036.89</v>
      </c>
      <c r="AC125" s="33">
        <v>70036.89</v>
      </c>
      <c r="AD125" s="33"/>
      <c r="AE125" s="33"/>
      <c r="AF125" s="33">
        <v>70036.89</v>
      </c>
      <c r="AG125" s="33"/>
      <c r="AH125" s="33">
        <v>45235.799999999996</v>
      </c>
      <c r="AI125" s="33">
        <v>40000</v>
      </c>
      <c r="AJ125" s="33">
        <v>23500</v>
      </c>
      <c r="AK125" s="33">
        <v>40488</v>
      </c>
      <c r="AL125" s="33">
        <v>48602.85</v>
      </c>
      <c r="AM125" s="33">
        <v>145000</v>
      </c>
      <c r="AN125" s="33"/>
      <c r="AO125" s="33">
        <v>0</v>
      </c>
      <c r="AP125" s="33">
        <f t="shared" si="73"/>
        <v>320.54257910769792</v>
      </c>
      <c r="AQ125" s="33">
        <v>195050</v>
      </c>
      <c r="AR125" s="33">
        <v>195050</v>
      </c>
      <c r="AS125" s="33">
        <v>72018.75</v>
      </c>
      <c r="AT125" s="33">
        <v>0</v>
      </c>
      <c r="AU125" s="33">
        <f t="shared" si="75"/>
        <v>0</v>
      </c>
      <c r="AV125" s="33"/>
      <c r="AW125" s="33">
        <f t="shared" si="91"/>
        <v>50050</v>
      </c>
      <c r="AX125" s="33"/>
      <c r="AY125" s="33">
        <f t="shared" si="76"/>
        <v>0</v>
      </c>
      <c r="AZ125" s="33">
        <f t="shared" si="77"/>
        <v>36.923224814150217</v>
      </c>
      <c r="BA125" s="33">
        <f t="shared" si="92"/>
        <v>-16500</v>
      </c>
      <c r="BB125" s="33"/>
      <c r="BC125" s="33"/>
      <c r="BD125" s="33">
        <f t="shared" si="78"/>
        <v>104512</v>
      </c>
      <c r="BE125" s="33"/>
      <c r="BF125" s="33"/>
    </row>
    <row r="126" spans="1:61" x14ac:dyDescent="0.3">
      <c r="A126" s="1"/>
      <c r="B126" s="220"/>
      <c r="C126" s="220"/>
      <c r="D126" s="220"/>
      <c r="E126" s="220"/>
      <c r="F126" s="220"/>
      <c r="G126" s="220"/>
      <c r="H126" s="220"/>
      <c r="I126" s="220"/>
      <c r="J126" s="144"/>
      <c r="K126" s="144"/>
      <c r="L126" s="145"/>
      <c r="M126" s="145">
        <v>4224</v>
      </c>
      <c r="N126" s="145" t="s">
        <v>83</v>
      </c>
      <c r="O126" s="33">
        <v>4306849.88</v>
      </c>
      <c r="P126" s="33" t="e">
        <f>SUM(#REF!+#REF!+#REF!)</f>
        <v>#REF!</v>
      </c>
      <c r="Q126" s="33">
        <v>2800481.62</v>
      </c>
      <c r="R126" s="33">
        <v>2392869</v>
      </c>
      <c r="S126" s="33">
        <v>2463669</v>
      </c>
      <c r="T126" s="33">
        <v>897091.87</v>
      </c>
      <c r="U126" s="33">
        <f t="shared" si="70"/>
        <v>36.412840767164745</v>
      </c>
      <c r="V126" s="33">
        <f t="shared" si="89"/>
        <v>2092256</v>
      </c>
      <c r="W126" s="33">
        <v>2336981</v>
      </c>
      <c r="X126" s="33">
        <v>2316367.19</v>
      </c>
      <c r="Y126" s="33">
        <v>4555925</v>
      </c>
      <c r="Z126" s="33">
        <v>0</v>
      </c>
      <c r="AA126" s="33">
        <f t="shared" si="87"/>
        <v>0</v>
      </c>
      <c r="AB126" s="33">
        <f t="shared" si="90"/>
        <v>2039500</v>
      </c>
      <c r="AC126" s="33">
        <v>6595425</v>
      </c>
      <c r="AD126" s="33"/>
      <c r="AE126" s="33"/>
      <c r="AF126" s="33">
        <v>6595425</v>
      </c>
      <c r="AG126" s="33"/>
      <c r="AH126" s="33">
        <v>3942217.87</v>
      </c>
      <c r="AI126" s="33">
        <v>4597725</v>
      </c>
      <c r="AJ126" s="33">
        <v>5611852.5</v>
      </c>
      <c r="AK126" s="33">
        <v>5470639.25</v>
      </c>
      <c r="AL126" s="33">
        <v>5387107.4500000002</v>
      </c>
      <c r="AM126" s="33">
        <v>2493497.5</v>
      </c>
      <c r="AN126" s="33"/>
      <c r="AO126" s="33"/>
      <c r="AP126" s="33">
        <f t="shared" si="73"/>
        <v>63.251133809101226</v>
      </c>
      <c r="AQ126" s="33">
        <v>20859774.5</v>
      </c>
      <c r="AR126" s="33">
        <v>20859774.5</v>
      </c>
      <c r="AS126" s="33">
        <v>589729.92000000004</v>
      </c>
      <c r="AT126" s="33">
        <v>0</v>
      </c>
      <c r="AU126" s="33">
        <f t="shared" si="75"/>
        <v>0</v>
      </c>
      <c r="AV126" s="33"/>
      <c r="AW126" s="33">
        <f t="shared" si="91"/>
        <v>18366277</v>
      </c>
      <c r="AX126" s="33"/>
      <c r="AY126" s="33">
        <f t="shared" si="76"/>
        <v>0</v>
      </c>
      <c r="AZ126" s="33">
        <f t="shared" si="77"/>
        <v>2.8271155088469437</v>
      </c>
      <c r="BA126" s="33">
        <f t="shared" si="92"/>
        <v>1014127.5</v>
      </c>
      <c r="BB126" s="33"/>
      <c r="BC126" s="33"/>
      <c r="BD126" s="33">
        <f t="shared" si="78"/>
        <v>-2977141.75</v>
      </c>
      <c r="BE126" s="33"/>
      <c r="BF126" s="33"/>
    </row>
    <row r="127" spans="1:61" x14ac:dyDescent="0.3">
      <c r="A127" s="1"/>
      <c r="B127" s="220"/>
      <c r="C127" s="220"/>
      <c r="D127" s="220"/>
      <c r="E127" s="220"/>
      <c r="F127" s="220"/>
      <c r="G127" s="220"/>
      <c r="H127" s="220"/>
      <c r="I127" s="220"/>
      <c r="J127" s="144"/>
      <c r="K127" s="144"/>
      <c r="L127" s="145"/>
      <c r="M127" s="145">
        <v>4225</v>
      </c>
      <c r="N127" s="145" t="s">
        <v>84</v>
      </c>
      <c r="O127" s="33">
        <v>0</v>
      </c>
      <c r="P127" s="33" t="e">
        <f>SUM(#REF!)</f>
        <v>#REF!</v>
      </c>
      <c r="Q127" s="33">
        <v>62835.76</v>
      </c>
      <c r="R127" s="33">
        <v>272500</v>
      </c>
      <c r="S127" s="33">
        <v>122500</v>
      </c>
      <c r="T127" s="33">
        <v>0</v>
      </c>
      <c r="U127" s="33">
        <f t="shared" si="70"/>
        <v>0</v>
      </c>
      <c r="V127" s="33">
        <f t="shared" si="89"/>
        <v>-122500</v>
      </c>
      <c r="W127" s="33">
        <v>35103</v>
      </c>
      <c r="X127" s="33">
        <v>68478.5</v>
      </c>
      <c r="Y127" s="33">
        <v>0</v>
      </c>
      <c r="Z127" s="33">
        <v>8386</v>
      </c>
      <c r="AA127" s="33">
        <v>0</v>
      </c>
      <c r="AB127" s="33">
        <f t="shared" si="90"/>
        <v>94000</v>
      </c>
      <c r="AC127" s="33">
        <v>94000</v>
      </c>
      <c r="AD127" s="33"/>
      <c r="AE127" s="33"/>
      <c r="AF127" s="33">
        <v>94000</v>
      </c>
      <c r="AG127" s="33"/>
      <c r="AH127" s="33">
        <v>58476.46</v>
      </c>
      <c r="AI127" s="33">
        <v>12000</v>
      </c>
      <c r="AJ127" s="33">
        <v>202000</v>
      </c>
      <c r="AK127" s="33">
        <v>172560</v>
      </c>
      <c r="AL127" s="33">
        <v>219018.26</v>
      </c>
      <c r="AM127" s="33">
        <v>0</v>
      </c>
      <c r="AN127" s="33"/>
      <c r="AO127" s="33"/>
      <c r="AP127" s="33">
        <f t="shared" si="73"/>
        <v>0</v>
      </c>
      <c r="AQ127" s="33">
        <v>155770</v>
      </c>
      <c r="AR127" s="33">
        <v>155770</v>
      </c>
      <c r="AS127" s="33">
        <v>11563.75</v>
      </c>
      <c r="AT127" s="33">
        <v>0</v>
      </c>
      <c r="AU127" s="33">
        <f t="shared" si="75"/>
        <v>0</v>
      </c>
      <c r="AV127" s="33"/>
      <c r="AW127" s="33">
        <f t="shared" si="91"/>
        <v>155770</v>
      </c>
      <c r="AX127" s="33"/>
      <c r="AY127" s="33">
        <f t="shared" si="76"/>
        <v>0</v>
      </c>
      <c r="AZ127" s="33">
        <f t="shared" si="77"/>
        <v>7.4236053155293069</v>
      </c>
      <c r="BA127" s="33">
        <f t="shared" si="92"/>
        <v>190000</v>
      </c>
      <c r="BB127" s="33"/>
      <c r="BC127" s="33"/>
      <c r="BD127" s="33">
        <f t="shared" si="78"/>
        <v>-172560</v>
      </c>
      <c r="BE127" s="33"/>
      <c r="BF127" s="33"/>
    </row>
    <row r="128" spans="1:61" x14ac:dyDescent="0.3">
      <c r="A128" s="1"/>
      <c r="B128" s="220"/>
      <c r="C128" s="220"/>
      <c r="D128" s="220"/>
      <c r="E128" s="220"/>
      <c r="F128" s="220"/>
      <c r="G128" s="220"/>
      <c r="H128" s="220"/>
      <c r="I128" s="220"/>
      <c r="J128" s="144"/>
      <c r="K128" s="144"/>
      <c r="L128" s="145"/>
      <c r="M128" s="145">
        <v>4226</v>
      </c>
      <c r="N128" s="145" t="s">
        <v>248</v>
      </c>
      <c r="O128" s="33">
        <v>47376.89</v>
      </c>
      <c r="P128" s="33" t="e">
        <f>SUM(#REF!+#REF!)</f>
        <v>#REF!</v>
      </c>
      <c r="Q128" s="33">
        <v>0</v>
      </c>
      <c r="R128" s="33">
        <v>25000</v>
      </c>
      <c r="S128" s="33">
        <v>25000</v>
      </c>
      <c r="T128" s="33">
        <v>0</v>
      </c>
      <c r="U128" s="33">
        <f t="shared" si="70"/>
        <v>0</v>
      </c>
      <c r="V128" s="33">
        <f t="shared" si="89"/>
        <v>0</v>
      </c>
      <c r="W128" s="33">
        <v>1000</v>
      </c>
      <c r="X128" s="33">
        <v>0</v>
      </c>
      <c r="Y128" s="33">
        <v>25000</v>
      </c>
      <c r="Z128" s="33">
        <v>0</v>
      </c>
      <c r="AA128" s="33">
        <f t="shared" si="87"/>
        <v>0</v>
      </c>
      <c r="AB128" s="33">
        <f t="shared" si="90"/>
        <v>-15000</v>
      </c>
      <c r="AC128" s="33">
        <v>10000</v>
      </c>
      <c r="AD128" s="33"/>
      <c r="AE128" s="33"/>
      <c r="AF128" s="33">
        <v>10000</v>
      </c>
      <c r="AG128" s="33"/>
      <c r="AH128" s="33">
        <v>0</v>
      </c>
      <c r="AI128" s="33">
        <v>10000</v>
      </c>
      <c r="AJ128" s="33">
        <v>0</v>
      </c>
      <c r="AK128" s="33">
        <v>15000</v>
      </c>
      <c r="AL128" s="33">
        <v>102924.01</v>
      </c>
      <c r="AM128" s="33">
        <v>0</v>
      </c>
      <c r="AN128" s="33"/>
      <c r="AO128" s="33"/>
      <c r="AP128" s="33">
        <v>0</v>
      </c>
      <c r="AQ128" s="33">
        <v>10000</v>
      </c>
      <c r="AR128" s="33">
        <v>10000</v>
      </c>
      <c r="AS128" s="33">
        <v>16978.400000000001</v>
      </c>
      <c r="AT128" s="33">
        <v>0</v>
      </c>
      <c r="AU128" s="33">
        <f t="shared" si="75"/>
        <v>0</v>
      </c>
      <c r="AV128" s="33"/>
      <c r="AW128" s="33">
        <f t="shared" si="91"/>
        <v>10000</v>
      </c>
      <c r="AX128" s="33"/>
      <c r="AY128" s="33">
        <f t="shared" si="76"/>
        <v>0</v>
      </c>
      <c r="AZ128" s="33">
        <f t="shared" si="77"/>
        <v>169.78400000000002</v>
      </c>
      <c r="BA128" s="33">
        <f t="shared" si="92"/>
        <v>-10000</v>
      </c>
      <c r="BB128" s="33"/>
      <c r="BC128" s="33"/>
      <c r="BD128" s="33">
        <f t="shared" si="78"/>
        <v>-15000</v>
      </c>
      <c r="BE128" s="33"/>
      <c r="BF128" s="33"/>
      <c r="BG128" s="91"/>
    </row>
    <row r="129" spans="1:62" x14ac:dyDescent="0.3">
      <c r="A129" s="1"/>
      <c r="B129" s="220"/>
      <c r="C129" s="220"/>
      <c r="D129" s="220"/>
      <c r="E129" s="220"/>
      <c r="F129" s="220"/>
      <c r="G129" s="220"/>
      <c r="H129" s="220"/>
      <c r="I129" s="220"/>
      <c r="J129" s="144"/>
      <c r="K129" s="144"/>
      <c r="L129" s="145"/>
      <c r="M129" s="145">
        <v>4227</v>
      </c>
      <c r="N129" s="145" t="s">
        <v>85</v>
      </c>
      <c r="O129" s="33">
        <v>1355154.07</v>
      </c>
      <c r="P129" s="33" t="e">
        <f>SUM(#REF!+#REF!+#REF!+#REF!+#REF!+#REF!)</f>
        <v>#REF!</v>
      </c>
      <c r="Q129" s="33">
        <v>2304314.92</v>
      </c>
      <c r="R129" s="33">
        <v>505138</v>
      </c>
      <c r="S129" s="33">
        <v>383779</v>
      </c>
      <c r="T129" s="33">
        <v>64031.839999999997</v>
      </c>
      <c r="U129" s="33">
        <f t="shared" si="70"/>
        <v>16.684560645579875</v>
      </c>
      <c r="V129" s="33">
        <f t="shared" si="89"/>
        <v>342500</v>
      </c>
      <c r="W129" s="33">
        <v>440730</v>
      </c>
      <c r="X129" s="33">
        <v>423251.18</v>
      </c>
      <c r="Y129" s="33">
        <v>726279</v>
      </c>
      <c r="Z129" s="33">
        <v>32549.9</v>
      </c>
      <c r="AA129" s="33">
        <f t="shared" si="87"/>
        <v>4.4817349806341635</v>
      </c>
      <c r="AB129" s="33">
        <f t="shared" si="90"/>
        <v>57221</v>
      </c>
      <c r="AC129" s="33">
        <v>783500</v>
      </c>
      <c r="AD129" s="33"/>
      <c r="AE129" s="33"/>
      <c r="AF129" s="33">
        <v>783500</v>
      </c>
      <c r="AG129" s="33"/>
      <c r="AH129" s="33">
        <v>807549.39999999991</v>
      </c>
      <c r="AI129" s="33">
        <v>282500</v>
      </c>
      <c r="AJ129" s="33">
        <v>1291831</v>
      </c>
      <c r="AK129" s="33">
        <v>2005775</v>
      </c>
      <c r="AL129" s="33">
        <v>1833785.75</v>
      </c>
      <c r="AM129" s="33">
        <v>1915746</v>
      </c>
      <c r="AN129" s="33"/>
      <c r="AO129" s="33">
        <v>25218.59</v>
      </c>
      <c r="AP129" s="33">
        <f t="shared" si="73"/>
        <v>237.22957381926113</v>
      </c>
      <c r="AQ129" s="33">
        <v>4206515</v>
      </c>
      <c r="AR129" s="33">
        <v>4206515</v>
      </c>
      <c r="AS129" s="33">
        <v>261478.15</v>
      </c>
      <c r="AT129" s="33">
        <v>0</v>
      </c>
      <c r="AU129" s="33">
        <f t="shared" si="75"/>
        <v>0</v>
      </c>
      <c r="AV129" s="33"/>
      <c r="AW129" s="33">
        <f t="shared" si="91"/>
        <v>2290769</v>
      </c>
      <c r="AX129" s="33"/>
      <c r="AY129" s="33">
        <f t="shared" si="76"/>
        <v>0</v>
      </c>
      <c r="AZ129" s="33">
        <f t="shared" si="77"/>
        <v>6.2160279946701724</v>
      </c>
      <c r="BA129" s="33">
        <f t="shared" si="92"/>
        <v>1009331</v>
      </c>
      <c r="BB129" s="33"/>
      <c r="BC129" s="33"/>
      <c r="BD129" s="33">
        <f t="shared" si="78"/>
        <v>-90029</v>
      </c>
      <c r="BE129" s="33"/>
      <c r="BF129" s="33"/>
    </row>
    <row r="130" spans="1:62" x14ac:dyDescent="0.3">
      <c r="A130" s="1"/>
      <c r="B130" s="220"/>
      <c r="C130" s="220"/>
      <c r="D130" s="220"/>
      <c r="E130" s="220"/>
      <c r="F130" s="220"/>
      <c r="G130" s="220"/>
      <c r="H130" s="220"/>
      <c r="I130" s="220"/>
      <c r="J130" s="144"/>
      <c r="K130" s="144"/>
      <c r="L130" s="175">
        <v>423</v>
      </c>
      <c r="M130" s="175"/>
      <c r="N130" s="179" t="s">
        <v>86</v>
      </c>
      <c r="O130" s="164">
        <f>SUM(O131)</f>
        <v>438985.03</v>
      </c>
      <c r="P130" s="164" t="e">
        <f>SUM(P131)</f>
        <v>#REF!</v>
      </c>
      <c r="Q130" s="164">
        <v>690637.9</v>
      </c>
      <c r="R130" s="164">
        <f t="shared" ref="R130:Y130" si="93">SUM(R131)</f>
        <v>939065</v>
      </c>
      <c r="S130" s="164">
        <f t="shared" si="93"/>
        <v>1168065</v>
      </c>
      <c r="T130" s="164">
        <f>SUM(T131)</f>
        <v>285045.59000000003</v>
      </c>
      <c r="U130" s="164">
        <f t="shared" si="70"/>
        <v>24.403230128460319</v>
      </c>
      <c r="V130" s="164">
        <f>SUM(V131)</f>
        <v>305726.5</v>
      </c>
      <c r="W130" s="164">
        <f t="shared" si="93"/>
        <v>1282539</v>
      </c>
      <c r="X130" s="164">
        <f t="shared" si="93"/>
        <v>1368309.88</v>
      </c>
      <c r="Y130" s="164">
        <f t="shared" si="93"/>
        <v>1473791.5</v>
      </c>
      <c r="Z130" s="164">
        <f>SUM(Z131)</f>
        <v>12943.96</v>
      </c>
      <c r="AA130" s="164">
        <f t="shared" si="87"/>
        <v>0.87827620121299377</v>
      </c>
      <c r="AB130" s="164">
        <f>SUM(AB131)</f>
        <v>160007.5</v>
      </c>
      <c r="AC130" s="164">
        <f>SUM(AC131)</f>
        <v>1633799</v>
      </c>
      <c r="AD130" s="164"/>
      <c r="AE130" s="164"/>
      <c r="AF130" s="164">
        <f t="shared" ref="AF130:AN130" si="94">SUM(AF131)</f>
        <v>1633799</v>
      </c>
      <c r="AG130" s="164">
        <f t="shared" si="94"/>
        <v>0</v>
      </c>
      <c r="AH130" s="164">
        <f t="shared" si="94"/>
        <v>1455375.35</v>
      </c>
      <c r="AI130" s="164">
        <f t="shared" si="94"/>
        <v>1522065</v>
      </c>
      <c r="AJ130" s="164">
        <f>SUM(AJ131)</f>
        <v>1310437.92</v>
      </c>
      <c r="AK130" s="164">
        <f>SUM(AK131)</f>
        <v>1358437.92</v>
      </c>
      <c r="AL130" s="164">
        <f>SUM(AL131)</f>
        <v>1468312.92</v>
      </c>
      <c r="AM130" s="164">
        <f t="shared" si="94"/>
        <v>1320000</v>
      </c>
      <c r="AN130" s="164">
        <f t="shared" si="94"/>
        <v>0</v>
      </c>
      <c r="AO130" s="164">
        <v>0</v>
      </c>
      <c r="AP130" s="164">
        <f t="shared" si="73"/>
        <v>90.698251828986926</v>
      </c>
      <c r="AQ130" s="164">
        <f t="shared" ref="AQ130:AX130" si="95">SUM(AQ131)</f>
        <v>2097208</v>
      </c>
      <c r="AR130" s="164">
        <f t="shared" si="95"/>
        <v>2097208</v>
      </c>
      <c r="AS130" s="164">
        <f t="shared" si="95"/>
        <v>81934.62</v>
      </c>
      <c r="AT130" s="164">
        <f t="shared" si="95"/>
        <v>0</v>
      </c>
      <c r="AU130" s="164">
        <f t="shared" si="75"/>
        <v>0</v>
      </c>
      <c r="AV130" s="164">
        <f t="shared" si="95"/>
        <v>0</v>
      </c>
      <c r="AW130" s="164">
        <f t="shared" si="95"/>
        <v>777208</v>
      </c>
      <c r="AX130" s="164">
        <f t="shared" si="95"/>
        <v>0</v>
      </c>
      <c r="AY130" s="164">
        <f t="shared" si="76"/>
        <v>0</v>
      </c>
      <c r="AZ130" s="164">
        <f t="shared" si="77"/>
        <v>3.9068428119671483</v>
      </c>
      <c r="BA130" s="164">
        <f>SUM(BA131)</f>
        <v>-211627.08000000007</v>
      </c>
      <c r="BB130" s="164"/>
      <c r="BC130" s="164"/>
      <c r="BD130" s="164">
        <f t="shared" si="78"/>
        <v>-38437.919999999925</v>
      </c>
      <c r="BE130" s="164">
        <f>SUM(BE131)</f>
        <v>0</v>
      </c>
      <c r="BF130" s="164">
        <f>SUM(BF131)</f>
        <v>0</v>
      </c>
    </row>
    <row r="131" spans="1:62" x14ac:dyDescent="0.3">
      <c r="A131" s="1"/>
      <c r="B131" s="220"/>
      <c r="C131" s="220"/>
      <c r="D131" s="220"/>
      <c r="E131" s="220"/>
      <c r="F131" s="220"/>
      <c r="G131" s="220"/>
      <c r="H131" s="220"/>
      <c r="I131" s="220"/>
      <c r="J131" s="144"/>
      <c r="K131" s="144"/>
      <c r="L131" s="145"/>
      <c r="M131" s="145">
        <v>4231</v>
      </c>
      <c r="N131" s="146" t="s">
        <v>87</v>
      </c>
      <c r="O131" s="33">
        <v>438985.03</v>
      </c>
      <c r="P131" s="33" t="e">
        <f>SUM(#REF!+#REF!)</f>
        <v>#REF!</v>
      </c>
      <c r="Q131" s="33">
        <v>690637.9</v>
      </c>
      <c r="R131" s="33">
        <v>939065</v>
      </c>
      <c r="S131" s="33">
        <v>1168065</v>
      </c>
      <c r="T131" s="33">
        <v>285045.59000000003</v>
      </c>
      <c r="U131" s="33">
        <f t="shared" si="70"/>
        <v>24.403230128460319</v>
      </c>
      <c r="V131" s="33">
        <f>(Y131-S131)</f>
        <v>305726.5</v>
      </c>
      <c r="W131" s="33">
        <v>1282539</v>
      </c>
      <c r="X131" s="33">
        <v>1368309.88</v>
      </c>
      <c r="Y131" s="33">
        <v>1473791.5</v>
      </c>
      <c r="Z131" s="33">
        <v>12943.96</v>
      </c>
      <c r="AA131" s="33">
        <f t="shared" si="87"/>
        <v>0.87827620121299377</v>
      </c>
      <c r="AB131" s="33">
        <f>(AC131-Y131)</f>
        <v>160007.5</v>
      </c>
      <c r="AC131" s="33">
        <v>1633799</v>
      </c>
      <c r="AD131" s="33"/>
      <c r="AE131" s="33"/>
      <c r="AF131" s="33">
        <v>1633799</v>
      </c>
      <c r="AG131" s="33"/>
      <c r="AH131" s="33">
        <v>1455375.35</v>
      </c>
      <c r="AI131" s="33">
        <v>1522065</v>
      </c>
      <c r="AJ131" s="33">
        <v>1310437.92</v>
      </c>
      <c r="AK131" s="33">
        <v>1358437.92</v>
      </c>
      <c r="AL131" s="33">
        <v>1468312.92</v>
      </c>
      <c r="AM131" s="33">
        <v>1320000</v>
      </c>
      <c r="AN131" s="33"/>
      <c r="AO131" s="33"/>
      <c r="AP131" s="33">
        <f t="shared" si="73"/>
        <v>90.698251828986926</v>
      </c>
      <c r="AQ131" s="33">
        <v>2097208</v>
      </c>
      <c r="AR131" s="33">
        <v>2097208</v>
      </c>
      <c r="AS131" s="33">
        <v>81934.62</v>
      </c>
      <c r="AT131" s="33">
        <v>0</v>
      </c>
      <c r="AU131" s="33">
        <f t="shared" si="75"/>
        <v>0</v>
      </c>
      <c r="AV131" s="33"/>
      <c r="AW131" s="33">
        <f>AQ131-AM131</f>
        <v>777208</v>
      </c>
      <c r="AX131" s="33"/>
      <c r="AY131" s="33">
        <f t="shared" si="76"/>
        <v>0</v>
      </c>
      <c r="AZ131" s="33">
        <f t="shared" si="77"/>
        <v>3.9068428119671483</v>
      </c>
      <c r="BA131" s="33">
        <f>AJ131-AI131</f>
        <v>-211627.08000000007</v>
      </c>
      <c r="BB131" s="33"/>
      <c r="BC131" s="33"/>
      <c r="BD131" s="33">
        <f t="shared" si="78"/>
        <v>-38437.919999999925</v>
      </c>
      <c r="BE131" s="33"/>
      <c r="BF131" s="33"/>
      <c r="BH131" s="211"/>
    </row>
    <row r="132" spans="1:62" x14ac:dyDescent="0.3">
      <c r="A132" s="1"/>
      <c r="B132" s="220"/>
      <c r="C132" s="220"/>
      <c r="D132" s="220"/>
      <c r="E132" s="220"/>
      <c r="F132" s="220"/>
      <c r="G132" s="220"/>
      <c r="H132" s="220"/>
      <c r="I132" s="220"/>
      <c r="J132" s="144"/>
      <c r="K132" s="144"/>
      <c r="L132" s="144">
        <v>424</v>
      </c>
      <c r="M132" s="144"/>
      <c r="N132" s="185" t="s">
        <v>287</v>
      </c>
      <c r="O132" s="164">
        <f>SUM(O133)</f>
        <v>0</v>
      </c>
      <c r="P132" s="32">
        <f>SUM(P133)</f>
        <v>0</v>
      </c>
      <c r="Q132" s="164">
        <v>62631.6</v>
      </c>
      <c r="R132" s="164">
        <f>SUM(R133:R134)</f>
        <v>20000</v>
      </c>
      <c r="S132" s="164">
        <f>SUM(S133:S134)</f>
        <v>5000</v>
      </c>
      <c r="T132" s="164">
        <f>SUM(T133:T134)</f>
        <v>3930.04</v>
      </c>
      <c r="U132" s="164">
        <f t="shared" si="70"/>
        <v>78.600800000000007</v>
      </c>
      <c r="V132" s="164">
        <f>SUM(V133:V134)</f>
        <v>0</v>
      </c>
      <c r="W132" s="164">
        <f>SUM(W133:W134)</f>
        <v>6000</v>
      </c>
      <c r="X132" s="164">
        <f>SUM(X133:X134)</f>
        <v>4605.9399999999996</v>
      </c>
      <c r="Y132" s="164">
        <f>SUM(Y133:Y134)</f>
        <v>5000</v>
      </c>
      <c r="Z132" s="164">
        <f>SUM(Z133:Z134)</f>
        <v>818</v>
      </c>
      <c r="AA132" s="164">
        <f t="shared" si="87"/>
        <v>16.36</v>
      </c>
      <c r="AB132" s="164">
        <f>SUM(AB133:AB134)</f>
        <v>3000</v>
      </c>
      <c r="AC132" s="164">
        <f>SUM(AC133:AC134)</f>
        <v>8000</v>
      </c>
      <c r="AD132" s="164"/>
      <c r="AE132" s="164"/>
      <c r="AF132" s="164">
        <f t="shared" ref="AF132:AM132" si="96">SUM(AF133:AF134)</f>
        <v>8000</v>
      </c>
      <c r="AG132" s="164">
        <f t="shared" si="96"/>
        <v>0</v>
      </c>
      <c r="AH132" s="164">
        <f t="shared" si="96"/>
        <v>1498</v>
      </c>
      <c r="AI132" s="164">
        <f t="shared" si="96"/>
        <v>8000</v>
      </c>
      <c r="AJ132" s="164">
        <f t="shared" si="96"/>
        <v>8000</v>
      </c>
      <c r="AK132" s="164">
        <f>SUM(AK133:AK134)</f>
        <v>5000</v>
      </c>
      <c r="AL132" s="164">
        <f>SUM(AL133:AL134)</f>
        <v>23179.48</v>
      </c>
      <c r="AM132" s="164">
        <f t="shared" si="96"/>
        <v>2500</v>
      </c>
      <c r="AN132" s="164">
        <f>SUM(AN133:AN134)</f>
        <v>0</v>
      </c>
      <c r="AO132" s="164">
        <f>SUM(AO133:AO134)</f>
        <v>0</v>
      </c>
      <c r="AP132" s="164">
        <f t="shared" si="73"/>
        <v>166.88918558077438</v>
      </c>
      <c r="AQ132" s="164">
        <f>SUM(AQ133:AQ134)</f>
        <v>147541.66</v>
      </c>
      <c r="AR132" s="164">
        <f>SUM(AR133:AR134)</f>
        <v>147541.66</v>
      </c>
      <c r="AS132" s="164">
        <f>SUM(AS133:AS134)</f>
        <v>8772.67</v>
      </c>
      <c r="AT132" s="164">
        <f>SUM(AT133:AT134)</f>
        <v>0</v>
      </c>
      <c r="AU132" s="164">
        <f t="shared" si="75"/>
        <v>0</v>
      </c>
      <c r="AV132" s="164">
        <f>SUM(AV133:AV134)</f>
        <v>0</v>
      </c>
      <c r="AW132" s="164">
        <f>SUM(AW133:AW134)</f>
        <v>145041.66</v>
      </c>
      <c r="AX132" s="164">
        <f>SUM(AX133:AX134)</f>
        <v>0</v>
      </c>
      <c r="AY132" s="164">
        <f t="shared" si="76"/>
        <v>0</v>
      </c>
      <c r="AZ132" s="164">
        <f t="shared" si="77"/>
        <v>5.9458935191592666</v>
      </c>
      <c r="BA132" s="164">
        <f>SUM(BA133:BA134)</f>
        <v>0</v>
      </c>
      <c r="BB132" s="164"/>
      <c r="BC132" s="164"/>
      <c r="BD132" s="164">
        <f t="shared" si="78"/>
        <v>-2500</v>
      </c>
      <c r="BE132" s="164">
        <f>SUM(BE133:BE134)</f>
        <v>0</v>
      </c>
      <c r="BF132" s="164">
        <f>SUM(BF133:BF134)</f>
        <v>0</v>
      </c>
    </row>
    <row r="133" spans="1:62" x14ac:dyDescent="0.3">
      <c r="A133" s="1"/>
      <c r="B133" s="220"/>
      <c r="C133" s="220"/>
      <c r="D133" s="220"/>
      <c r="E133" s="220"/>
      <c r="F133" s="220"/>
      <c r="G133" s="220"/>
      <c r="H133" s="220"/>
      <c r="I133" s="220"/>
      <c r="J133" s="144"/>
      <c r="K133" s="144"/>
      <c r="L133" s="177"/>
      <c r="M133" s="177">
        <v>4241</v>
      </c>
      <c r="N133" s="186" t="s">
        <v>288</v>
      </c>
      <c r="O133" s="33">
        <v>0</v>
      </c>
      <c r="P133" s="45">
        <v>0</v>
      </c>
      <c r="Q133" s="33">
        <v>782.6</v>
      </c>
      <c r="R133" s="33">
        <v>20000</v>
      </c>
      <c r="S133" s="33">
        <v>5000</v>
      </c>
      <c r="T133" s="33">
        <v>3930.04</v>
      </c>
      <c r="U133" s="33">
        <f t="shared" si="70"/>
        <v>78.600800000000007</v>
      </c>
      <c r="V133" s="33">
        <f>(Y133-S133)</f>
        <v>0</v>
      </c>
      <c r="W133" s="33">
        <v>6000</v>
      </c>
      <c r="X133" s="33">
        <v>4605.9399999999996</v>
      </c>
      <c r="Y133" s="33">
        <v>5000</v>
      </c>
      <c r="Z133" s="33">
        <v>818</v>
      </c>
      <c r="AA133" s="33">
        <f t="shared" si="87"/>
        <v>16.36</v>
      </c>
      <c r="AB133" s="33">
        <f>(AC133-Y133)</f>
        <v>3000</v>
      </c>
      <c r="AC133" s="33">
        <v>8000</v>
      </c>
      <c r="AD133" s="33"/>
      <c r="AE133" s="33"/>
      <c r="AF133" s="33">
        <v>8000</v>
      </c>
      <c r="AG133" s="33"/>
      <c r="AH133" s="33">
        <v>1498</v>
      </c>
      <c r="AI133" s="33">
        <v>8000</v>
      </c>
      <c r="AJ133" s="33">
        <v>8000</v>
      </c>
      <c r="AK133" s="33">
        <v>5000</v>
      </c>
      <c r="AL133" s="33">
        <v>23179.48</v>
      </c>
      <c r="AM133" s="33">
        <v>2500</v>
      </c>
      <c r="AN133" s="33"/>
      <c r="AO133" s="33"/>
      <c r="AP133" s="33">
        <f t="shared" si="73"/>
        <v>166.88918558077438</v>
      </c>
      <c r="AQ133" s="33">
        <v>147541.66</v>
      </c>
      <c r="AR133" s="33">
        <v>147541.66</v>
      </c>
      <c r="AS133" s="33">
        <v>8772.67</v>
      </c>
      <c r="AT133" s="33">
        <v>0</v>
      </c>
      <c r="AU133" s="33">
        <f t="shared" si="75"/>
        <v>0</v>
      </c>
      <c r="AV133" s="33"/>
      <c r="AW133" s="33">
        <f>AQ133-AM133</f>
        <v>145041.66</v>
      </c>
      <c r="AX133" s="33"/>
      <c r="AY133" s="33">
        <f t="shared" si="76"/>
        <v>0</v>
      </c>
      <c r="AZ133" s="33">
        <f t="shared" si="77"/>
        <v>5.9458935191592666</v>
      </c>
      <c r="BA133" s="33">
        <f>AJ133-AI133</f>
        <v>0</v>
      </c>
      <c r="BB133" s="33"/>
      <c r="BC133" s="33"/>
      <c r="BD133" s="33">
        <f t="shared" si="78"/>
        <v>-2500</v>
      </c>
      <c r="BE133" s="33"/>
      <c r="BF133" s="33"/>
    </row>
    <row r="134" spans="1:62" x14ac:dyDescent="0.3">
      <c r="A134" s="1"/>
      <c r="B134" s="220"/>
      <c r="C134" s="220"/>
      <c r="D134" s="220"/>
      <c r="E134" s="220"/>
      <c r="F134" s="220"/>
      <c r="G134" s="220"/>
      <c r="H134" s="220"/>
      <c r="I134" s="220"/>
      <c r="J134" s="144"/>
      <c r="K134" s="144"/>
      <c r="L134" s="145"/>
      <c r="M134" s="145">
        <v>4242</v>
      </c>
      <c r="N134" s="146" t="s">
        <v>334</v>
      </c>
      <c r="O134" s="33"/>
      <c r="P134" s="33"/>
      <c r="Q134" s="33">
        <v>61849</v>
      </c>
      <c r="R134" s="33">
        <v>0</v>
      </c>
      <c r="S134" s="33">
        <v>0</v>
      </c>
      <c r="T134" s="33">
        <v>0</v>
      </c>
      <c r="U134" s="33">
        <v>0</v>
      </c>
      <c r="V134" s="33">
        <f>(Y134-S134)</f>
        <v>0</v>
      </c>
      <c r="W134" s="33">
        <v>0</v>
      </c>
      <c r="X134" s="33">
        <v>0</v>
      </c>
      <c r="Y134" s="33">
        <v>0</v>
      </c>
      <c r="Z134" s="33">
        <v>0</v>
      </c>
      <c r="AA134" s="33">
        <v>0</v>
      </c>
      <c r="AB134" s="33">
        <f>(AC134-Y134)</f>
        <v>0</v>
      </c>
      <c r="AC134" s="33"/>
      <c r="AD134" s="33"/>
      <c r="AE134" s="33"/>
      <c r="AF134" s="33"/>
      <c r="AG134" s="33"/>
      <c r="AH134" s="33">
        <v>0</v>
      </c>
      <c r="AI134" s="33">
        <v>0</v>
      </c>
      <c r="AJ134" s="33">
        <v>0</v>
      </c>
      <c r="AK134" s="33">
        <v>0</v>
      </c>
      <c r="AL134" s="33">
        <v>0</v>
      </c>
      <c r="AM134" s="33">
        <v>0</v>
      </c>
      <c r="AN134" s="33"/>
      <c r="AO134" s="33">
        <v>0</v>
      </c>
      <c r="AP134" s="33" t="e">
        <f t="shared" si="73"/>
        <v>#DIV/0!</v>
      </c>
      <c r="AQ134" s="33">
        <v>0</v>
      </c>
      <c r="AR134" s="33">
        <v>0</v>
      </c>
      <c r="AS134" s="33">
        <v>0</v>
      </c>
      <c r="AT134" s="33">
        <v>0</v>
      </c>
      <c r="AU134" s="33">
        <f t="shared" si="75"/>
        <v>0</v>
      </c>
      <c r="AV134" s="33">
        <v>0</v>
      </c>
      <c r="AW134" s="33">
        <v>0</v>
      </c>
      <c r="AX134" s="33"/>
      <c r="AY134" s="33">
        <f t="shared" si="76"/>
        <v>0</v>
      </c>
      <c r="AZ134" s="33">
        <f t="shared" si="77"/>
        <v>0</v>
      </c>
      <c r="BA134" s="33"/>
      <c r="BB134" s="33"/>
      <c r="BC134" s="33"/>
      <c r="BD134" s="33">
        <f t="shared" si="78"/>
        <v>0</v>
      </c>
      <c r="BE134" s="33"/>
      <c r="BF134" s="33"/>
    </row>
    <row r="135" spans="1:62" s="138" customFormat="1" ht="20.25" customHeight="1" x14ac:dyDescent="0.3">
      <c r="A135" s="137"/>
      <c r="B135" s="261"/>
      <c r="C135" s="261"/>
      <c r="D135" s="261"/>
      <c r="E135" s="261"/>
      <c r="F135" s="261"/>
      <c r="G135" s="261"/>
      <c r="H135" s="261"/>
      <c r="I135" s="261"/>
      <c r="J135" s="262"/>
      <c r="K135" s="262"/>
      <c r="L135" s="263">
        <v>425</v>
      </c>
      <c r="M135" s="263"/>
      <c r="N135" s="264" t="s">
        <v>520</v>
      </c>
      <c r="O135" s="265">
        <f>SUM(O136)</f>
        <v>101890.74</v>
      </c>
      <c r="P135" s="265" t="e">
        <f>SUM(P136)</f>
        <v>#REF!</v>
      </c>
      <c r="Q135" s="265">
        <v>241673.95</v>
      </c>
      <c r="R135" s="265">
        <f>SUM(R136)</f>
        <v>220000</v>
      </c>
      <c r="S135" s="265">
        <f>SUM(S136)</f>
        <v>99000</v>
      </c>
      <c r="T135" s="265">
        <f>SUM(T136)</f>
        <v>87986.28</v>
      </c>
      <c r="U135" s="265">
        <f>(T135/S135)*100</f>
        <v>88.8750303030303</v>
      </c>
      <c r="V135" s="265">
        <f>SUM(V136)</f>
        <v>-66070</v>
      </c>
      <c r="W135" s="265">
        <f>SUM(W136)</f>
        <v>359125</v>
      </c>
      <c r="X135" s="265">
        <f>SUM(X136)</f>
        <v>384691.54</v>
      </c>
      <c r="Y135" s="265">
        <f>SUM(Y136)</f>
        <v>32930</v>
      </c>
      <c r="Z135" s="265">
        <f>SUM(Z136)</f>
        <v>0</v>
      </c>
      <c r="AA135" s="265">
        <f>(Z135/Y135)*100</f>
        <v>0</v>
      </c>
      <c r="AB135" s="265">
        <f>SUM(AB136)</f>
        <v>23000</v>
      </c>
      <c r="AC135" s="265">
        <f>SUM(AC136)</f>
        <v>55930</v>
      </c>
      <c r="AD135" s="265"/>
      <c r="AE135" s="265"/>
      <c r="AF135" s="265">
        <f t="shared" ref="AF135:AO135" si="97">SUM(AF136)</f>
        <v>55930</v>
      </c>
      <c r="AG135" s="265">
        <f t="shared" si="97"/>
        <v>0</v>
      </c>
      <c r="AH135" s="265">
        <f t="shared" si="97"/>
        <v>31781.38</v>
      </c>
      <c r="AI135" s="265">
        <f t="shared" si="97"/>
        <v>40930</v>
      </c>
      <c r="AJ135" s="265">
        <f t="shared" si="97"/>
        <v>151000</v>
      </c>
      <c r="AK135" s="265">
        <f t="shared" si="97"/>
        <v>140899.9</v>
      </c>
      <c r="AL135" s="265">
        <f t="shared" si="97"/>
        <v>0</v>
      </c>
      <c r="AM135" s="265">
        <f t="shared" si="97"/>
        <v>0</v>
      </c>
      <c r="AN135" s="265">
        <f t="shared" si="97"/>
        <v>0</v>
      </c>
      <c r="AO135" s="265">
        <f t="shared" si="97"/>
        <v>0</v>
      </c>
      <c r="AP135" s="265">
        <v>0</v>
      </c>
      <c r="AQ135" s="265">
        <f t="shared" ref="AQ135:AX135" si="98">SUM(AQ136)</f>
        <v>0</v>
      </c>
      <c r="AR135" s="265">
        <f t="shared" si="98"/>
        <v>0</v>
      </c>
      <c r="AS135" s="265">
        <f t="shared" si="98"/>
        <v>5000</v>
      </c>
      <c r="AT135" s="265">
        <f t="shared" si="98"/>
        <v>0</v>
      </c>
      <c r="AU135" s="265">
        <f t="shared" si="75"/>
        <v>0</v>
      </c>
      <c r="AV135" s="265">
        <f t="shared" si="98"/>
        <v>0</v>
      </c>
      <c r="AW135" s="265">
        <f t="shared" si="98"/>
        <v>0</v>
      </c>
      <c r="AX135" s="265">
        <f t="shared" si="98"/>
        <v>0</v>
      </c>
      <c r="AY135" s="265">
        <f t="shared" si="76"/>
        <v>0</v>
      </c>
      <c r="AZ135" s="265">
        <f>IFERROR(AS135/AQ135*100,0)</f>
        <v>0</v>
      </c>
      <c r="BA135" s="265">
        <f>SUM(BA136)</f>
        <v>110070</v>
      </c>
      <c r="BB135" s="265"/>
      <c r="BC135" s="265"/>
      <c r="BD135" s="265">
        <f t="shared" si="78"/>
        <v>-140899.9</v>
      </c>
      <c r="BE135" s="265">
        <f>SUM(BE136)</f>
        <v>0</v>
      </c>
      <c r="BF135" s="265">
        <f>SUM(BF136)</f>
        <v>0</v>
      </c>
      <c r="BH135" s="266"/>
      <c r="BJ135" s="139"/>
    </row>
    <row r="136" spans="1:62" s="138" customFormat="1" ht="20.25" customHeight="1" x14ac:dyDescent="0.3">
      <c r="A136" s="137"/>
      <c r="B136" s="261"/>
      <c r="C136" s="261"/>
      <c r="D136" s="261"/>
      <c r="E136" s="261"/>
      <c r="F136" s="261"/>
      <c r="G136" s="261"/>
      <c r="H136" s="261"/>
      <c r="I136" s="261"/>
      <c r="J136" s="262"/>
      <c r="K136" s="262"/>
      <c r="L136" s="267"/>
      <c r="M136" s="267">
        <v>4251</v>
      </c>
      <c r="N136" s="268" t="s">
        <v>521</v>
      </c>
      <c r="O136" s="269">
        <v>101890.74</v>
      </c>
      <c r="P136" s="269" t="e">
        <f>SUM(#REF!+#REF!+#REF!)</f>
        <v>#REF!</v>
      </c>
      <c r="Q136" s="270">
        <v>241673.95</v>
      </c>
      <c r="R136" s="270">
        <v>220000</v>
      </c>
      <c r="S136" s="270">
        <v>99000</v>
      </c>
      <c r="T136" s="270">
        <v>87986.28</v>
      </c>
      <c r="U136" s="270">
        <f>(T136/S136)*100</f>
        <v>88.8750303030303</v>
      </c>
      <c r="V136" s="270">
        <f>(Y136-S136)</f>
        <v>-66070</v>
      </c>
      <c r="W136" s="270">
        <v>359125</v>
      </c>
      <c r="X136" s="270">
        <v>384691.54</v>
      </c>
      <c r="Y136" s="270">
        <v>32930</v>
      </c>
      <c r="Z136" s="270">
        <v>0</v>
      </c>
      <c r="AA136" s="270">
        <f>(Z136/Y136)*100</f>
        <v>0</v>
      </c>
      <c r="AB136" s="270">
        <f>(AC136-Y136)</f>
        <v>23000</v>
      </c>
      <c r="AC136" s="270">
        <v>55930</v>
      </c>
      <c r="AD136" s="270"/>
      <c r="AE136" s="270"/>
      <c r="AF136" s="270">
        <v>55930</v>
      </c>
      <c r="AG136" s="270"/>
      <c r="AH136" s="270">
        <v>31781.38</v>
      </c>
      <c r="AI136" s="270">
        <v>40930</v>
      </c>
      <c r="AJ136" s="270">
        <v>151000</v>
      </c>
      <c r="AK136" s="270">
        <v>140899.9</v>
      </c>
      <c r="AL136" s="270">
        <v>0</v>
      </c>
      <c r="AM136" s="188">
        <v>0</v>
      </c>
      <c r="AN136" s="270"/>
      <c r="AO136" s="270"/>
      <c r="AP136" s="270">
        <v>0</v>
      </c>
      <c r="AQ136" s="270">
        <v>0</v>
      </c>
      <c r="AR136" s="270">
        <v>0</v>
      </c>
      <c r="AS136" s="270">
        <v>5000</v>
      </c>
      <c r="AT136" s="270">
        <v>0</v>
      </c>
      <c r="AU136" s="188">
        <f t="shared" si="75"/>
        <v>0</v>
      </c>
      <c r="AV136" s="270">
        <v>0</v>
      </c>
      <c r="AW136" s="270">
        <f>AQ136-AM136</f>
        <v>0</v>
      </c>
      <c r="AX136" s="270">
        <v>0</v>
      </c>
      <c r="AY136" s="188">
        <f t="shared" si="76"/>
        <v>0</v>
      </c>
      <c r="AZ136" s="188">
        <f>IFERROR(AS136/AQ136*100,0)</f>
        <v>0</v>
      </c>
      <c r="BA136" s="270">
        <f>AJ136-AI136</f>
        <v>110070</v>
      </c>
      <c r="BB136" s="188"/>
      <c r="BC136" s="188"/>
      <c r="BD136" s="188">
        <f t="shared" si="78"/>
        <v>-140899.9</v>
      </c>
      <c r="BE136" s="270">
        <v>0</v>
      </c>
      <c r="BF136" s="270">
        <v>0</v>
      </c>
      <c r="BH136" s="266"/>
      <c r="BJ136" s="139"/>
    </row>
    <row r="137" spans="1:62" x14ac:dyDescent="0.3">
      <c r="A137" s="1"/>
      <c r="B137" s="220"/>
      <c r="C137" s="220"/>
      <c r="D137" s="220"/>
      <c r="E137" s="220"/>
      <c r="F137" s="220"/>
      <c r="G137" s="220"/>
      <c r="H137" s="220"/>
      <c r="I137" s="220"/>
      <c r="J137" s="144"/>
      <c r="K137" s="144"/>
      <c r="L137" s="175">
        <v>426</v>
      </c>
      <c r="M137" s="175"/>
      <c r="N137" s="179" t="s">
        <v>88</v>
      </c>
      <c r="O137" s="164">
        <f>SUM(O138)</f>
        <v>101890.74</v>
      </c>
      <c r="P137" s="164" t="e">
        <f>SUM(P138)</f>
        <v>#REF!</v>
      </c>
      <c r="Q137" s="164">
        <v>241673.95</v>
      </c>
      <c r="R137" s="164">
        <f>SUM(R138)</f>
        <v>220000</v>
      </c>
      <c r="S137" s="164">
        <f>SUM(S138)</f>
        <v>99000</v>
      </c>
      <c r="T137" s="164">
        <f>SUM(T138)</f>
        <v>87986.28</v>
      </c>
      <c r="U137" s="164">
        <f t="shared" si="70"/>
        <v>88.8750303030303</v>
      </c>
      <c r="V137" s="164">
        <f>SUM(V138)</f>
        <v>-66070</v>
      </c>
      <c r="W137" s="164">
        <f>SUM(W138)</f>
        <v>359125</v>
      </c>
      <c r="X137" s="164">
        <f>SUM(X138)</f>
        <v>384691.54</v>
      </c>
      <c r="Y137" s="164">
        <f>SUM(Y138)</f>
        <v>32930</v>
      </c>
      <c r="Z137" s="164">
        <f>SUM(Z138)</f>
        <v>0</v>
      </c>
      <c r="AA137" s="164">
        <f t="shared" ref="AA137:AA146" si="99">(Z137/Y137)*100</f>
        <v>0</v>
      </c>
      <c r="AB137" s="164">
        <f>SUM(AB138)</f>
        <v>23000</v>
      </c>
      <c r="AC137" s="164">
        <f>SUM(AC138)</f>
        <v>55930</v>
      </c>
      <c r="AD137" s="164"/>
      <c r="AE137" s="164"/>
      <c r="AF137" s="164">
        <f t="shared" ref="AF137:AO137" si="100">SUM(AF138)</f>
        <v>55930</v>
      </c>
      <c r="AG137" s="164">
        <f t="shared" si="100"/>
        <v>0</v>
      </c>
      <c r="AH137" s="164">
        <f t="shared" si="100"/>
        <v>31781.38</v>
      </c>
      <c r="AI137" s="164">
        <f t="shared" si="100"/>
        <v>40930</v>
      </c>
      <c r="AJ137" s="164">
        <f t="shared" si="100"/>
        <v>151000</v>
      </c>
      <c r="AK137" s="164">
        <f t="shared" si="100"/>
        <v>140899.9</v>
      </c>
      <c r="AL137" s="164">
        <f t="shared" si="100"/>
        <v>135899.9</v>
      </c>
      <c r="AM137" s="164">
        <f t="shared" si="100"/>
        <v>51000</v>
      </c>
      <c r="AN137" s="164">
        <f t="shared" si="100"/>
        <v>0</v>
      </c>
      <c r="AO137" s="164">
        <f t="shared" si="100"/>
        <v>0</v>
      </c>
      <c r="AP137" s="164">
        <v>0</v>
      </c>
      <c r="AQ137" s="164">
        <f t="shared" ref="AQ137:AX137" si="101">SUM(AQ138)</f>
        <v>226500</v>
      </c>
      <c r="AR137" s="164">
        <f t="shared" si="101"/>
        <v>226500</v>
      </c>
      <c r="AS137" s="164">
        <f t="shared" si="101"/>
        <v>2283.16</v>
      </c>
      <c r="AT137" s="164">
        <f t="shared" si="101"/>
        <v>0</v>
      </c>
      <c r="AU137" s="164">
        <f t="shared" si="75"/>
        <v>0</v>
      </c>
      <c r="AV137" s="164">
        <f t="shared" si="101"/>
        <v>0</v>
      </c>
      <c r="AW137" s="164">
        <f t="shared" si="101"/>
        <v>175500</v>
      </c>
      <c r="AX137" s="164">
        <f t="shared" si="101"/>
        <v>0</v>
      </c>
      <c r="AY137" s="164">
        <f t="shared" si="76"/>
        <v>0</v>
      </c>
      <c r="AZ137" s="164">
        <f t="shared" si="77"/>
        <v>1.0080176600441499</v>
      </c>
      <c r="BA137" s="164">
        <f>SUM(BA138)</f>
        <v>110070</v>
      </c>
      <c r="BB137" s="164"/>
      <c r="BC137" s="164"/>
      <c r="BD137" s="164">
        <f t="shared" si="78"/>
        <v>-89899.9</v>
      </c>
      <c r="BE137" s="164">
        <f>SUM(BE138)</f>
        <v>0</v>
      </c>
      <c r="BF137" s="164">
        <f>SUM(BF138)</f>
        <v>0</v>
      </c>
    </row>
    <row r="138" spans="1:62" x14ac:dyDescent="0.3">
      <c r="A138" s="1"/>
      <c r="B138" s="220"/>
      <c r="C138" s="220"/>
      <c r="D138" s="220"/>
      <c r="E138" s="220"/>
      <c r="F138" s="220"/>
      <c r="G138" s="220"/>
      <c r="H138" s="220"/>
      <c r="I138" s="220"/>
      <c r="J138" s="144"/>
      <c r="K138" s="144"/>
      <c r="L138" s="177"/>
      <c r="M138" s="177">
        <v>4262</v>
      </c>
      <c r="N138" s="186" t="s">
        <v>89</v>
      </c>
      <c r="O138" s="167">
        <v>101890.74</v>
      </c>
      <c r="P138" s="167" t="e">
        <f>SUM(#REF!+#REF!+#REF!)</f>
        <v>#REF!</v>
      </c>
      <c r="Q138" s="45">
        <v>241673.95</v>
      </c>
      <c r="R138" s="45">
        <v>220000</v>
      </c>
      <c r="S138" s="45">
        <v>99000</v>
      </c>
      <c r="T138" s="45">
        <v>87986.28</v>
      </c>
      <c r="U138" s="45">
        <f t="shared" si="70"/>
        <v>88.8750303030303</v>
      </c>
      <c r="V138" s="45">
        <f>(Y138-S138)</f>
        <v>-66070</v>
      </c>
      <c r="W138" s="45">
        <v>359125</v>
      </c>
      <c r="X138" s="45">
        <v>384691.54</v>
      </c>
      <c r="Y138" s="45">
        <v>32930</v>
      </c>
      <c r="Z138" s="45">
        <v>0</v>
      </c>
      <c r="AA138" s="45">
        <f t="shared" si="99"/>
        <v>0</v>
      </c>
      <c r="AB138" s="45">
        <f>(AC138-Y138)</f>
        <v>23000</v>
      </c>
      <c r="AC138" s="45">
        <v>55930</v>
      </c>
      <c r="AD138" s="45"/>
      <c r="AE138" s="45"/>
      <c r="AF138" s="45">
        <v>55930</v>
      </c>
      <c r="AG138" s="45"/>
      <c r="AH138" s="45">
        <v>31781.38</v>
      </c>
      <c r="AI138" s="45">
        <v>40930</v>
      </c>
      <c r="AJ138" s="45">
        <v>151000</v>
      </c>
      <c r="AK138" s="45">
        <v>140899.9</v>
      </c>
      <c r="AL138" s="45">
        <v>135899.9</v>
      </c>
      <c r="AM138" s="33">
        <v>51000</v>
      </c>
      <c r="AN138" s="45"/>
      <c r="AO138" s="45"/>
      <c r="AP138" s="45">
        <v>0</v>
      </c>
      <c r="AQ138" s="45">
        <v>226500</v>
      </c>
      <c r="AR138" s="45">
        <v>226500</v>
      </c>
      <c r="AS138" s="45">
        <v>2283.16</v>
      </c>
      <c r="AT138" s="45">
        <v>0</v>
      </c>
      <c r="AU138" s="33">
        <f t="shared" si="75"/>
        <v>0</v>
      </c>
      <c r="AV138" s="45"/>
      <c r="AW138" s="45">
        <f>AQ138-AM138</f>
        <v>175500</v>
      </c>
      <c r="AX138" s="45"/>
      <c r="AY138" s="33">
        <f t="shared" si="76"/>
        <v>0</v>
      </c>
      <c r="AZ138" s="33">
        <f t="shared" si="77"/>
        <v>1.0080176600441499</v>
      </c>
      <c r="BA138" s="45">
        <f>AJ138-AI138</f>
        <v>110070</v>
      </c>
      <c r="BB138" s="33"/>
      <c r="BC138" s="33"/>
      <c r="BD138" s="33">
        <f t="shared" si="78"/>
        <v>-89899.9</v>
      </c>
      <c r="BE138" s="45"/>
      <c r="BF138" s="45"/>
    </row>
    <row r="139" spans="1:62" ht="20.25" hidden="1" customHeight="1" x14ac:dyDescent="0.3">
      <c r="A139" s="1"/>
      <c r="B139" s="220"/>
      <c r="C139" s="220"/>
      <c r="D139" s="220"/>
      <c r="E139" s="220"/>
      <c r="F139" s="220"/>
      <c r="G139" s="220"/>
      <c r="H139" s="220"/>
      <c r="I139" s="220"/>
      <c r="J139" s="144"/>
      <c r="K139" s="144">
        <v>44</v>
      </c>
      <c r="L139" s="175"/>
      <c r="M139" s="175"/>
      <c r="N139" s="179" t="s">
        <v>286</v>
      </c>
      <c r="O139" s="164">
        <f>SUM(O140)</f>
        <v>1566</v>
      </c>
      <c r="P139" s="164">
        <f>SUM(P140)</f>
        <v>0</v>
      </c>
      <c r="Q139" s="164">
        <v>4379.83</v>
      </c>
      <c r="R139" s="164">
        <f t="shared" ref="R139:Y140" si="102">SUM(R140)</f>
        <v>50000</v>
      </c>
      <c r="S139" s="164">
        <f t="shared" si="102"/>
        <v>28000</v>
      </c>
      <c r="T139" s="164">
        <f>SUM(T140)</f>
        <v>0</v>
      </c>
      <c r="U139" s="164">
        <f t="shared" si="70"/>
        <v>0</v>
      </c>
      <c r="V139" s="164">
        <f>SUM(V140)</f>
        <v>0</v>
      </c>
      <c r="W139" s="164">
        <f t="shared" si="102"/>
        <v>0</v>
      </c>
      <c r="X139" s="164">
        <f t="shared" si="102"/>
        <v>0</v>
      </c>
      <c r="Y139" s="164">
        <f t="shared" si="102"/>
        <v>28000</v>
      </c>
      <c r="Z139" s="164">
        <f>SUM(Z140)</f>
        <v>0</v>
      </c>
      <c r="AA139" s="164">
        <f t="shared" si="99"/>
        <v>0</v>
      </c>
      <c r="AB139" s="164">
        <f>SUM(AB140)</f>
        <v>-28000</v>
      </c>
      <c r="AC139" s="164">
        <f>SUM(AC140)</f>
        <v>0</v>
      </c>
      <c r="AD139" s="164">
        <v>28000</v>
      </c>
      <c r="AE139" s="164">
        <v>28000</v>
      </c>
      <c r="AF139" s="164">
        <f t="shared" ref="AF139:AI140" si="103">SUM(AF140)</f>
        <v>0</v>
      </c>
      <c r="AG139" s="164">
        <f t="shared" si="103"/>
        <v>0</v>
      </c>
      <c r="AH139" s="164">
        <f t="shared" si="103"/>
        <v>0</v>
      </c>
      <c r="AI139" s="164">
        <f t="shared" si="103"/>
        <v>0</v>
      </c>
      <c r="AJ139" s="164">
        <f t="shared" ref="AJ139:AL140" si="104">SUM(AJ140)</f>
        <v>0</v>
      </c>
      <c r="AK139" s="164">
        <f t="shared" si="104"/>
        <v>0</v>
      </c>
      <c r="AL139" s="164">
        <f t="shared" si="104"/>
        <v>0</v>
      </c>
      <c r="AM139" s="164">
        <f t="shared" ref="AM139:AO140" si="105">SUM(AM140)</f>
        <v>0</v>
      </c>
      <c r="AN139" s="164">
        <f t="shared" si="105"/>
        <v>0</v>
      </c>
      <c r="AO139" s="164">
        <f t="shared" si="105"/>
        <v>0</v>
      </c>
      <c r="AP139" s="164" t="e">
        <f t="shared" si="73"/>
        <v>#DIV/0!</v>
      </c>
      <c r="AQ139" s="164">
        <f t="shared" ref="AQ139:AW140" si="106">SUM(AQ140)</f>
        <v>0</v>
      </c>
      <c r="AR139" s="164">
        <f>SUM(AR140)</f>
        <v>0</v>
      </c>
      <c r="AS139" s="164">
        <f t="shared" si="106"/>
        <v>0</v>
      </c>
      <c r="AT139" s="164">
        <f t="shared" si="106"/>
        <v>0</v>
      </c>
      <c r="AU139" s="164">
        <f t="shared" si="75"/>
        <v>0</v>
      </c>
      <c r="AV139" s="164">
        <f>SUM(AV140)</f>
        <v>0</v>
      </c>
      <c r="AW139" s="164">
        <f t="shared" si="106"/>
        <v>0</v>
      </c>
      <c r="AX139" s="164">
        <f>SUM(AX140)</f>
        <v>0</v>
      </c>
      <c r="AY139" s="164">
        <f t="shared" si="76"/>
        <v>0</v>
      </c>
      <c r="AZ139" s="164">
        <f t="shared" si="77"/>
        <v>0</v>
      </c>
      <c r="BA139" s="164">
        <f>SUM(BA140)</f>
        <v>0</v>
      </c>
      <c r="BB139" s="164">
        <f>SUM(BB140)</f>
        <v>0</v>
      </c>
      <c r="BC139" s="164">
        <f>SUM(BC140)</f>
        <v>0</v>
      </c>
      <c r="BD139" s="164">
        <f t="shared" si="78"/>
        <v>0</v>
      </c>
      <c r="BE139" s="164">
        <f>SUM(BE140)</f>
        <v>0</v>
      </c>
      <c r="BF139" s="164">
        <f>SUM(BF140)</f>
        <v>0</v>
      </c>
    </row>
    <row r="140" spans="1:62" ht="20.25" hidden="1" customHeight="1" x14ac:dyDescent="0.3">
      <c r="A140" s="1"/>
      <c r="B140" s="220"/>
      <c r="C140" s="220"/>
      <c r="D140" s="220"/>
      <c r="E140" s="220"/>
      <c r="F140" s="220"/>
      <c r="G140" s="220"/>
      <c r="H140" s="220"/>
      <c r="I140" s="220"/>
      <c r="J140" s="144"/>
      <c r="K140" s="181"/>
      <c r="L140" s="175">
        <v>441</v>
      </c>
      <c r="M140" s="175"/>
      <c r="N140" s="179" t="s">
        <v>280</v>
      </c>
      <c r="O140" s="164">
        <f>SUM(O141)</f>
        <v>1566</v>
      </c>
      <c r="P140" s="164">
        <f>SUM(P141)</f>
        <v>0</v>
      </c>
      <c r="Q140" s="164">
        <v>4379.83</v>
      </c>
      <c r="R140" s="164">
        <f t="shared" si="102"/>
        <v>50000</v>
      </c>
      <c r="S140" s="164">
        <f t="shared" si="102"/>
        <v>28000</v>
      </c>
      <c r="T140" s="164">
        <f>SUM(T141)</f>
        <v>0</v>
      </c>
      <c r="U140" s="164">
        <f t="shared" si="70"/>
        <v>0</v>
      </c>
      <c r="V140" s="164">
        <f>SUM(V141)</f>
        <v>0</v>
      </c>
      <c r="W140" s="164">
        <f t="shared" si="102"/>
        <v>0</v>
      </c>
      <c r="X140" s="164">
        <f t="shared" si="102"/>
        <v>0</v>
      </c>
      <c r="Y140" s="164">
        <f t="shared" si="102"/>
        <v>28000</v>
      </c>
      <c r="Z140" s="164">
        <f>SUM(Z141)</f>
        <v>0</v>
      </c>
      <c r="AA140" s="164">
        <f t="shared" si="99"/>
        <v>0</v>
      </c>
      <c r="AB140" s="164">
        <f>SUM(AB141)</f>
        <v>-28000</v>
      </c>
      <c r="AC140" s="164">
        <f>SUM(AC141)</f>
        <v>0</v>
      </c>
      <c r="AD140" s="164"/>
      <c r="AE140" s="164"/>
      <c r="AF140" s="164">
        <f t="shared" si="103"/>
        <v>0</v>
      </c>
      <c r="AG140" s="164">
        <f t="shared" si="103"/>
        <v>0</v>
      </c>
      <c r="AH140" s="164">
        <f t="shared" si="103"/>
        <v>0</v>
      </c>
      <c r="AI140" s="164">
        <f t="shared" si="103"/>
        <v>0</v>
      </c>
      <c r="AJ140" s="164">
        <f t="shared" si="104"/>
        <v>0</v>
      </c>
      <c r="AK140" s="164">
        <f t="shared" si="104"/>
        <v>0</v>
      </c>
      <c r="AL140" s="164">
        <f t="shared" si="104"/>
        <v>0</v>
      </c>
      <c r="AM140" s="164">
        <f t="shared" si="105"/>
        <v>0</v>
      </c>
      <c r="AN140" s="164">
        <f t="shared" si="105"/>
        <v>0</v>
      </c>
      <c r="AO140" s="164">
        <f t="shared" si="105"/>
        <v>0</v>
      </c>
      <c r="AP140" s="164" t="e">
        <f t="shared" si="73"/>
        <v>#DIV/0!</v>
      </c>
      <c r="AQ140" s="164">
        <f t="shared" si="106"/>
        <v>0</v>
      </c>
      <c r="AR140" s="164">
        <f>SUM(AR141)</f>
        <v>0</v>
      </c>
      <c r="AS140" s="164">
        <f t="shared" si="106"/>
        <v>0</v>
      </c>
      <c r="AT140" s="164">
        <f t="shared" si="106"/>
        <v>0</v>
      </c>
      <c r="AU140" s="164">
        <f t="shared" si="75"/>
        <v>0</v>
      </c>
      <c r="AV140" s="164">
        <f>SUM(AV141)</f>
        <v>0</v>
      </c>
      <c r="AW140" s="164">
        <f t="shared" si="106"/>
        <v>0</v>
      </c>
      <c r="AX140" s="164">
        <f>SUM(AX141)</f>
        <v>0</v>
      </c>
      <c r="AY140" s="164">
        <f t="shared" si="76"/>
        <v>0</v>
      </c>
      <c r="AZ140" s="164">
        <f t="shared" si="77"/>
        <v>0</v>
      </c>
      <c r="BA140" s="164">
        <f>SUM(BA141)</f>
        <v>0</v>
      </c>
      <c r="BB140" s="164"/>
      <c r="BC140" s="164"/>
      <c r="BD140" s="164">
        <f t="shared" si="78"/>
        <v>0</v>
      </c>
      <c r="BE140" s="164">
        <f>SUM(BE141)</f>
        <v>0</v>
      </c>
      <c r="BF140" s="164">
        <f>SUM(BF141)</f>
        <v>0</v>
      </c>
    </row>
    <row r="141" spans="1:62" ht="20.25" hidden="1" customHeight="1" x14ac:dyDescent="0.3">
      <c r="A141" s="1"/>
      <c r="B141" s="220"/>
      <c r="C141" s="220"/>
      <c r="D141" s="220"/>
      <c r="E141" s="220"/>
      <c r="F141" s="220"/>
      <c r="G141" s="220"/>
      <c r="H141" s="220"/>
      <c r="I141" s="220"/>
      <c r="J141" s="144"/>
      <c r="K141" s="144"/>
      <c r="L141" s="177"/>
      <c r="M141" s="177">
        <v>4411</v>
      </c>
      <c r="N141" s="186" t="s">
        <v>281</v>
      </c>
      <c r="O141" s="168">
        <v>1566</v>
      </c>
      <c r="P141" s="168">
        <v>0</v>
      </c>
      <c r="Q141" s="33">
        <v>4379.83</v>
      </c>
      <c r="R141" s="45">
        <v>50000</v>
      </c>
      <c r="S141" s="45">
        <v>28000</v>
      </c>
      <c r="T141" s="45">
        <v>0</v>
      </c>
      <c r="U141" s="45">
        <f t="shared" si="70"/>
        <v>0</v>
      </c>
      <c r="V141" s="33">
        <f>(Y141-S141)</f>
        <v>0</v>
      </c>
      <c r="W141" s="33">
        <v>0</v>
      </c>
      <c r="X141" s="33">
        <v>0</v>
      </c>
      <c r="Y141" s="45">
        <v>28000</v>
      </c>
      <c r="Z141" s="45">
        <v>0</v>
      </c>
      <c r="AA141" s="45">
        <f t="shared" si="99"/>
        <v>0</v>
      </c>
      <c r="AB141" s="33">
        <f>(AC141-Y141)</f>
        <v>-28000</v>
      </c>
      <c r="AC141" s="33">
        <v>0</v>
      </c>
      <c r="AD141" s="45"/>
      <c r="AE141" s="33"/>
      <c r="AF141" s="33">
        <v>0</v>
      </c>
      <c r="AG141" s="33"/>
      <c r="AH141" s="33"/>
      <c r="AI141" s="33">
        <v>0</v>
      </c>
      <c r="AJ141" s="33">
        <v>0</v>
      </c>
      <c r="AK141" s="33">
        <v>0</v>
      </c>
      <c r="AL141" s="33"/>
      <c r="AM141" s="33"/>
      <c r="AN141" s="33"/>
      <c r="AO141" s="33"/>
      <c r="AP141" s="33" t="e">
        <f t="shared" si="73"/>
        <v>#DIV/0!</v>
      </c>
      <c r="AQ141" s="33"/>
      <c r="AR141" s="33"/>
      <c r="AS141" s="33"/>
      <c r="AT141" s="33"/>
      <c r="AU141" s="33">
        <f t="shared" si="75"/>
        <v>0</v>
      </c>
      <c r="AV141" s="33"/>
      <c r="AW141" s="33"/>
      <c r="AX141" s="33"/>
      <c r="AY141" s="33">
        <f t="shared" si="76"/>
        <v>0</v>
      </c>
      <c r="AZ141" s="33">
        <f t="shared" si="77"/>
        <v>0</v>
      </c>
      <c r="BA141" s="33">
        <f>AJ141-AI141</f>
        <v>0</v>
      </c>
      <c r="BB141" s="33"/>
      <c r="BC141" s="33"/>
      <c r="BD141" s="33">
        <f t="shared" ref="BD141:BD167" si="107">AM141-AK141</f>
        <v>0</v>
      </c>
      <c r="BE141" s="33"/>
      <c r="BF141" s="33"/>
    </row>
    <row r="142" spans="1:62" x14ac:dyDescent="0.3">
      <c r="A142" s="1"/>
      <c r="B142" s="220"/>
      <c r="C142" s="220"/>
      <c r="D142" s="220"/>
      <c r="E142" s="220"/>
      <c r="F142" s="220"/>
      <c r="G142" s="220"/>
      <c r="H142" s="220"/>
      <c r="I142" s="220"/>
      <c r="J142" s="144"/>
      <c r="K142" s="175">
        <v>45</v>
      </c>
      <c r="L142" s="175"/>
      <c r="M142" s="175"/>
      <c r="N142" s="179" t="s">
        <v>90</v>
      </c>
      <c r="O142" s="164">
        <f>SUM(O143+O145)</f>
        <v>6660576.0300000003</v>
      </c>
      <c r="P142" s="164" t="e">
        <f>SUM(P143+P145)</f>
        <v>#REF!</v>
      </c>
      <c r="Q142" s="164">
        <v>4700961.4800000004</v>
      </c>
      <c r="R142" s="164">
        <f>SUM(R143+R145+R149)</f>
        <v>8405516</v>
      </c>
      <c r="S142" s="164">
        <f>SUM(S143+S145+S149)</f>
        <v>10964290</v>
      </c>
      <c r="T142" s="164">
        <f>SUM(T143+T145+T149)</f>
        <v>1292411.58</v>
      </c>
      <c r="U142" s="164">
        <f t="shared" si="70"/>
        <v>11.787462571675869</v>
      </c>
      <c r="V142" s="164">
        <f>SUM(V143+V145+V149)</f>
        <v>-282984</v>
      </c>
      <c r="W142" s="164">
        <f>SUM(W143+W145+W149)</f>
        <v>10124744</v>
      </c>
      <c r="X142" s="164">
        <f>SUM(X143+X145+X149)</f>
        <v>8073040.8600000003</v>
      </c>
      <c r="Y142" s="164">
        <f>SUM(Y143+Y145+Y149)</f>
        <v>10681306</v>
      </c>
      <c r="Z142" s="164">
        <f>SUM(Z143+Z145+Z149)</f>
        <v>1307600.03</v>
      </c>
      <c r="AA142" s="164">
        <f t="shared" si="99"/>
        <v>12.241948971408553</v>
      </c>
      <c r="AB142" s="164">
        <f>SUM(AB143+AB145+AB149)</f>
        <v>1432584</v>
      </c>
      <c r="AC142" s="164">
        <f>SUM(AC143+AC145+AC149)</f>
        <v>12113890</v>
      </c>
      <c r="AD142" s="164">
        <v>8146718</v>
      </c>
      <c r="AE142" s="164">
        <v>8146718</v>
      </c>
      <c r="AF142" s="164">
        <f t="shared" ref="AF142:AL142" si="108">SUM(AF143+AF145+AF149)</f>
        <v>12113890</v>
      </c>
      <c r="AG142" s="164">
        <f t="shared" si="108"/>
        <v>0</v>
      </c>
      <c r="AH142" s="164">
        <f t="shared" si="108"/>
        <v>10150530.539999999</v>
      </c>
      <c r="AI142" s="164">
        <f t="shared" si="108"/>
        <v>10580506</v>
      </c>
      <c r="AJ142" s="164">
        <f t="shared" si="108"/>
        <v>13117854.390000001</v>
      </c>
      <c r="AK142" s="164">
        <f t="shared" si="108"/>
        <v>11921810.35</v>
      </c>
      <c r="AL142" s="164">
        <f t="shared" si="108"/>
        <v>8017282.5800000001</v>
      </c>
      <c r="AM142" s="164">
        <f>SUM(AM143+AM145+AM149+AM147)</f>
        <v>19938398.5</v>
      </c>
      <c r="AN142" s="164">
        <f>SUM(AN143+AN145+AN149)</f>
        <v>0</v>
      </c>
      <c r="AO142" s="164">
        <f>SUM(AO143+AO145+AO149)</f>
        <v>12522244.030000001</v>
      </c>
      <c r="AP142" s="164">
        <f t="shared" si="73"/>
        <v>196.42715640753102</v>
      </c>
      <c r="AQ142" s="164">
        <f t="shared" ref="AQ142:AX142" si="109">SUM(AQ143+AQ145+AQ149+AQ147)</f>
        <v>40414907.460000001</v>
      </c>
      <c r="AR142" s="164">
        <f t="shared" si="109"/>
        <v>40414907.460000001</v>
      </c>
      <c r="AS142" s="164">
        <f t="shared" si="109"/>
        <v>3344307.7399999998</v>
      </c>
      <c r="AT142" s="164">
        <f>SUM(AT143+AT145+AT149+AT147)</f>
        <v>0</v>
      </c>
      <c r="AU142" s="164">
        <f t="shared" si="75"/>
        <v>0</v>
      </c>
      <c r="AV142" s="164">
        <f t="shared" si="109"/>
        <v>0</v>
      </c>
      <c r="AW142" s="164">
        <f t="shared" si="109"/>
        <v>20476508.960000001</v>
      </c>
      <c r="AX142" s="164">
        <f t="shared" si="109"/>
        <v>0</v>
      </c>
      <c r="AY142" s="164">
        <f t="shared" si="76"/>
        <v>0</v>
      </c>
      <c r="AZ142" s="164">
        <f t="shared" si="77"/>
        <v>8.2749360327249892</v>
      </c>
      <c r="BA142" s="164">
        <f>SUM(BA143+BA145+BA149)</f>
        <v>2537348.3900000006</v>
      </c>
      <c r="BB142" s="164">
        <v>14743398.5</v>
      </c>
      <c r="BC142" s="164">
        <v>14743398.5</v>
      </c>
      <c r="BD142" s="164">
        <f t="shared" si="107"/>
        <v>8016588.1500000004</v>
      </c>
      <c r="BE142" s="164">
        <f>SUM(BE143+BE145+BE149+BE147)</f>
        <v>0</v>
      </c>
      <c r="BF142" s="164">
        <f>SUM(BF143+BF145+BF149+BF147)</f>
        <v>0</v>
      </c>
    </row>
    <row r="143" spans="1:62" ht="23.25" x14ac:dyDescent="0.35">
      <c r="A143" s="1"/>
      <c r="B143" s="220"/>
      <c r="C143" s="220"/>
      <c r="D143" s="220"/>
      <c r="E143" s="220"/>
      <c r="F143" s="220"/>
      <c r="G143" s="220"/>
      <c r="H143" s="220"/>
      <c r="I143" s="220"/>
      <c r="J143" s="144"/>
      <c r="K143" s="144"/>
      <c r="L143" s="174">
        <v>451</v>
      </c>
      <c r="M143" s="174"/>
      <c r="N143" s="187" t="s">
        <v>91</v>
      </c>
      <c r="O143" s="164">
        <f>SUM(O144)</f>
        <v>6477785.0300000003</v>
      </c>
      <c r="P143" s="164" t="e">
        <f>SUM(P144)</f>
        <v>#REF!</v>
      </c>
      <c r="Q143" s="164">
        <v>4481511.4800000004</v>
      </c>
      <c r="R143" s="164">
        <f t="shared" ref="R143:Y143" si="110">SUM(R144)</f>
        <v>7798132</v>
      </c>
      <c r="S143" s="164">
        <f t="shared" si="110"/>
        <v>10489290</v>
      </c>
      <c r="T143" s="164">
        <f>SUM(T144)</f>
        <v>1053006.96</v>
      </c>
      <c r="U143" s="164">
        <f t="shared" si="70"/>
        <v>10.0388773692023</v>
      </c>
      <c r="V143" s="164">
        <f>SUM(V144)</f>
        <v>-242984</v>
      </c>
      <c r="W143" s="164">
        <f t="shared" si="110"/>
        <v>9420744</v>
      </c>
      <c r="X143" s="164">
        <f t="shared" si="110"/>
        <v>7547369.2800000003</v>
      </c>
      <c r="Y143" s="164">
        <f t="shared" si="110"/>
        <v>10246306</v>
      </c>
      <c r="Z143" s="164">
        <f>SUM(Z144)</f>
        <v>1307600.03</v>
      </c>
      <c r="AA143" s="164">
        <f t="shared" si="99"/>
        <v>12.761672645732034</v>
      </c>
      <c r="AB143" s="164">
        <f>SUM(AB144)</f>
        <v>747584</v>
      </c>
      <c r="AC143" s="164">
        <f>SUM(AC144)</f>
        <v>10993890</v>
      </c>
      <c r="AD143" s="164"/>
      <c r="AE143" s="164"/>
      <c r="AF143" s="164">
        <f t="shared" ref="AF143:AN143" si="111">SUM(AF144)</f>
        <v>10993890</v>
      </c>
      <c r="AG143" s="164">
        <f t="shared" si="111"/>
        <v>0</v>
      </c>
      <c r="AH143" s="164">
        <f t="shared" si="111"/>
        <v>9183756.9299999997</v>
      </c>
      <c r="AI143" s="164">
        <f t="shared" si="111"/>
        <v>9350506</v>
      </c>
      <c r="AJ143" s="164">
        <f>SUM(AJ144)</f>
        <v>12867854.390000001</v>
      </c>
      <c r="AK143" s="164">
        <f>SUM(AK144)</f>
        <v>11206810.35</v>
      </c>
      <c r="AL143" s="164">
        <f>SUM(AL144)</f>
        <v>7447587.0800000001</v>
      </c>
      <c r="AM143" s="164">
        <f t="shared" si="111"/>
        <v>19098771.5</v>
      </c>
      <c r="AN143" s="164">
        <f t="shared" si="111"/>
        <v>0</v>
      </c>
      <c r="AO143" s="27">
        <v>8258220</v>
      </c>
      <c r="AP143" s="164">
        <f t="shared" si="73"/>
        <v>207.96251082834357</v>
      </c>
      <c r="AQ143" s="164">
        <f t="shared" ref="AQ143:AX143" si="112">SUM(AQ144)</f>
        <v>34928389.960000001</v>
      </c>
      <c r="AR143" s="164">
        <f t="shared" si="112"/>
        <v>34928389.960000001</v>
      </c>
      <c r="AS143" s="164">
        <f t="shared" si="112"/>
        <v>3007525.51</v>
      </c>
      <c r="AT143" s="164">
        <f t="shared" si="112"/>
        <v>0</v>
      </c>
      <c r="AU143" s="164">
        <f t="shared" si="75"/>
        <v>0</v>
      </c>
      <c r="AV143" s="164">
        <f t="shared" si="112"/>
        <v>0</v>
      </c>
      <c r="AW143" s="164">
        <f t="shared" si="112"/>
        <v>15829618.460000001</v>
      </c>
      <c r="AX143" s="164">
        <f t="shared" si="112"/>
        <v>0</v>
      </c>
      <c r="AY143" s="164">
        <f t="shared" si="76"/>
        <v>0</v>
      </c>
      <c r="AZ143" s="164">
        <f t="shared" si="77"/>
        <v>8.6105472180201215</v>
      </c>
      <c r="BA143" s="164">
        <f>SUM(BA144)</f>
        <v>3517348.3900000006</v>
      </c>
      <c r="BB143" s="164"/>
      <c r="BC143" s="164"/>
      <c r="BD143" s="164">
        <f t="shared" si="107"/>
        <v>7891961.1500000004</v>
      </c>
      <c r="BE143" s="164">
        <f>SUM(BE144)</f>
        <v>0</v>
      </c>
      <c r="BF143" s="164">
        <f>SUM(BF144)</f>
        <v>0</v>
      </c>
    </row>
    <row r="144" spans="1:62" ht="23.25" x14ac:dyDescent="0.35">
      <c r="A144" s="1"/>
      <c r="B144" s="220"/>
      <c r="C144" s="220"/>
      <c r="D144" s="220"/>
      <c r="E144" s="220"/>
      <c r="F144" s="220"/>
      <c r="G144" s="220"/>
      <c r="H144" s="220"/>
      <c r="I144" s="220"/>
      <c r="J144" s="144"/>
      <c r="K144" s="144"/>
      <c r="L144" s="145"/>
      <c r="M144" s="145">
        <v>4511</v>
      </c>
      <c r="N144" s="146" t="s">
        <v>92</v>
      </c>
      <c r="O144" s="33">
        <v>6477785.0300000003</v>
      </c>
      <c r="P144" s="33" t="e">
        <f>SUM(#REF!+#REF!+#REF!+#REF!)</f>
        <v>#REF!</v>
      </c>
      <c r="Q144" s="33">
        <v>4481511.4800000004</v>
      </c>
      <c r="R144" s="33">
        <v>7798132</v>
      </c>
      <c r="S144" s="33">
        <v>10489290</v>
      </c>
      <c r="T144" s="33">
        <v>1053006.96</v>
      </c>
      <c r="U144" s="33">
        <f t="shared" si="70"/>
        <v>10.0388773692023</v>
      </c>
      <c r="V144" s="33">
        <f>(Y144-S144)</f>
        <v>-242984</v>
      </c>
      <c r="W144" s="33">
        <v>9420744</v>
      </c>
      <c r="X144" s="33">
        <v>7547369.2800000003</v>
      </c>
      <c r="Y144" s="33">
        <v>10246306</v>
      </c>
      <c r="Z144" s="33">
        <v>1307600.03</v>
      </c>
      <c r="AA144" s="33">
        <f t="shared" si="99"/>
        <v>12.761672645732034</v>
      </c>
      <c r="AB144" s="33">
        <f>(AC144-Y144)</f>
        <v>747584</v>
      </c>
      <c r="AC144" s="33">
        <v>10993890</v>
      </c>
      <c r="AD144" s="33"/>
      <c r="AE144" s="33"/>
      <c r="AF144" s="33">
        <v>10993890</v>
      </c>
      <c r="AG144" s="33"/>
      <c r="AH144" s="33">
        <v>9183756.9299999997</v>
      </c>
      <c r="AI144" s="33">
        <v>9350506</v>
      </c>
      <c r="AJ144" s="33">
        <v>12867854.390000001</v>
      </c>
      <c r="AK144" s="33">
        <v>11206810.35</v>
      </c>
      <c r="AL144" s="33">
        <v>7447587.0800000001</v>
      </c>
      <c r="AM144" s="33">
        <v>19098771.5</v>
      </c>
      <c r="AN144" s="33"/>
      <c r="AO144" s="27">
        <v>5315893</v>
      </c>
      <c r="AP144" s="33">
        <f t="shared" si="73"/>
        <v>207.96251082834357</v>
      </c>
      <c r="AQ144" s="33">
        <v>34928389.960000001</v>
      </c>
      <c r="AR144" s="33">
        <v>34928389.960000001</v>
      </c>
      <c r="AS144" s="33">
        <v>3007525.51</v>
      </c>
      <c r="AT144" s="33">
        <v>0</v>
      </c>
      <c r="AU144" s="33">
        <f t="shared" si="75"/>
        <v>0</v>
      </c>
      <c r="AV144" s="33"/>
      <c r="AW144" s="33">
        <f>AQ144-AM144</f>
        <v>15829618.460000001</v>
      </c>
      <c r="AX144" s="33"/>
      <c r="AY144" s="33">
        <f t="shared" si="76"/>
        <v>0</v>
      </c>
      <c r="AZ144" s="33">
        <f t="shared" si="77"/>
        <v>8.6105472180201215</v>
      </c>
      <c r="BA144" s="33">
        <f>AJ144-AI144</f>
        <v>3517348.3900000006</v>
      </c>
      <c r="BB144" s="33"/>
      <c r="BC144" s="33"/>
      <c r="BD144" s="33">
        <f t="shared" si="107"/>
        <v>7891961.1500000004</v>
      </c>
      <c r="BE144" s="33"/>
      <c r="BF144" s="33"/>
      <c r="BG144" s="91"/>
    </row>
    <row r="145" spans="1:62" ht="23.25" x14ac:dyDescent="0.35">
      <c r="A145" s="1"/>
      <c r="B145" s="220"/>
      <c r="C145" s="220"/>
      <c r="D145" s="220"/>
      <c r="E145" s="220"/>
      <c r="F145" s="220"/>
      <c r="G145" s="220"/>
      <c r="H145" s="220"/>
      <c r="I145" s="220"/>
      <c r="J145" s="144"/>
      <c r="K145" s="144"/>
      <c r="L145" s="175">
        <v>452</v>
      </c>
      <c r="M145" s="175"/>
      <c r="N145" s="179" t="s">
        <v>93</v>
      </c>
      <c r="O145" s="164">
        <f>SUM(O146)</f>
        <v>182791</v>
      </c>
      <c r="P145" s="164" t="e">
        <f>SUM(P146)</f>
        <v>#REF!</v>
      </c>
      <c r="Q145" s="164">
        <v>219450</v>
      </c>
      <c r="R145" s="164">
        <f>SUM(R146)</f>
        <v>452384</v>
      </c>
      <c r="S145" s="164">
        <f>SUM(S146)</f>
        <v>475000</v>
      </c>
      <c r="T145" s="164">
        <f>SUM(T146)</f>
        <v>239404.62</v>
      </c>
      <c r="U145" s="164">
        <f t="shared" si="70"/>
        <v>50.400972631578945</v>
      </c>
      <c r="V145" s="164">
        <f>SUM(V146)</f>
        <v>-40000</v>
      </c>
      <c r="W145" s="164">
        <f>SUM(W146)</f>
        <v>704000</v>
      </c>
      <c r="X145" s="164">
        <f>SUM(X146)</f>
        <v>525671.57999999996</v>
      </c>
      <c r="Y145" s="164">
        <f>SUM(Y146)</f>
        <v>435000</v>
      </c>
      <c r="Z145" s="164">
        <f>SUM(Z146)</f>
        <v>0</v>
      </c>
      <c r="AA145" s="164">
        <f t="shared" si="99"/>
        <v>0</v>
      </c>
      <c r="AB145" s="164">
        <f>SUM(AB146)</f>
        <v>685000</v>
      </c>
      <c r="AC145" s="164">
        <f>SUM(AC146)</f>
        <v>1120000</v>
      </c>
      <c r="AD145" s="164"/>
      <c r="AE145" s="164"/>
      <c r="AF145" s="164">
        <f t="shared" ref="AF145:AN145" si="113">SUM(AF146)</f>
        <v>1120000</v>
      </c>
      <c r="AG145" s="164">
        <f t="shared" si="113"/>
        <v>0</v>
      </c>
      <c r="AH145" s="164">
        <f t="shared" si="113"/>
        <v>966773.61</v>
      </c>
      <c r="AI145" s="164">
        <f t="shared" si="113"/>
        <v>1230000</v>
      </c>
      <c r="AJ145" s="164">
        <f t="shared" si="113"/>
        <v>250000</v>
      </c>
      <c r="AK145" s="164">
        <f t="shared" si="113"/>
        <v>715000</v>
      </c>
      <c r="AL145" s="164">
        <f t="shared" si="113"/>
        <v>569695.5</v>
      </c>
      <c r="AM145" s="164">
        <f t="shared" si="113"/>
        <v>739627</v>
      </c>
      <c r="AN145" s="164">
        <f t="shared" si="113"/>
        <v>0</v>
      </c>
      <c r="AO145" s="27">
        <v>4264024.03</v>
      </c>
      <c r="AP145" s="164">
        <f t="shared" si="73"/>
        <v>76.504674139791632</v>
      </c>
      <c r="AQ145" s="164">
        <f t="shared" ref="AQ145:AX145" si="114">SUM(AQ146)</f>
        <v>5379317.5</v>
      </c>
      <c r="AR145" s="164">
        <f t="shared" si="114"/>
        <v>5379317.5</v>
      </c>
      <c r="AS145" s="164">
        <f t="shared" si="114"/>
        <v>258965.98</v>
      </c>
      <c r="AT145" s="164">
        <f t="shared" si="114"/>
        <v>0</v>
      </c>
      <c r="AU145" s="164">
        <f t="shared" si="75"/>
        <v>0</v>
      </c>
      <c r="AV145" s="164">
        <f t="shared" si="114"/>
        <v>0</v>
      </c>
      <c r="AW145" s="164">
        <f t="shared" si="114"/>
        <v>4639690.5</v>
      </c>
      <c r="AX145" s="164">
        <f t="shared" si="114"/>
        <v>0</v>
      </c>
      <c r="AY145" s="164">
        <f t="shared" si="76"/>
        <v>0</v>
      </c>
      <c r="AZ145" s="164">
        <f t="shared" si="77"/>
        <v>4.814104763290139</v>
      </c>
      <c r="BA145" s="164">
        <f>SUM(BA146)</f>
        <v>-980000</v>
      </c>
      <c r="BB145" s="164"/>
      <c r="BC145" s="164"/>
      <c r="BD145" s="164">
        <f t="shared" si="107"/>
        <v>24627</v>
      </c>
      <c r="BE145" s="164">
        <f>SUM(BE146)</f>
        <v>0</v>
      </c>
      <c r="BF145" s="164">
        <f>SUM(BF146)</f>
        <v>0</v>
      </c>
    </row>
    <row r="146" spans="1:62" x14ac:dyDescent="0.3">
      <c r="A146" s="1"/>
      <c r="B146" s="220"/>
      <c r="C146" s="220"/>
      <c r="D146" s="220"/>
      <c r="E146" s="220"/>
      <c r="F146" s="220"/>
      <c r="G146" s="220"/>
      <c r="H146" s="220"/>
      <c r="I146" s="220"/>
      <c r="J146" s="144"/>
      <c r="K146" s="144"/>
      <c r="L146" s="145"/>
      <c r="M146" s="145">
        <v>4521</v>
      </c>
      <c r="N146" s="146" t="s">
        <v>94</v>
      </c>
      <c r="O146" s="33">
        <v>182791</v>
      </c>
      <c r="P146" s="33" t="e">
        <f>SUM(#REF!+#REF!+#REF!)</f>
        <v>#REF!</v>
      </c>
      <c r="Q146" s="33">
        <v>219450</v>
      </c>
      <c r="R146" s="33">
        <v>452384</v>
      </c>
      <c r="S146" s="33">
        <v>475000</v>
      </c>
      <c r="T146" s="33">
        <v>239404.62</v>
      </c>
      <c r="U146" s="33">
        <f t="shared" si="70"/>
        <v>50.400972631578945</v>
      </c>
      <c r="V146" s="33">
        <f>(Y146-S146)</f>
        <v>-40000</v>
      </c>
      <c r="W146" s="33">
        <v>704000</v>
      </c>
      <c r="X146" s="33">
        <v>525671.57999999996</v>
      </c>
      <c r="Y146" s="33">
        <v>435000</v>
      </c>
      <c r="Z146" s="33">
        <v>0</v>
      </c>
      <c r="AA146" s="33">
        <f t="shared" si="99"/>
        <v>0</v>
      </c>
      <c r="AB146" s="33">
        <f>(AC146-Y146)</f>
        <v>685000</v>
      </c>
      <c r="AC146" s="33">
        <v>1120000</v>
      </c>
      <c r="AD146" s="33"/>
      <c r="AE146" s="33"/>
      <c r="AF146" s="33">
        <v>1120000</v>
      </c>
      <c r="AG146" s="33"/>
      <c r="AH146" s="33">
        <v>966773.61</v>
      </c>
      <c r="AI146" s="33">
        <v>1230000</v>
      </c>
      <c r="AJ146" s="33">
        <v>250000</v>
      </c>
      <c r="AK146" s="33">
        <v>715000</v>
      </c>
      <c r="AL146" s="33">
        <v>569695.5</v>
      </c>
      <c r="AM146" s="33">
        <v>739627</v>
      </c>
      <c r="AN146" s="33"/>
      <c r="AO146" s="33"/>
      <c r="AP146" s="33">
        <f t="shared" si="73"/>
        <v>76.504674139791632</v>
      </c>
      <c r="AQ146" s="33">
        <v>5379317.5</v>
      </c>
      <c r="AR146" s="33">
        <v>5379317.5</v>
      </c>
      <c r="AS146" s="33">
        <v>258965.98</v>
      </c>
      <c r="AT146" s="33">
        <v>0</v>
      </c>
      <c r="AU146" s="33">
        <f t="shared" si="75"/>
        <v>0</v>
      </c>
      <c r="AV146" s="33"/>
      <c r="AW146" s="33">
        <f>AQ146-AM146</f>
        <v>4639690.5</v>
      </c>
      <c r="AX146" s="33"/>
      <c r="AY146" s="33">
        <f t="shared" si="76"/>
        <v>0</v>
      </c>
      <c r="AZ146" s="33">
        <f t="shared" si="77"/>
        <v>4.814104763290139</v>
      </c>
      <c r="BA146" s="33">
        <f>AJ146-AI146</f>
        <v>-980000</v>
      </c>
      <c r="BB146" s="33"/>
      <c r="BC146" s="33"/>
      <c r="BD146" s="33">
        <f t="shared" si="107"/>
        <v>24627</v>
      </c>
      <c r="BE146" s="33"/>
      <c r="BF146" s="33"/>
      <c r="BG146" s="91"/>
    </row>
    <row r="147" spans="1:62" x14ac:dyDescent="0.3">
      <c r="A147" s="1"/>
      <c r="B147" s="220"/>
      <c r="C147" s="220"/>
      <c r="D147" s="220"/>
      <c r="E147" s="220"/>
      <c r="F147" s="220"/>
      <c r="G147" s="220"/>
      <c r="H147" s="220"/>
      <c r="I147" s="220"/>
      <c r="J147" s="144"/>
      <c r="K147" s="144"/>
      <c r="L147" s="175">
        <v>453</v>
      </c>
      <c r="M147" s="175"/>
      <c r="N147" s="179" t="s">
        <v>429</v>
      </c>
      <c r="O147" s="164">
        <f>SUM(O148)</f>
        <v>182791</v>
      </c>
      <c r="P147" s="164" t="e">
        <f>SUM(P148)</f>
        <v>#REF!</v>
      </c>
      <c r="Q147" s="164">
        <v>219450</v>
      </c>
      <c r="R147" s="164">
        <f>SUM(R148)</f>
        <v>452384</v>
      </c>
      <c r="S147" s="164">
        <f>SUM(S148)</f>
        <v>475000</v>
      </c>
      <c r="T147" s="164">
        <f>SUM(T148)</f>
        <v>239404.62</v>
      </c>
      <c r="U147" s="164">
        <f>(T147/S147)*100</f>
        <v>50.400972631578945</v>
      </c>
      <c r="V147" s="164">
        <f>SUM(V148)</f>
        <v>-40000</v>
      </c>
      <c r="W147" s="164">
        <f>SUM(W148)</f>
        <v>704000</v>
      </c>
      <c r="X147" s="164">
        <f>SUM(X148)</f>
        <v>525671.57999999996</v>
      </c>
      <c r="Y147" s="164">
        <f>SUM(Y148)</f>
        <v>435000</v>
      </c>
      <c r="Z147" s="164">
        <f>SUM(Z148)</f>
        <v>0</v>
      </c>
      <c r="AA147" s="164">
        <f>(Z147/Y147)*100</f>
        <v>0</v>
      </c>
      <c r="AB147" s="164">
        <f>SUM(AB148)</f>
        <v>685000</v>
      </c>
      <c r="AC147" s="164">
        <f>SUM(AC148)</f>
        <v>1120000</v>
      </c>
      <c r="AD147" s="164"/>
      <c r="AE147" s="164"/>
      <c r="AF147" s="164">
        <f t="shared" ref="AF147:AM147" si="115">SUM(AF148)</f>
        <v>1120000</v>
      </c>
      <c r="AG147" s="164">
        <f t="shared" si="115"/>
        <v>0</v>
      </c>
      <c r="AH147" s="164">
        <f t="shared" si="115"/>
        <v>0</v>
      </c>
      <c r="AI147" s="164">
        <f t="shared" si="115"/>
        <v>0</v>
      </c>
      <c r="AJ147" s="164">
        <f t="shared" si="115"/>
        <v>0</v>
      </c>
      <c r="AK147" s="164">
        <f t="shared" si="115"/>
        <v>0</v>
      </c>
      <c r="AL147" s="164">
        <f t="shared" si="115"/>
        <v>0</v>
      </c>
      <c r="AM147" s="164">
        <f t="shared" si="115"/>
        <v>100000</v>
      </c>
      <c r="AN147" s="33"/>
      <c r="AO147" s="33"/>
      <c r="AP147" s="33"/>
      <c r="AQ147" s="164">
        <f t="shared" ref="AQ147:AX147" si="116">SUM(AQ148)</f>
        <v>107200</v>
      </c>
      <c r="AR147" s="164">
        <f t="shared" si="116"/>
        <v>107200</v>
      </c>
      <c r="AS147" s="164">
        <f t="shared" si="116"/>
        <v>77816.25</v>
      </c>
      <c r="AT147" s="164">
        <f t="shared" si="116"/>
        <v>0</v>
      </c>
      <c r="AU147" s="164">
        <f t="shared" si="75"/>
        <v>0</v>
      </c>
      <c r="AV147" s="164">
        <f t="shared" si="116"/>
        <v>0</v>
      </c>
      <c r="AW147" s="164">
        <f t="shared" si="116"/>
        <v>7200</v>
      </c>
      <c r="AX147" s="164">
        <f t="shared" si="116"/>
        <v>0</v>
      </c>
      <c r="AY147" s="164">
        <f t="shared" si="76"/>
        <v>0</v>
      </c>
      <c r="AZ147" s="164">
        <f t="shared" si="77"/>
        <v>72.589785447761187</v>
      </c>
      <c r="BA147" s="33"/>
      <c r="BB147" s="164"/>
      <c r="BC147" s="164"/>
      <c r="BD147" s="164">
        <f t="shared" si="107"/>
        <v>100000</v>
      </c>
      <c r="BE147" s="164">
        <f>SUM(BE148)</f>
        <v>0</v>
      </c>
      <c r="BF147" s="164">
        <f>SUM(BF148)</f>
        <v>0</v>
      </c>
    </row>
    <row r="148" spans="1:62" ht="23.25" x14ac:dyDescent="0.35">
      <c r="A148" s="1"/>
      <c r="B148" s="220"/>
      <c r="C148" s="220"/>
      <c r="D148" s="220"/>
      <c r="E148" s="220"/>
      <c r="F148" s="220"/>
      <c r="G148" s="220"/>
      <c r="H148" s="220"/>
      <c r="I148" s="220"/>
      <c r="J148" s="144"/>
      <c r="K148" s="144"/>
      <c r="L148" s="145"/>
      <c r="M148" s="145">
        <v>4531</v>
      </c>
      <c r="N148" s="146" t="s">
        <v>429</v>
      </c>
      <c r="O148" s="33">
        <v>182791</v>
      </c>
      <c r="P148" s="33" t="e">
        <f>SUM(#REF!+#REF!+#REF!)</f>
        <v>#REF!</v>
      </c>
      <c r="Q148" s="33">
        <v>219450</v>
      </c>
      <c r="R148" s="33">
        <v>452384</v>
      </c>
      <c r="S148" s="33">
        <v>475000</v>
      </c>
      <c r="T148" s="33">
        <v>239404.62</v>
      </c>
      <c r="U148" s="33">
        <f>(T148/S148)*100</f>
        <v>50.400972631578945</v>
      </c>
      <c r="V148" s="33">
        <f>(Y148-S148)</f>
        <v>-40000</v>
      </c>
      <c r="W148" s="33">
        <v>704000</v>
      </c>
      <c r="X148" s="33">
        <v>525671.57999999996</v>
      </c>
      <c r="Y148" s="33">
        <v>435000</v>
      </c>
      <c r="Z148" s="33">
        <v>0</v>
      </c>
      <c r="AA148" s="33">
        <f>(Z148/Y148)*100</f>
        <v>0</v>
      </c>
      <c r="AB148" s="33">
        <f>(AC148-Y148)</f>
        <v>685000</v>
      </c>
      <c r="AC148" s="33">
        <v>1120000</v>
      </c>
      <c r="AD148" s="33"/>
      <c r="AE148" s="33"/>
      <c r="AF148" s="33">
        <v>1120000</v>
      </c>
      <c r="AG148" s="33"/>
      <c r="AH148" s="33">
        <v>0</v>
      </c>
      <c r="AI148" s="33">
        <v>0</v>
      </c>
      <c r="AJ148" s="33">
        <v>0</v>
      </c>
      <c r="AK148" s="33">
        <v>0</v>
      </c>
      <c r="AL148" s="33">
        <v>0</v>
      </c>
      <c r="AM148" s="33">
        <v>100000</v>
      </c>
      <c r="AN148" s="33"/>
      <c r="AO148" s="27">
        <v>281629.11</v>
      </c>
      <c r="AP148" s="33"/>
      <c r="AQ148" s="33">
        <v>107200</v>
      </c>
      <c r="AR148" s="33">
        <v>107200</v>
      </c>
      <c r="AS148" s="33">
        <v>77816.25</v>
      </c>
      <c r="AT148" s="33">
        <v>0</v>
      </c>
      <c r="AU148" s="33">
        <f t="shared" si="75"/>
        <v>0</v>
      </c>
      <c r="AV148" s="33"/>
      <c r="AW148" s="33">
        <f>AQ148-AM148</f>
        <v>7200</v>
      </c>
      <c r="AX148" s="33"/>
      <c r="AY148" s="33">
        <f t="shared" si="76"/>
        <v>0</v>
      </c>
      <c r="AZ148" s="33">
        <f t="shared" si="77"/>
        <v>72.589785447761187</v>
      </c>
      <c r="BA148" s="33"/>
      <c r="BB148" s="33"/>
      <c r="BC148" s="33"/>
      <c r="BD148" s="33">
        <f t="shared" si="107"/>
        <v>100000</v>
      </c>
      <c r="BE148" s="33"/>
      <c r="BF148" s="33"/>
    </row>
    <row r="149" spans="1:62" ht="23.25" hidden="1" customHeight="1" x14ac:dyDescent="0.35">
      <c r="A149" s="1"/>
      <c r="B149" s="220"/>
      <c r="C149" s="220"/>
      <c r="D149" s="220"/>
      <c r="E149" s="220"/>
      <c r="F149" s="220"/>
      <c r="G149" s="220"/>
      <c r="H149" s="220"/>
      <c r="I149" s="220"/>
      <c r="J149" s="144"/>
      <c r="K149" s="144"/>
      <c r="L149" s="175">
        <v>454</v>
      </c>
      <c r="M149" s="175"/>
      <c r="N149" s="185" t="s">
        <v>311</v>
      </c>
      <c r="O149" s="32"/>
      <c r="P149" s="32"/>
      <c r="Q149" s="164">
        <v>0</v>
      </c>
      <c r="R149" s="32">
        <f>SUM(R150)</f>
        <v>155000</v>
      </c>
      <c r="S149" s="32">
        <f>SUM(S150)</f>
        <v>0</v>
      </c>
      <c r="T149" s="32">
        <f>SUM(T150)</f>
        <v>0</v>
      </c>
      <c r="U149" s="32">
        <v>0</v>
      </c>
      <c r="V149" s="32">
        <f>SUM(V150)</f>
        <v>0</v>
      </c>
      <c r="W149" s="32">
        <f>SUM(W150)</f>
        <v>0</v>
      </c>
      <c r="X149" s="32">
        <f>SUM(X150)</f>
        <v>0</v>
      </c>
      <c r="Y149" s="32">
        <f>SUM(Y150)</f>
        <v>0</v>
      </c>
      <c r="Z149" s="32">
        <f>SUM(Z150)</f>
        <v>0</v>
      </c>
      <c r="AA149" s="32">
        <v>0</v>
      </c>
      <c r="AB149" s="32">
        <f>SUM(AB150)</f>
        <v>0</v>
      </c>
      <c r="AC149" s="32">
        <f>SUM(AC150)</f>
        <v>0</v>
      </c>
      <c r="AD149" s="164"/>
      <c r="AE149" s="164"/>
      <c r="AF149" s="32">
        <f t="shared" ref="AF149:AN149" si="117">SUM(AF150)</f>
        <v>0</v>
      </c>
      <c r="AG149" s="32">
        <f t="shared" si="117"/>
        <v>0</v>
      </c>
      <c r="AH149" s="32">
        <f t="shared" si="117"/>
        <v>0</v>
      </c>
      <c r="AI149" s="32">
        <f t="shared" si="117"/>
        <v>0</v>
      </c>
      <c r="AJ149" s="32">
        <f t="shared" si="117"/>
        <v>0</v>
      </c>
      <c r="AK149" s="32">
        <f t="shared" si="117"/>
        <v>0</v>
      </c>
      <c r="AL149" s="32">
        <f>SUM(AL150)</f>
        <v>0</v>
      </c>
      <c r="AM149" s="32">
        <f t="shared" si="117"/>
        <v>0</v>
      </c>
      <c r="AN149" s="32">
        <f t="shared" si="117"/>
        <v>0</v>
      </c>
      <c r="AO149" s="27">
        <v>0</v>
      </c>
      <c r="AP149" s="32" t="e">
        <f t="shared" si="73"/>
        <v>#DIV/0!</v>
      </c>
      <c r="AQ149" s="32">
        <f>SUM(AQ150)</f>
        <v>0</v>
      </c>
      <c r="AR149" s="32">
        <f>SUM(AR150)</f>
        <v>0</v>
      </c>
      <c r="AS149" s="32">
        <f>SUM(AS150)</f>
        <v>0</v>
      </c>
      <c r="AT149" s="32">
        <f>SUM(AT150)</f>
        <v>0</v>
      </c>
      <c r="AU149" s="32">
        <f t="shared" si="75"/>
        <v>0</v>
      </c>
      <c r="AV149" s="32">
        <f>SUM(AV150)</f>
        <v>0</v>
      </c>
      <c r="AW149" s="32">
        <f>SUM(AW150)</f>
        <v>0</v>
      </c>
      <c r="AX149" s="32">
        <f>SUM(AX150)</f>
        <v>0</v>
      </c>
      <c r="AY149" s="32">
        <f t="shared" si="76"/>
        <v>0</v>
      </c>
      <c r="AZ149" s="32">
        <f t="shared" si="77"/>
        <v>0</v>
      </c>
      <c r="BA149" s="32">
        <f>SUM(BA150)</f>
        <v>0</v>
      </c>
      <c r="BB149" s="32">
        <f>SUM(BB150)</f>
        <v>0</v>
      </c>
      <c r="BC149" s="32">
        <f>SUM(BC150)</f>
        <v>0</v>
      </c>
      <c r="BD149" s="32">
        <f t="shared" si="107"/>
        <v>0</v>
      </c>
      <c r="BE149" s="32">
        <f>SUM(BE150)</f>
        <v>0</v>
      </c>
      <c r="BF149" s="32">
        <f>SUM(BF150)</f>
        <v>0</v>
      </c>
    </row>
    <row r="150" spans="1:62" ht="23.25" hidden="1" customHeight="1" x14ac:dyDescent="0.35">
      <c r="A150" s="1"/>
      <c r="B150" s="220"/>
      <c r="C150" s="220"/>
      <c r="D150" s="220"/>
      <c r="E150" s="220"/>
      <c r="F150" s="220"/>
      <c r="G150" s="220"/>
      <c r="H150" s="220"/>
      <c r="I150" s="220"/>
      <c r="J150" s="144"/>
      <c r="K150" s="144"/>
      <c r="L150" s="145"/>
      <c r="M150" s="145">
        <v>4541</v>
      </c>
      <c r="N150" s="186" t="s">
        <v>311</v>
      </c>
      <c r="O150" s="218"/>
      <c r="P150" s="218"/>
      <c r="Q150" s="218">
        <v>0</v>
      </c>
      <c r="R150" s="271">
        <v>155000</v>
      </c>
      <c r="S150" s="271">
        <v>0</v>
      </c>
      <c r="T150" s="271">
        <v>0</v>
      </c>
      <c r="U150" s="45">
        <v>0</v>
      </c>
      <c r="V150" s="271">
        <f>(Y150-S150)</f>
        <v>0</v>
      </c>
      <c r="W150" s="271">
        <v>0</v>
      </c>
      <c r="X150" s="271">
        <v>0</v>
      </c>
      <c r="Y150" s="271">
        <v>0</v>
      </c>
      <c r="Z150" s="271">
        <v>0</v>
      </c>
      <c r="AA150" s="45">
        <v>0</v>
      </c>
      <c r="AB150" s="271">
        <f>(AC150-Y150)</f>
        <v>0</v>
      </c>
      <c r="AC150" s="271">
        <v>0</v>
      </c>
      <c r="AD150" s="228"/>
      <c r="AE150" s="33"/>
      <c r="AF150" s="271">
        <v>0</v>
      </c>
      <c r="AG150" s="271">
        <v>0</v>
      </c>
      <c r="AH150" s="271">
        <v>0</v>
      </c>
      <c r="AI150" s="271">
        <v>0</v>
      </c>
      <c r="AJ150" s="271">
        <v>0</v>
      </c>
      <c r="AK150" s="271">
        <v>0</v>
      </c>
      <c r="AL150" s="271">
        <v>0</v>
      </c>
      <c r="AM150" s="271">
        <v>0</v>
      </c>
      <c r="AN150" s="271">
        <v>0</v>
      </c>
      <c r="AO150" s="27">
        <v>3771537.37</v>
      </c>
      <c r="AP150" s="271" t="e">
        <f t="shared" si="73"/>
        <v>#DIV/0!</v>
      </c>
      <c r="AQ150" s="271">
        <v>0</v>
      </c>
      <c r="AR150" s="271">
        <v>0</v>
      </c>
      <c r="AS150" s="271">
        <v>0</v>
      </c>
      <c r="AT150" s="271">
        <v>0</v>
      </c>
      <c r="AU150" s="271">
        <f t="shared" si="75"/>
        <v>0</v>
      </c>
      <c r="AV150" s="271">
        <v>0</v>
      </c>
      <c r="AW150" s="271">
        <f>AQ150-AM150</f>
        <v>0</v>
      </c>
      <c r="AX150" s="271">
        <v>0</v>
      </c>
      <c r="AY150" s="271">
        <f t="shared" si="76"/>
        <v>0</v>
      </c>
      <c r="AZ150" s="271">
        <f t="shared" si="77"/>
        <v>0</v>
      </c>
      <c r="BA150" s="271">
        <v>0</v>
      </c>
      <c r="BB150" s="271">
        <v>0</v>
      </c>
      <c r="BC150" s="271">
        <v>0</v>
      </c>
      <c r="BD150" s="271">
        <f t="shared" si="107"/>
        <v>0</v>
      </c>
      <c r="BE150" s="271">
        <v>0</v>
      </c>
      <c r="BF150" s="271">
        <v>0</v>
      </c>
    </row>
    <row r="151" spans="1:62" ht="23.25" x14ac:dyDescent="0.35">
      <c r="A151" s="22"/>
      <c r="B151" s="272"/>
      <c r="C151" s="272"/>
      <c r="D151" s="272"/>
      <c r="E151" s="272"/>
      <c r="F151" s="272"/>
      <c r="G151" s="272"/>
      <c r="H151" s="272"/>
      <c r="I151" s="272"/>
      <c r="J151" s="273">
        <v>5</v>
      </c>
      <c r="K151" s="273"/>
      <c r="L151" s="273"/>
      <c r="M151" s="860" t="s">
        <v>95</v>
      </c>
      <c r="N151" s="860"/>
      <c r="O151" s="274" t="e">
        <f>SUM(O163)</f>
        <v>#REF!</v>
      </c>
      <c r="P151" s="274" t="e">
        <f>SUM(P163)</f>
        <v>#REF!</v>
      </c>
      <c r="Q151" s="274">
        <v>4203663</v>
      </c>
      <c r="R151" s="274">
        <f>SUM(R163+R152)</f>
        <v>4300000</v>
      </c>
      <c r="S151" s="274">
        <f>SUM(S163+S152)</f>
        <v>4300000</v>
      </c>
      <c r="T151" s="274">
        <f>SUM(T163+T152)</f>
        <v>2318591.9700000002</v>
      </c>
      <c r="U151" s="274">
        <f t="shared" si="70"/>
        <v>53.920743488372104</v>
      </c>
      <c r="V151" s="274">
        <f>SUM(V163+V152)</f>
        <v>-3500000</v>
      </c>
      <c r="W151" s="274">
        <f>SUM(W163+W152)</f>
        <v>4025000</v>
      </c>
      <c r="X151" s="274" t="e">
        <f>SUM(X163+X152)</f>
        <v>#REF!</v>
      </c>
      <c r="Y151" s="274" t="e">
        <f>SUM(Y163+Y152)</f>
        <v>#REF!</v>
      </c>
      <c r="Z151" s="274">
        <f>SUM(Z163+Z152)</f>
        <v>404444.55</v>
      </c>
      <c r="AA151" s="274" t="e">
        <f>(Z151/Y151)*100</f>
        <v>#REF!</v>
      </c>
      <c r="AB151" s="274">
        <f>SUM(AB163+AB152)</f>
        <v>1106325</v>
      </c>
      <c r="AC151" s="274">
        <f>SUM(AC163+AC152)</f>
        <v>1906325</v>
      </c>
      <c r="AD151" s="274">
        <f>SUM(AC163+AD152)</f>
        <v>815000</v>
      </c>
      <c r="AE151" s="274">
        <f>SUM(AE163+AE152)</f>
        <v>800000</v>
      </c>
      <c r="AF151" s="274">
        <f>SUM(AF163+AF152)</f>
        <v>1906325</v>
      </c>
      <c r="AG151" s="274">
        <f>SUM(AG163+AG152)</f>
        <v>0</v>
      </c>
      <c r="AH151" s="274">
        <f>SUM(AH163+AH157)</f>
        <v>1903668.55</v>
      </c>
      <c r="AI151" s="274">
        <f>SUM(AI163+AI152)</f>
        <v>830000</v>
      </c>
      <c r="AJ151" s="274">
        <f>SUM(AJ163+AJ152)</f>
        <v>830000</v>
      </c>
      <c r="AK151" s="274">
        <f>SUM(AK163+AK152)</f>
        <v>830000</v>
      </c>
      <c r="AL151" s="274">
        <f>SUM(AL163+AL157+AL160)</f>
        <v>851772.88</v>
      </c>
      <c r="AM151" s="274">
        <f>SUM(AM163+AM157+AM160)</f>
        <v>830000</v>
      </c>
      <c r="AN151" s="274">
        <f>SUM(AN163+AN157+AN160)</f>
        <v>0</v>
      </c>
      <c r="AO151" s="27">
        <v>0</v>
      </c>
      <c r="AP151" s="274">
        <f>SUM(AP163+AP157+AP160)</f>
        <v>0</v>
      </c>
      <c r="AQ151" s="274">
        <f t="shared" ref="AQ151:AX151" si="118">SUM(AQ163+AQ157+AQ160)</f>
        <v>1179235.72</v>
      </c>
      <c r="AR151" s="274">
        <f t="shared" si="118"/>
        <v>1179235.72</v>
      </c>
      <c r="AS151" s="274">
        <f t="shared" si="118"/>
        <v>431417.87</v>
      </c>
      <c r="AT151" s="274">
        <f>SUM(AT163+AT157+AT160)</f>
        <v>0</v>
      </c>
      <c r="AU151" s="274">
        <f t="shared" si="75"/>
        <v>0</v>
      </c>
      <c r="AV151" s="274">
        <f t="shared" si="118"/>
        <v>0</v>
      </c>
      <c r="AW151" s="274">
        <f t="shared" si="118"/>
        <v>349235.72</v>
      </c>
      <c r="AX151" s="274">
        <f t="shared" si="118"/>
        <v>0</v>
      </c>
      <c r="AY151" s="274">
        <f t="shared" si="76"/>
        <v>0</v>
      </c>
      <c r="AZ151" s="274">
        <f t="shared" si="77"/>
        <v>36.584532056067637</v>
      </c>
      <c r="BA151" s="274">
        <f>SUM(BA163+BA152)</f>
        <v>0</v>
      </c>
      <c r="BB151" s="274">
        <f>SUM(BB163+BB152)</f>
        <v>830000</v>
      </c>
      <c r="BC151" s="274">
        <f>SUM(BC163+BC152)</f>
        <v>830000</v>
      </c>
      <c r="BD151" s="274">
        <f t="shared" si="107"/>
        <v>0</v>
      </c>
      <c r="BE151" s="274">
        <f>SUM(BE163+BE157+BE160)</f>
        <v>0</v>
      </c>
      <c r="BF151" s="274">
        <f>SUM(BF163+BF157+BF160)</f>
        <v>0</v>
      </c>
    </row>
    <row r="152" spans="1:62" ht="20.25" hidden="1" customHeight="1" x14ac:dyDescent="0.3">
      <c r="A152" s="22"/>
      <c r="B152" s="272"/>
      <c r="C152" s="272"/>
      <c r="D152" s="272"/>
      <c r="E152" s="272"/>
      <c r="F152" s="272"/>
      <c r="G152" s="272"/>
      <c r="H152" s="272"/>
      <c r="I152" s="272"/>
      <c r="J152" s="144"/>
      <c r="K152" s="174">
        <v>51</v>
      </c>
      <c r="L152" s="175"/>
      <c r="M152" s="187"/>
      <c r="N152" s="179" t="s">
        <v>307</v>
      </c>
      <c r="O152" s="170"/>
      <c r="P152" s="170"/>
      <c r="Q152" s="170">
        <v>0</v>
      </c>
      <c r="R152" s="170">
        <f>SUM(R155+R153)</f>
        <v>100000</v>
      </c>
      <c r="S152" s="170">
        <f>SUM(S155+S153)</f>
        <v>100000</v>
      </c>
      <c r="T152" s="170">
        <f>SUM(T155+T153)</f>
        <v>0</v>
      </c>
      <c r="U152" s="170">
        <f t="shared" si="70"/>
        <v>0</v>
      </c>
      <c r="V152" s="170">
        <f t="shared" ref="V152:AF152" si="119">SUM(V155+V153)</f>
        <v>-100000</v>
      </c>
      <c r="W152" s="170">
        <f t="shared" si="119"/>
        <v>225000</v>
      </c>
      <c r="X152" s="170">
        <f>SUM(X155+X153)</f>
        <v>225000</v>
      </c>
      <c r="Y152" s="170">
        <f t="shared" si="119"/>
        <v>0</v>
      </c>
      <c r="Z152" s="170">
        <f t="shared" si="119"/>
        <v>0</v>
      </c>
      <c r="AA152" s="170">
        <v>0</v>
      </c>
      <c r="AB152" s="170">
        <f>SUM(AB155+AB153)</f>
        <v>1091325</v>
      </c>
      <c r="AC152" s="170">
        <f>SUM(AC155+AC153)</f>
        <v>1091325</v>
      </c>
      <c r="AD152" s="170">
        <f>SUM(AC155+AD153)</f>
        <v>0</v>
      </c>
      <c r="AE152" s="170">
        <f t="shared" si="119"/>
        <v>0</v>
      </c>
      <c r="AF152" s="170">
        <f t="shared" si="119"/>
        <v>1091325</v>
      </c>
      <c r="AG152" s="170">
        <f t="shared" ref="AG152:AO152" si="120">SUM(AG155+AG153)</f>
        <v>0</v>
      </c>
      <c r="AH152" s="170">
        <f t="shared" si="120"/>
        <v>0</v>
      </c>
      <c r="AI152" s="170">
        <f t="shared" si="120"/>
        <v>0</v>
      </c>
      <c r="AJ152" s="170">
        <f t="shared" si="120"/>
        <v>0</v>
      </c>
      <c r="AK152" s="170">
        <f t="shared" si="120"/>
        <v>0</v>
      </c>
      <c r="AL152" s="170">
        <f t="shared" si="120"/>
        <v>0</v>
      </c>
      <c r="AM152" s="170">
        <f t="shared" si="120"/>
        <v>0</v>
      </c>
      <c r="AN152" s="170">
        <f t="shared" si="120"/>
        <v>0</v>
      </c>
      <c r="AO152" s="170">
        <f t="shared" si="120"/>
        <v>0</v>
      </c>
      <c r="AP152" s="170" t="e">
        <f t="shared" si="73"/>
        <v>#DIV/0!</v>
      </c>
      <c r="AQ152" s="170">
        <f>SUM(AQ155+AQ153)</f>
        <v>0</v>
      </c>
      <c r="AR152" s="170">
        <f>SUM(AR155+AR153)</f>
        <v>0</v>
      </c>
      <c r="AS152" s="170">
        <f>SUM(AS155+AS153)</f>
        <v>0</v>
      </c>
      <c r="AT152" s="170">
        <f>SUM(AT155+AT153)</f>
        <v>0</v>
      </c>
      <c r="AU152" s="170">
        <f t="shared" si="75"/>
        <v>0</v>
      </c>
      <c r="AV152" s="170">
        <f>SUM(AV155+AV153)</f>
        <v>0</v>
      </c>
      <c r="AW152" s="170">
        <f>SUM(AW155+AW153)</f>
        <v>0</v>
      </c>
      <c r="AX152" s="170">
        <f>SUM(AX155+AX153)</f>
        <v>0</v>
      </c>
      <c r="AY152" s="170">
        <f t="shared" si="76"/>
        <v>0</v>
      </c>
      <c r="AZ152" s="170">
        <f t="shared" si="77"/>
        <v>0</v>
      </c>
      <c r="BA152" s="170">
        <f>SUM(BA155+BA153)</f>
        <v>0</v>
      </c>
      <c r="BB152" s="170">
        <f>SUM(BB155+BB153)</f>
        <v>0</v>
      </c>
      <c r="BC152" s="170">
        <f>SUM(BC155+BC153)</f>
        <v>0</v>
      </c>
      <c r="BD152" s="170">
        <f t="shared" si="107"/>
        <v>0</v>
      </c>
      <c r="BE152" s="170">
        <f>SUM(BE155+BE153)</f>
        <v>0</v>
      </c>
      <c r="BF152" s="170">
        <f>SUM(BF155+BF153)</f>
        <v>0</v>
      </c>
    </row>
    <row r="153" spans="1:62" ht="40.5" hidden="1" customHeight="1" x14ac:dyDescent="0.3">
      <c r="A153" s="22"/>
      <c r="B153" s="272"/>
      <c r="C153" s="272"/>
      <c r="D153" s="272"/>
      <c r="E153" s="272"/>
      <c r="F153" s="272"/>
      <c r="G153" s="272"/>
      <c r="H153" s="272"/>
      <c r="I153" s="272"/>
      <c r="J153" s="144"/>
      <c r="K153" s="144"/>
      <c r="L153" s="144">
        <v>514</v>
      </c>
      <c r="M153" s="275"/>
      <c r="N153" s="232" t="s">
        <v>345</v>
      </c>
      <c r="O153" s="170"/>
      <c r="P153" s="170"/>
      <c r="Q153" s="170">
        <f>Q154</f>
        <v>0</v>
      </c>
      <c r="R153" s="170">
        <f t="shared" ref="R153:AC153" si="121">R154</f>
        <v>0</v>
      </c>
      <c r="S153" s="170">
        <f t="shared" si="121"/>
        <v>0</v>
      </c>
      <c r="T153" s="170">
        <f t="shared" si="121"/>
        <v>0</v>
      </c>
      <c r="U153" s="170">
        <v>0</v>
      </c>
      <c r="V153" s="170">
        <f t="shared" si="121"/>
        <v>0</v>
      </c>
      <c r="W153" s="170">
        <f t="shared" si="121"/>
        <v>225000</v>
      </c>
      <c r="X153" s="170">
        <f t="shared" si="121"/>
        <v>225000</v>
      </c>
      <c r="Y153" s="170">
        <f t="shared" si="121"/>
        <v>0</v>
      </c>
      <c r="Z153" s="170">
        <f t="shared" si="121"/>
        <v>0</v>
      </c>
      <c r="AA153" s="170">
        <v>0</v>
      </c>
      <c r="AB153" s="170">
        <f t="shared" si="121"/>
        <v>1091325</v>
      </c>
      <c r="AC153" s="170">
        <f t="shared" si="121"/>
        <v>1091325</v>
      </c>
      <c r="AD153" s="170"/>
      <c r="AE153" s="170"/>
      <c r="AF153" s="170">
        <f t="shared" ref="AF153:AO153" si="122">AF154</f>
        <v>1091325</v>
      </c>
      <c r="AG153" s="170">
        <f t="shared" si="122"/>
        <v>0</v>
      </c>
      <c r="AH153" s="170">
        <f t="shared" si="122"/>
        <v>0</v>
      </c>
      <c r="AI153" s="170">
        <f t="shared" si="122"/>
        <v>0</v>
      </c>
      <c r="AJ153" s="170">
        <f>AJ154</f>
        <v>0</v>
      </c>
      <c r="AK153" s="170">
        <f>AK154</f>
        <v>0</v>
      </c>
      <c r="AL153" s="170">
        <f>AL154</f>
        <v>0</v>
      </c>
      <c r="AM153" s="170">
        <f t="shared" si="122"/>
        <v>0</v>
      </c>
      <c r="AN153" s="170">
        <f t="shared" si="122"/>
        <v>0</v>
      </c>
      <c r="AO153" s="170">
        <f t="shared" si="122"/>
        <v>0</v>
      </c>
      <c r="AP153" s="170" t="e">
        <f t="shared" si="73"/>
        <v>#DIV/0!</v>
      </c>
      <c r="AQ153" s="170">
        <f t="shared" ref="AQ153:AX153" si="123">AQ154</f>
        <v>0</v>
      </c>
      <c r="AR153" s="170">
        <f t="shared" si="123"/>
        <v>0</v>
      </c>
      <c r="AS153" s="170">
        <f t="shared" si="123"/>
        <v>0</v>
      </c>
      <c r="AT153" s="170">
        <f t="shared" si="123"/>
        <v>0</v>
      </c>
      <c r="AU153" s="170">
        <f t="shared" si="75"/>
        <v>0</v>
      </c>
      <c r="AV153" s="170">
        <f t="shared" si="123"/>
        <v>0</v>
      </c>
      <c r="AW153" s="170">
        <f t="shared" si="123"/>
        <v>0</v>
      </c>
      <c r="AX153" s="170">
        <f t="shared" si="123"/>
        <v>0</v>
      </c>
      <c r="AY153" s="170">
        <f t="shared" si="76"/>
        <v>0</v>
      </c>
      <c r="AZ153" s="170">
        <f t="shared" si="77"/>
        <v>0</v>
      </c>
      <c r="BA153" s="170">
        <f>BA154</f>
        <v>0</v>
      </c>
      <c r="BB153" s="170"/>
      <c r="BC153" s="170"/>
      <c r="BD153" s="170">
        <f t="shared" si="107"/>
        <v>0</v>
      </c>
      <c r="BE153" s="170">
        <f>BE154</f>
        <v>0</v>
      </c>
      <c r="BF153" s="170">
        <f>BF154</f>
        <v>0</v>
      </c>
    </row>
    <row r="154" spans="1:62" ht="25.5" hidden="1" customHeight="1" x14ac:dyDescent="0.3">
      <c r="A154" s="22"/>
      <c r="B154" s="272"/>
      <c r="C154" s="272"/>
      <c r="D154" s="272"/>
      <c r="E154" s="272"/>
      <c r="F154" s="272"/>
      <c r="G154" s="272"/>
      <c r="H154" s="272"/>
      <c r="I154" s="272"/>
      <c r="J154" s="144"/>
      <c r="K154" s="144"/>
      <c r="L154" s="181"/>
      <c r="M154" s="176">
        <v>5141</v>
      </c>
      <c r="N154" s="276" t="s">
        <v>343</v>
      </c>
      <c r="O154" s="277"/>
      <c r="P154" s="277"/>
      <c r="Q154" s="278">
        <v>0</v>
      </c>
      <c r="R154" s="278">
        <v>0</v>
      </c>
      <c r="S154" s="278">
        <v>0</v>
      </c>
      <c r="T154" s="278">
        <v>0</v>
      </c>
      <c r="U154" s="278">
        <v>0</v>
      </c>
      <c r="V154" s="278">
        <f>(Y154-S154)</f>
        <v>0</v>
      </c>
      <c r="W154" s="278">
        <v>225000</v>
      </c>
      <c r="X154" s="278">
        <v>225000</v>
      </c>
      <c r="Y154" s="278">
        <v>0</v>
      </c>
      <c r="Z154" s="278">
        <v>0</v>
      </c>
      <c r="AA154" s="278">
        <v>0</v>
      </c>
      <c r="AB154" s="278">
        <f>(AC154-Y154)</f>
        <v>1091325</v>
      </c>
      <c r="AC154" s="278">
        <v>1091325</v>
      </c>
      <c r="AD154" s="278"/>
      <c r="AE154" s="278"/>
      <c r="AF154" s="278">
        <v>1091325</v>
      </c>
      <c r="AG154" s="278"/>
      <c r="AH154" s="278">
        <v>0</v>
      </c>
      <c r="AI154" s="278">
        <v>0</v>
      </c>
      <c r="AJ154" s="278">
        <v>0</v>
      </c>
      <c r="AK154" s="278">
        <v>0</v>
      </c>
      <c r="AL154" s="278">
        <v>0</v>
      </c>
      <c r="AM154" s="278">
        <v>0</v>
      </c>
      <c r="AN154" s="278">
        <v>0</v>
      </c>
      <c r="AO154" s="278">
        <v>0</v>
      </c>
      <c r="AP154" s="278" t="e">
        <f t="shared" si="73"/>
        <v>#DIV/0!</v>
      </c>
      <c r="AQ154" s="278">
        <v>0</v>
      </c>
      <c r="AR154" s="278">
        <v>0</v>
      </c>
      <c r="AS154" s="278">
        <v>0</v>
      </c>
      <c r="AT154" s="278">
        <v>0</v>
      </c>
      <c r="AU154" s="278">
        <f t="shared" si="75"/>
        <v>0</v>
      </c>
      <c r="AV154" s="278">
        <v>0</v>
      </c>
      <c r="AW154" s="278">
        <v>0</v>
      </c>
      <c r="AX154" s="278">
        <v>0</v>
      </c>
      <c r="AY154" s="278">
        <f t="shared" si="76"/>
        <v>0</v>
      </c>
      <c r="AZ154" s="278">
        <f t="shared" si="77"/>
        <v>0</v>
      </c>
      <c r="BA154" s="278">
        <f>AJ154-AI154</f>
        <v>0</v>
      </c>
      <c r="BB154" s="278"/>
      <c r="BC154" s="278"/>
      <c r="BD154" s="278">
        <f t="shared" si="107"/>
        <v>0</v>
      </c>
      <c r="BE154" s="278">
        <v>0</v>
      </c>
      <c r="BF154" s="278">
        <v>0</v>
      </c>
    </row>
    <row r="155" spans="1:62" ht="40.5" hidden="1" customHeight="1" x14ac:dyDescent="0.3">
      <c r="A155" s="22"/>
      <c r="B155" s="272"/>
      <c r="C155" s="272"/>
      <c r="D155" s="272"/>
      <c r="E155" s="272"/>
      <c r="F155" s="272"/>
      <c r="G155" s="272"/>
      <c r="H155" s="272"/>
      <c r="I155" s="272"/>
      <c r="J155" s="144"/>
      <c r="K155" s="144"/>
      <c r="L155" s="144">
        <v>516</v>
      </c>
      <c r="M155" s="179"/>
      <c r="N155" s="232" t="s">
        <v>312</v>
      </c>
      <c r="O155" s="170"/>
      <c r="P155" s="170"/>
      <c r="Q155" s="170">
        <v>0</v>
      </c>
      <c r="R155" s="170">
        <f t="shared" ref="R155:Y155" si="124">SUM(R156)</f>
        <v>100000</v>
      </c>
      <c r="S155" s="170">
        <f t="shared" si="124"/>
        <v>100000</v>
      </c>
      <c r="T155" s="170">
        <f>SUM(T156)</f>
        <v>0</v>
      </c>
      <c r="U155" s="170">
        <f t="shared" si="70"/>
        <v>0</v>
      </c>
      <c r="V155" s="170">
        <f>SUM(V156)</f>
        <v>-100000</v>
      </c>
      <c r="W155" s="170">
        <f t="shared" si="124"/>
        <v>0</v>
      </c>
      <c r="X155" s="170">
        <f t="shared" si="124"/>
        <v>0</v>
      </c>
      <c r="Y155" s="170">
        <f t="shared" si="124"/>
        <v>0</v>
      </c>
      <c r="Z155" s="170">
        <f>SUM(Z156)</f>
        <v>0</v>
      </c>
      <c r="AA155" s="170">
        <v>0</v>
      </c>
      <c r="AB155" s="170">
        <f>SUM(AB156)</f>
        <v>0</v>
      </c>
      <c r="AC155" s="170">
        <f>SUM(AC156)</f>
        <v>0</v>
      </c>
      <c r="AD155" s="170"/>
      <c r="AE155" s="170"/>
      <c r="AF155" s="170">
        <f t="shared" ref="AF155:AO155" si="125">SUM(AF156)</f>
        <v>0</v>
      </c>
      <c r="AG155" s="170">
        <f t="shared" si="125"/>
        <v>0</v>
      </c>
      <c r="AH155" s="170">
        <f t="shared" si="125"/>
        <v>0</v>
      </c>
      <c r="AI155" s="170">
        <f t="shared" si="125"/>
        <v>0</v>
      </c>
      <c r="AJ155" s="170">
        <f t="shared" si="125"/>
        <v>0</v>
      </c>
      <c r="AK155" s="170">
        <f t="shared" si="125"/>
        <v>0</v>
      </c>
      <c r="AL155" s="170">
        <f t="shared" si="125"/>
        <v>0</v>
      </c>
      <c r="AM155" s="170">
        <f t="shared" si="125"/>
        <v>0</v>
      </c>
      <c r="AN155" s="170">
        <f t="shared" si="125"/>
        <v>0</v>
      </c>
      <c r="AO155" s="170">
        <f t="shared" si="125"/>
        <v>0</v>
      </c>
      <c r="AP155" s="170" t="e">
        <f t="shared" si="73"/>
        <v>#DIV/0!</v>
      </c>
      <c r="AQ155" s="170">
        <f t="shared" ref="AQ155:AX155" si="126">SUM(AQ156)</f>
        <v>0</v>
      </c>
      <c r="AR155" s="170">
        <f t="shared" si="126"/>
        <v>0</v>
      </c>
      <c r="AS155" s="170">
        <f t="shared" si="126"/>
        <v>0</v>
      </c>
      <c r="AT155" s="170">
        <f t="shared" si="126"/>
        <v>0</v>
      </c>
      <c r="AU155" s="170">
        <f t="shared" si="75"/>
        <v>0</v>
      </c>
      <c r="AV155" s="170">
        <f t="shared" si="126"/>
        <v>0</v>
      </c>
      <c r="AW155" s="170">
        <f t="shared" si="126"/>
        <v>0</v>
      </c>
      <c r="AX155" s="170">
        <f t="shared" si="126"/>
        <v>0</v>
      </c>
      <c r="AY155" s="170">
        <f t="shared" si="76"/>
        <v>0</v>
      </c>
      <c r="AZ155" s="170">
        <f t="shared" si="77"/>
        <v>0</v>
      </c>
      <c r="BA155" s="170">
        <f>SUM(BA156)</f>
        <v>0</v>
      </c>
      <c r="BB155" s="170">
        <f>SUM(BB156)</f>
        <v>0</v>
      </c>
      <c r="BC155" s="170">
        <f>SUM(BC156)</f>
        <v>0</v>
      </c>
      <c r="BD155" s="170">
        <f t="shared" si="107"/>
        <v>0</v>
      </c>
      <c r="BE155" s="170">
        <f>SUM(BE156)</f>
        <v>0</v>
      </c>
      <c r="BF155" s="170">
        <f>SUM(BF156)</f>
        <v>0</v>
      </c>
    </row>
    <row r="156" spans="1:62" ht="40.5" hidden="1" customHeight="1" x14ac:dyDescent="0.3">
      <c r="A156" s="22"/>
      <c r="B156" s="272"/>
      <c r="C156" s="272"/>
      <c r="D156" s="272"/>
      <c r="E156" s="272"/>
      <c r="F156" s="272"/>
      <c r="G156" s="272"/>
      <c r="H156" s="272"/>
      <c r="I156" s="272"/>
      <c r="J156" s="144"/>
      <c r="K156" s="144"/>
      <c r="L156" s="181"/>
      <c r="M156" s="172">
        <v>5163</v>
      </c>
      <c r="N156" s="279" t="s">
        <v>313</v>
      </c>
      <c r="O156" s="280"/>
      <c r="P156" s="280"/>
      <c r="Q156" s="271">
        <v>0</v>
      </c>
      <c r="R156" s="271">
        <v>100000</v>
      </c>
      <c r="S156" s="271">
        <v>100000</v>
      </c>
      <c r="T156" s="271">
        <v>0</v>
      </c>
      <c r="U156" s="271">
        <f t="shared" si="70"/>
        <v>0</v>
      </c>
      <c r="V156" s="271">
        <f>(Y156-S156)</f>
        <v>-100000</v>
      </c>
      <c r="W156" s="271">
        <v>0</v>
      </c>
      <c r="X156" s="271">
        <v>0</v>
      </c>
      <c r="Y156" s="271">
        <v>0</v>
      </c>
      <c r="Z156" s="271">
        <v>0</v>
      </c>
      <c r="AA156" s="271">
        <v>0</v>
      </c>
      <c r="AB156" s="271">
        <f>(AC156-Y156)</f>
        <v>0</v>
      </c>
      <c r="AC156" s="271">
        <v>0</v>
      </c>
      <c r="AD156" s="271"/>
      <c r="AE156" s="271"/>
      <c r="AF156" s="271">
        <v>0</v>
      </c>
      <c r="AG156" s="271">
        <v>0</v>
      </c>
      <c r="AH156" s="271">
        <v>0</v>
      </c>
      <c r="AI156" s="271">
        <v>0</v>
      </c>
      <c r="AJ156" s="271">
        <v>0</v>
      </c>
      <c r="AK156" s="271">
        <v>0</v>
      </c>
      <c r="AL156" s="271">
        <v>0</v>
      </c>
      <c r="AM156" s="271">
        <v>0</v>
      </c>
      <c r="AN156" s="271">
        <v>0</v>
      </c>
      <c r="AO156" s="271">
        <v>0</v>
      </c>
      <c r="AP156" s="271" t="e">
        <f t="shared" si="73"/>
        <v>#DIV/0!</v>
      </c>
      <c r="AQ156" s="271">
        <v>0</v>
      </c>
      <c r="AR156" s="271">
        <v>0</v>
      </c>
      <c r="AS156" s="271">
        <v>0</v>
      </c>
      <c r="AT156" s="271">
        <v>0</v>
      </c>
      <c r="AU156" s="271">
        <f t="shared" si="75"/>
        <v>0</v>
      </c>
      <c r="AV156" s="271">
        <v>0</v>
      </c>
      <c r="AW156" s="271">
        <v>0</v>
      </c>
      <c r="AX156" s="271">
        <v>0</v>
      </c>
      <c r="AY156" s="271">
        <f t="shared" si="76"/>
        <v>0</v>
      </c>
      <c r="AZ156" s="271">
        <f t="shared" si="77"/>
        <v>0</v>
      </c>
      <c r="BA156" s="271">
        <v>0</v>
      </c>
      <c r="BB156" s="271">
        <v>0</v>
      </c>
      <c r="BC156" s="271">
        <v>0</v>
      </c>
      <c r="BD156" s="271">
        <f t="shared" si="107"/>
        <v>0</v>
      </c>
      <c r="BE156" s="271">
        <v>0</v>
      </c>
      <c r="BF156" s="271">
        <v>0</v>
      </c>
    </row>
    <row r="157" spans="1:62" ht="20.25" hidden="1" customHeight="1" x14ac:dyDescent="0.3">
      <c r="A157" s="22"/>
      <c r="B157" s="272"/>
      <c r="C157" s="272"/>
      <c r="D157" s="272"/>
      <c r="E157" s="272"/>
      <c r="F157" s="272"/>
      <c r="G157" s="272"/>
      <c r="H157" s="272"/>
      <c r="I157" s="272"/>
      <c r="J157" s="144"/>
      <c r="K157" s="174">
        <v>51</v>
      </c>
      <c r="L157" s="175"/>
      <c r="M157" s="187"/>
      <c r="N157" s="179" t="s">
        <v>307</v>
      </c>
      <c r="O157" s="280"/>
      <c r="P157" s="280"/>
      <c r="Q157" s="228"/>
      <c r="R157" s="228"/>
      <c r="S157" s="228"/>
      <c r="T157" s="228"/>
      <c r="U157" s="228"/>
      <c r="V157" s="228"/>
      <c r="W157" s="228"/>
      <c r="X157" s="228"/>
      <c r="Y157" s="228"/>
      <c r="Z157" s="228"/>
      <c r="AA157" s="228"/>
      <c r="AB157" s="228"/>
      <c r="AC157" s="228"/>
      <c r="AD157" s="228"/>
      <c r="AE157" s="228"/>
      <c r="AF157" s="228"/>
      <c r="AG157" s="228"/>
      <c r="AH157" s="170">
        <f>SUM(AH158)</f>
        <v>1091325</v>
      </c>
      <c r="AI157" s="170">
        <f t="shared" ref="AI157:AP157" si="127">SUM(AI158)</f>
        <v>0</v>
      </c>
      <c r="AJ157" s="170">
        <f t="shared" si="127"/>
        <v>0</v>
      </c>
      <c r="AK157" s="170">
        <f t="shared" si="127"/>
        <v>0</v>
      </c>
      <c r="AL157" s="170">
        <f>SUM(AL158)</f>
        <v>0</v>
      </c>
      <c r="AM157" s="170">
        <f t="shared" si="127"/>
        <v>0</v>
      </c>
      <c r="AN157" s="170">
        <f t="shared" si="127"/>
        <v>0</v>
      </c>
      <c r="AO157" s="170">
        <f t="shared" si="127"/>
        <v>0</v>
      </c>
      <c r="AP157" s="170">
        <f t="shared" si="127"/>
        <v>0</v>
      </c>
      <c r="AQ157" s="170">
        <f t="shared" ref="AQ157:AX157" si="128">SUM(AQ158)</f>
        <v>0</v>
      </c>
      <c r="AR157" s="170">
        <f t="shared" si="128"/>
        <v>0</v>
      </c>
      <c r="AS157" s="170">
        <f t="shared" si="128"/>
        <v>0</v>
      </c>
      <c r="AT157" s="170">
        <f t="shared" si="128"/>
        <v>0</v>
      </c>
      <c r="AU157" s="170">
        <f t="shared" si="75"/>
        <v>0</v>
      </c>
      <c r="AV157" s="170">
        <f t="shared" si="128"/>
        <v>0</v>
      </c>
      <c r="AW157" s="170">
        <f t="shared" si="128"/>
        <v>0</v>
      </c>
      <c r="AX157" s="170">
        <f t="shared" si="128"/>
        <v>0</v>
      </c>
      <c r="AY157" s="170">
        <f t="shared" si="76"/>
        <v>0</v>
      </c>
      <c r="AZ157" s="170">
        <f t="shared" si="77"/>
        <v>0</v>
      </c>
      <c r="BA157" s="228"/>
      <c r="BB157" s="170">
        <v>0</v>
      </c>
      <c r="BC157" s="170">
        <v>0</v>
      </c>
      <c r="BD157" s="170">
        <f t="shared" si="107"/>
        <v>0</v>
      </c>
      <c r="BE157" s="170">
        <f>SUM(BE158)</f>
        <v>0</v>
      </c>
      <c r="BF157" s="170">
        <f>SUM(BF158)</f>
        <v>0</v>
      </c>
    </row>
    <row r="158" spans="1:62" ht="40.5" hidden="1" customHeight="1" x14ac:dyDescent="0.3">
      <c r="A158" s="22"/>
      <c r="B158" s="272"/>
      <c r="C158" s="272"/>
      <c r="D158" s="272"/>
      <c r="E158" s="272"/>
      <c r="F158" s="272"/>
      <c r="G158" s="272"/>
      <c r="H158" s="272"/>
      <c r="I158" s="272"/>
      <c r="J158" s="144"/>
      <c r="K158" s="144"/>
      <c r="L158" s="144">
        <v>514</v>
      </c>
      <c r="M158" s="275"/>
      <c r="N158" s="232" t="s">
        <v>345</v>
      </c>
      <c r="O158" s="280"/>
      <c r="P158" s="280"/>
      <c r="Q158" s="228"/>
      <c r="R158" s="228"/>
      <c r="S158" s="228"/>
      <c r="T158" s="228"/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  <c r="AH158" s="170">
        <f t="shared" ref="AH158:AP158" si="129">AH159</f>
        <v>1091325</v>
      </c>
      <c r="AI158" s="170">
        <f t="shared" si="129"/>
        <v>0</v>
      </c>
      <c r="AJ158" s="170">
        <f t="shared" si="129"/>
        <v>0</v>
      </c>
      <c r="AK158" s="170">
        <f t="shared" si="129"/>
        <v>0</v>
      </c>
      <c r="AL158" s="170">
        <f>AL159</f>
        <v>0</v>
      </c>
      <c r="AM158" s="170">
        <f t="shared" si="129"/>
        <v>0</v>
      </c>
      <c r="AN158" s="170">
        <f t="shared" si="129"/>
        <v>0</v>
      </c>
      <c r="AO158" s="170">
        <f t="shared" si="129"/>
        <v>0</v>
      </c>
      <c r="AP158" s="170">
        <f t="shared" si="129"/>
        <v>0</v>
      </c>
      <c r="AQ158" s="170">
        <f>AQ159</f>
        <v>0</v>
      </c>
      <c r="AR158" s="170">
        <f>AR159</f>
        <v>0</v>
      </c>
      <c r="AS158" s="170">
        <f>AS159</f>
        <v>0</v>
      </c>
      <c r="AT158" s="170">
        <f>AT159</f>
        <v>0</v>
      </c>
      <c r="AU158" s="170">
        <f t="shared" si="75"/>
        <v>0</v>
      </c>
      <c r="AV158" s="170">
        <f>AV159</f>
        <v>0</v>
      </c>
      <c r="AW158" s="170">
        <f>AW159</f>
        <v>0</v>
      </c>
      <c r="AX158" s="170">
        <f>AX159</f>
        <v>0</v>
      </c>
      <c r="AY158" s="170">
        <f t="shared" si="76"/>
        <v>0</v>
      </c>
      <c r="AZ158" s="170">
        <f t="shared" si="77"/>
        <v>0</v>
      </c>
      <c r="BA158" s="228"/>
      <c r="BB158" s="170"/>
      <c r="BC158" s="170"/>
      <c r="BD158" s="170">
        <f t="shared" si="107"/>
        <v>0</v>
      </c>
      <c r="BE158" s="170">
        <f>BE159</f>
        <v>0</v>
      </c>
      <c r="BF158" s="170">
        <f>BF159</f>
        <v>0</v>
      </c>
    </row>
    <row r="159" spans="1:62" s="26" customFormat="1" ht="20.25" hidden="1" customHeight="1" x14ac:dyDescent="0.3">
      <c r="A159" s="22"/>
      <c r="B159" s="272"/>
      <c r="C159" s="272"/>
      <c r="D159" s="272"/>
      <c r="E159" s="272"/>
      <c r="F159" s="272"/>
      <c r="G159" s="272"/>
      <c r="H159" s="272"/>
      <c r="I159" s="272"/>
      <c r="J159" s="144"/>
      <c r="K159" s="144"/>
      <c r="L159" s="181"/>
      <c r="M159" s="176">
        <v>5141</v>
      </c>
      <c r="N159" s="276" t="s">
        <v>343</v>
      </c>
      <c r="O159" s="271"/>
      <c r="P159" s="271"/>
      <c r="Q159" s="228"/>
      <c r="R159" s="228"/>
      <c r="S159" s="228"/>
      <c r="T159" s="228"/>
      <c r="U159" s="228"/>
      <c r="V159" s="228"/>
      <c r="W159" s="228"/>
      <c r="X159" s="228"/>
      <c r="Y159" s="228"/>
      <c r="Z159" s="228"/>
      <c r="AA159" s="228"/>
      <c r="AB159" s="228"/>
      <c r="AC159" s="228"/>
      <c r="AD159" s="228"/>
      <c r="AE159" s="228"/>
      <c r="AF159" s="228"/>
      <c r="AG159" s="228"/>
      <c r="AH159" s="278">
        <v>1091325</v>
      </c>
      <c r="AI159" s="228">
        <v>0</v>
      </c>
      <c r="AJ159" s="228">
        <v>0</v>
      </c>
      <c r="AK159" s="228">
        <v>0</v>
      </c>
      <c r="AL159" s="278"/>
      <c r="AM159" s="228">
        <v>0</v>
      </c>
      <c r="AN159" s="228"/>
      <c r="AO159" s="228"/>
      <c r="AP159" s="228">
        <v>0</v>
      </c>
      <c r="AQ159" s="278"/>
      <c r="AR159" s="278"/>
      <c r="AS159" s="278"/>
      <c r="AT159" s="278"/>
      <c r="AU159" s="228">
        <f t="shared" si="75"/>
        <v>0</v>
      </c>
      <c r="AV159" s="278"/>
      <c r="AW159" s="278">
        <f>AQ159-AM159</f>
        <v>0</v>
      </c>
      <c r="AX159" s="278"/>
      <c r="AY159" s="228">
        <f t="shared" si="76"/>
        <v>0</v>
      </c>
      <c r="AZ159" s="228">
        <f t="shared" si="77"/>
        <v>0</v>
      </c>
      <c r="BA159" s="228"/>
      <c r="BB159" s="228"/>
      <c r="BC159" s="228"/>
      <c r="BD159" s="228">
        <f t="shared" si="107"/>
        <v>0</v>
      </c>
      <c r="BE159" s="278"/>
      <c r="BF159" s="278"/>
      <c r="BH159" s="178"/>
      <c r="BJ159" s="93"/>
    </row>
    <row r="160" spans="1:62" s="26" customFormat="1" x14ac:dyDescent="0.3">
      <c r="A160" s="22"/>
      <c r="B160" s="272"/>
      <c r="C160" s="272"/>
      <c r="D160" s="272"/>
      <c r="E160" s="272"/>
      <c r="F160" s="272"/>
      <c r="G160" s="272"/>
      <c r="H160" s="272"/>
      <c r="I160" s="272"/>
      <c r="J160" s="144"/>
      <c r="K160" s="175">
        <v>53</v>
      </c>
      <c r="L160" s="175"/>
      <c r="M160" s="179"/>
      <c r="N160" s="179" t="s">
        <v>554</v>
      </c>
      <c r="O160" s="281"/>
      <c r="P160" s="281"/>
      <c r="Q160" s="228"/>
      <c r="R160" s="228"/>
      <c r="S160" s="228"/>
      <c r="T160" s="228"/>
      <c r="U160" s="228"/>
      <c r="V160" s="228"/>
      <c r="W160" s="228"/>
      <c r="X160" s="228"/>
      <c r="Y160" s="228"/>
      <c r="Z160" s="228"/>
      <c r="AA160" s="228"/>
      <c r="AB160" s="228"/>
      <c r="AC160" s="228"/>
      <c r="AD160" s="228"/>
      <c r="AE160" s="228"/>
      <c r="AF160" s="228"/>
      <c r="AG160" s="228"/>
      <c r="AH160" s="170">
        <f>SUM(AH161)</f>
        <v>1091325</v>
      </c>
      <c r="AI160" s="170">
        <f t="shared" ref="AI160:AP160" si="130">SUM(AI161)</f>
        <v>0</v>
      </c>
      <c r="AJ160" s="170">
        <f t="shared" si="130"/>
        <v>0</v>
      </c>
      <c r="AK160" s="170">
        <f t="shared" si="130"/>
        <v>0</v>
      </c>
      <c r="AL160" s="170">
        <f>SUM(AL161)</f>
        <v>0</v>
      </c>
      <c r="AM160" s="170">
        <f t="shared" si="130"/>
        <v>0</v>
      </c>
      <c r="AN160" s="170">
        <f t="shared" si="130"/>
        <v>0</v>
      </c>
      <c r="AO160" s="170">
        <f t="shared" si="130"/>
        <v>0</v>
      </c>
      <c r="AP160" s="170">
        <f t="shared" si="130"/>
        <v>0</v>
      </c>
      <c r="AQ160" s="170">
        <f t="shared" ref="AQ160:AX160" si="131">SUM(AQ161)</f>
        <v>50000</v>
      </c>
      <c r="AR160" s="170">
        <f t="shared" si="131"/>
        <v>50000</v>
      </c>
      <c r="AS160" s="170">
        <f t="shared" si="131"/>
        <v>0</v>
      </c>
      <c r="AT160" s="170">
        <f t="shared" si="131"/>
        <v>0</v>
      </c>
      <c r="AU160" s="170">
        <f t="shared" si="75"/>
        <v>0</v>
      </c>
      <c r="AV160" s="170">
        <f t="shared" si="131"/>
        <v>0</v>
      </c>
      <c r="AW160" s="170">
        <f t="shared" si="131"/>
        <v>50000</v>
      </c>
      <c r="AX160" s="170">
        <f t="shared" si="131"/>
        <v>0</v>
      </c>
      <c r="AY160" s="170">
        <f t="shared" si="76"/>
        <v>0</v>
      </c>
      <c r="AZ160" s="170">
        <f t="shared" si="77"/>
        <v>0</v>
      </c>
      <c r="BA160" s="228"/>
      <c r="BB160" s="170">
        <v>0</v>
      </c>
      <c r="BC160" s="170">
        <v>0</v>
      </c>
      <c r="BD160" s="170">
        <f t="shared" si="107"/>
        <v>0</v>
      </c>
      <c r="BE160" s="170">
        <f>SUM(BE161)</f>
        <v>0</v>
      </c>
      <c r="BF160" s="170">
        <f>SUM(BF161)</f>
        <v>0</v>
      </c>
      <c r="BH160" s="178"/>
      <c r="BJ160" s="93"/>
    </row>
    <row r="161" spans="1:62" ht="40.5" x14ac:dyDescent="0.3">
      <c r="A161" s="22"/>
      <c r="B161" s="272"/>
      <c r="C161" s="272"/>
      <c r="D161" s="272"/>
      <c r="E161" s="272"/>
      <c r="F161" s="272"/>
      <c r="G161" s="272"/>
      <c r="H161" s="272"/>
      <c r="I161" s="272"/>
      <c r="J161" s="144"/>
      <c r="K161" s="144"/>
      <c r="L161" s="144">
        <v>532</v>
      </c>
      <c r="M161" s="275"/>
      <c r="N161" s="232" t="s">
        <v>556</v>
      </c>
      <c r="O161" s="280"/>
      <c r="P161" s="280"/>
      <c r="Q161" s="228"/>
      <c r="R161" s="228"/>
      <c r="S161" s="228"/>
      <c r="T161" s="228"/>
      <c r="U161" s="228"/>
      <c r="V161" s="228"/>
      <c r="W161" s="228"/>
      <c r="X161" s="228"/>
      <c r="Y161" s="228"/>
      <c r="Z161" s="228"/>
      <c r="AA161" s="228"/>
      <c r="AB161" s="228"/>
      <c r="AC161" s="228"/>
      <c r="AD161" s="228"/>
      <c r="AE161" s="228"/>
      <c r="AF161" s="228"/>
      <c r="AG161" s="228"/>
      <c r="AH161" s="170">
        <f t="shared" ref="AH161:AP161" si="132">AH162</f>
        <v>1091325</v>
      </c>
      <c r="AI161" s="170">
        <f t="shared" si="132"/>
        <v>0</v>
      </c>
      <c r="AJ161" s="170">
        <f t="shared" si="132"/>
        <v>0</v>
      </c>
      <c r="AK161" s="170">
        <f t="shared" si="132"/>
        <v>0</v>
      </c>
      <c r="AL161" s="170">
        <f>AL162</f>
        <v>0</v>
      </c>
      <c r="AM161" s="170">
        <f t="shared" si="132"/>
        <v>0</v>
      </c>
      <c r="AN161" s="170">
        <f t="shared" si="132"/>
        <v>0</v>
      </c>
      <c r="AO161" s="170">
        <f t="shared" si="132"/>
        <v>0</v>
      </c>
      <c r="AP161" s="170">
        <f t="shared" si="132"/>
        <v>0</v>
      </c>
      <c r="AQ161" s="170">
        <f>AQ162</f>
        <v>50000</v>
      </c>
      <c r="AR161" s="170">
        <f>AR162</f>
        <v>50000</v>
      </c>
      <c r="AS161" s="170">
        <f>AS162</f>
        <v>0</v>
      </c>
      <c r="AT161" s="170">
        <f>AT162</f>
        <v>0</v>
      </c>
      <c r="AU161" s="170">
        <f t="shared" si="75"/>
        <v>0</v>
      </c>
      <c r="AV161" s="170">
        <f>AV162</f>
        <v>0</v>
      </c>
      <c r="AW161" s="170">
        <f>AW162</f>
        <v>50000</v>
      </c>
      <c r="AX161" s="170">
        <f>AX162</f>
        <v>0</v>
      </c>
      <c r="AY161" s="170">
        <f t="shared" si="76"/>
        <v>0</v>
      </c>
      <c r="AZ161" s="170">
        <f t="shared" si="77"/>
        <v>0</v>
      </c>
      <c r="BA161" s="228"/>
      <c r="BB161" s="170"/>
      <c r="BC161" s="170"/>
      <c r="BD161" s="170">
        <f t="shared" si="107"/>
        <v>0</v>
      </c>
      <c r="BE161" s="170">
        <f>BE162</f>
        <v>0</v>
      </c>
      <c r="BF161" s="170">
        <f>BF162</f>
        <v>0</v>
      </c>
    </row>
    <row r="162" spans="1:62" ht="40.5" x14ac:dyDescent="0.3">
      <c r="A162" s="22"/>
      <c r="B162" s="272"/>
      <c r="C162" s="272"/>
      <c r="D162" s="272"/>
      <c r="E162" s="272"/>
      <c r="F162" s="272"/>
      <c r="G162" s="272"/>
      <c r="H162" s="272"/>
      <c r="I162" s="272"/>
      <c r="J162" s="144"/>
      <c r="K162" s="144"/>
      <c r="L162" s="181"/>
      <c r="M162" s="176">
        <v>5321</v>
      </c>
      <c r="N162" s="276" t="s">
        <v>555</v>
      </c>
      <c r="O162" s="280"/>
      <c r="P162" s="280"/>
      <c r="Q162" s="228"/>
      <c r="R162" s="228"/>
      <c r="S162" s="228"/>
      <c r="T162" s="228"/>
      <c r="U162" s="228"/>
      <c r="V162" s="228"/>
      <c r="W162" s="228"/>
      <c r="X162" s="228"/>
      <c r="Y162" s="228"/>
      <c r="Z162" s="228"/>
      <c r="AA162" s="228"/>
      <c r="AB162" s="228"/>
      <c r="AC162" s="228"/>
      <c r="AD162" s="228"/>
      <c r="AE162" s="228"/>
      <c r="AF162" s="228"/>
      <c r="AG162" s="228"/>
      <c r="AH162" s="278">
        <v>1091325</v>
      </c>
      <c r="AI162" s="228">
        <v>0</v>
      </c>
      <c r="AJ162" s="228">
        <v>0</v>
      </c>
      <c r="AK162" s="228">
        <v>0</v>
      </c>
      <c r="AL162" s="278">
        <v>0</v>
      </c>
      <c r="AM162" s="228">
        <v>0</v>
      </c>
      <c r="AN162" s="228"/>
      <c r="AO162" s="228"/>
      <c r="AP162" s="228">
        <v>0</v>
      </c>
      <c r="AQ162" s="278">
        <v>50000</v>
      </c>
      <c r="AR162" s="278">
        <v>50000</v>
      </c>
      <c r="AS162" s="278">
        <v>0</v>
      </c>
      <c r="AT162" s="278">
        <v>0</v>
      </c>
      <c r="AU162" s="228">
        <f t="shared" si="75"/>
        <v>0</v>
      </c>
      <c r="AV162" s="278"/>
      <c r="AW162" s="278">
        <f>AQ162-AM162</f>
        <v>50000</v>
      </c>
      <c r="AX162" s="278"/>
      <c r="AY162" s="228">
        <f t="shared" si="76"/>
        <v>0</v>
      </c>
      <c r="AZ162" s="228">
        <f t="shared" si="77"/>
        <v>0</v>
      </c>
      <c r="BA162" s="228"/>
      <c r="BB162" s="228"/>
      <c r="BC162" s="228"/>
      <c r="BD162" s="228">
        <f t="shared" si="107"/>
        <v>0</v>
      </c>
      <c r="BE162" s="278"/>
      <c r="BF162" s="278"/>
    </row>
    <row r="163" spans="1:62" ht="27" customHeight="1" x14ac:dyDescent="0.3">
      <c r="A163" s="1"/>
      <c r="B163" s="220"/>
      <c r="C163" s="220"/>
      <c r="D163" s="220"/>
      <c r="E163" s="220"/>
      <c r="F163" s="220"/>
      <c r="G163" s="220"/>
      <c r="H163" s="220"/>
      <c r="I163" s="220"/>
      <c r="J163" s="144"/>
      <c r="K163" s="163">
        <v>54</v>
      </c>
      <c r="L163" s="175"/>
      <c r="M163" s="175"/>
      <c r="N163" s="282" t="s">
        <v>96</v>
      </c>
      <c r="O163" s="166" t="e">
        <f>SUM(O164)</f>
        <v>#REF!</v>
      </c>
      <c r="P163" s="166" t="e">
        <f>SUM(P164)</f>
        <v>#REF!</v>
      </c>
      <c r="Q163" s="164">
        <v>4203663</v>
      </c>
      <c r="R163" s="164">
        <f>SUM(R164)</f>
        <v>4200000</v>
      </c>
      <c r="S163" s="164">
        <f>SUM(S164)</f>
        <v>4200000</v>
      </c>
      <c r="T163" s="164">
        <f>SUM(T164)</f>
        <v>2318591.9700000002</v>
      </c>
      <c r="U163" s="164">
        <f t="shared" si="70"/>
        <v>55.204570714285715</v>
      </c>
      <c r="V163" s="164">
        <f>SUM(V164)</f>
        <v>-3400000</v>
      </c>
      <c r="W163" s="164">
        <f>SUM(W164)</f>
        <v>3800000</v>
      </c>
      <c r="X163" s="164" t="e">
        <f>SUM(X164)</f>
        <v>#REF!</v>
      </c>
      <c r="Y163" s="164" t="e">
        <f>SUM(Y164)</f>
        <v>#REF!</v>
      </c>
      <c r="Z163" s="164">
        <f>SUM(Z164)</f>
        <v>404444.55</v>
      </c>
      <c r="AA163" s="164" t="e">
        <f>(Z163/Y163)*100</f>
        <v>#REF!</v>
      </c>
      <c r="AB163" s="164">
        <f>SUM(AB164)</f>
        <v>15000</v>
      </c>
      <c r="AC163" s="164">
        <f>SUM(AC164)</f>
        <v>815000</v>
      </c>
      <c r="AD163" s="164">
        <v>800000</v>
      </c>
      <c r="AE163" s="164">
        <v>800000</v>
      </c>
      <c r="AF163" s="164">
        <f>SUM(AF164)</f>
        <v>815000</v>
      </c>
      <c r="AG163" s="164">
        <f>SUM(AG164)</f>
        <v>0</v>
      </c>
      <c r="AH163" s="164">
        <f>SUM(AH164+AH167)</f>
        <v>812343.55</v>
      </c>
      <c r="AI163" s="164">
        <f>SUM(AI164+AI167)</f>
        <v>830000</v>
      </c>
      <c r="AJ163" s="164">
        <f>SUM(AJ164+AJ167)</f>
        <v>830000</v>
      </c>
      <c r="AK163" s="164">
        <f t="shared" ref="AK163:AP163" si="133">SUM(AK164+AK167)</f>
        <v>830000</v>
      </c>
      <c r="AL163" s="164">
        <f>SUM(AL164+AL167)</f>
        <v>851772.88</v>
      </c>
      <c r="AM163" s="164">
        <f t="shared" si="133"/>
        <v>830000</v>
      </c>
      <c r="AN163" s="164">
        <f t="shared" si="133"/>
        <v>0</v>
      </c>
      <c r="AO163" s="164">
        <f t="shared" si="133"/>
        <v>0</v>
      </c>
      <c r="AP163" s="164">
        <f t="shared" si="133"/>
        <v>0</v>
      </c>
      <c r="AQ163" s="164">
        <f>SUM(AQ164+AQ167)</f>
        <v>1129235.72</v>
      </c>
      <c r="AR163" s="164">
        <f>SUM(AR164+AR167)</f>
        <v>1129235.72</v>
      </c>
      <c r="AS163" s="164">
        <f>SUM(AS164+AS167)</f>
        <v>431417.87</v>
      </c>
      <c r="AT163" s="164">
        <f>SUM(AT164+AT167)</f>
        <v>0</v>
      </c>
      <c r="AU163" s="164">
        <f t="shared" si="75"/>
        <v>0</v>
      </c>
      <c r="AV163" s="164">
        <f>SUM(AV164+AV167)</f>
        <v>0</v>
      </c>
      <c r="AW163" s="164">
        <f>SUM(AW164+AW167)</f>
        <v>299235.71999999997</v>
      </c>
      <c r="AX163" s="164">
        <f>SUM(AX164+AX167)</f>
        <v>0</v>
      </c>
      <c r="AY163" s="164">
        <f t="shared" si="76"/>
        <v>0</v>
      </c>
      <c r="AZ163" s="164">
        <f t="shared" si="77"/>
        <v>38.204412272753821</v>
      </c>
      <c r="BA163" s="164">
        <f>SUM(BA164+BA167)</f>
        <v>0</v>
      </c>
      <c r="BB163" s="164">
        <v>830000</v>
      </c>
      <c r="BC163" s="164">
        <v>830000</v>
      </c>
      <c r="BD163" s="164">
        <f t="shared" si="107"/>
        <v>0</v>
      </c>
      <c r="BE163" s="164">
        <f>SUM(BE164+BE167)</f>
        <v>0</v>
      </c>
      <c r="BF163" s="164">
        <f>SUM(BF164+BF167)</f>
        <v>0</v>
      </c>
      <c r="BG163" s="26"/>
      <c r="BJ163" s="93"/>
    </row>
    <row r="164" spans="1:62" ht="40.5" x14ac:dyDescent="0.3">
      <c r="A164" s="1"/>
      <c r="B164" s="220"/>
      <c r="C164" s="220"/>
      <c r="D164" s="220"/>
      <c r="E164" s="220"/>
      <c r="F164" s="220"/>
      <c r="G164" s="220"/>
      <c r="H164" s="220"/>
      <c r="I164" s="220"/>
      <c r="J164" s="144"/>
      <c r="K164" s="144"/>
      <c r="L164" s="161">
        <v>542</v>
      </c>
      <c r="M164" s="174"/>
      <c r="N164" s="283" t="s">
        <v>97</v>
      </c>
      <c r="O164" s="166" t="e">
        <f>SUM(O165:O166)</f>
        <v>#REF!</v>
      </c>
      <c r="P164" s="166" t="e">
        <f>SUM(P165:P166)</f>
        <v>#REF!</v>
      </c>
      <c r="Q164" s="166">
        <v>4203663</v>
      </c>
      <c r="R164" s="166">
        <f>SUM(R165:R166)</f>
        <v>4200000</v>
      </c>
      <c r="S164" s="166">
        <f>SUM(S166)</f>
        <v>4200000</v>
      </c>
      <c r="T164" s="166">
        <f>SUM(T166)</f>
        <v>2318591.9700000002</v>
      </c>
      <c r="U164" s="166">
        <f t="shared" si="70"/>
        <v>55.204570714285715</v>
      </c>
      <c r="V164" s="166">
        <f>SUM(V166)</f>
        <v>-3400000</v>
      </c>
      <c r="W164" s="166">
        <f>SUM(W166)</f>
        <v>3800000</v>
      </c>
      <c r="X164" s="166" t="e">
        <f>SUM(X165:X166)</f>
        <v>#REF!</v>
      </c>
      <c r="Y164" s="166" t="e">
        <f>SUM(Y165:Y166)</f>
        <v>#REF!</v>
      </c>
      <c r="Z164" s="166">
        <f>SUM(Z166)</f>
        <v>404444.55</v>
      </c>
      <c r="AA164" s="166" t="e">
        <f>(Z164/Y164)*100</f>
        <v>#REF!</v>
      </c>
      <c r="AB164" s="166">
        <f>SUM(AB166)</f>
        <v>15000</v>
      </c>
      <c r="AC164" s="166">
        <f>SUM(AC166)</f>
        <v>815000</v>
      </c>
      <c r="AD164" s="166"/>
      <c r="AE164" s="166"/>
      <c r="AF164" s="166">
        <f>SUM(AF166)</f>
        <v>815000</v>
      </c>
      <c r="AG164" s="166">
        <f>SUM(AG166)</f>
        <v>0</v>
      </c>
      <c r="AH164" s="166">
        <f>SUM(AH166)</f>
        <v>812343.55</v>
      </c>
      <c r="AI164" s="166">
        <f>SUM(AI166)</f>
        <v>830000</v>
      </c>
      <c r="AJ164" s="166">
        <f>SUM(AJ166)</f>
        <v>0</v>
      </c>
      <c r="AK164" s="166">
        <f t="shared" ref="AK164:AP164" si="134">SUM(AK166)</f>
        <v>0</v>
      </c>
      <c r="AL164" s="166">
        <f>SUM(AL166)</f>
        <v>0</v>
      </c>
      <c r="AM164" s="166">
        <f t="shared" si="134"/>
        <v>0</v>
      </c>
      <c r="AN164" s="166">
        <f t="shared" si="134"/>
        <v>0</v>
      </c>
      <c r="AO164" s="166">
        <v>0</v>
      </c>
      <c r="AP164" s="166">
        <f t="shared" si="134"/>
        <v>0</v>
      </c>
      <c r="AQ164" s="166">
        <f t="shared" ref="AQ164:AX164" si="135">SUM(AQ166)</f>
        <v>15850</v>
      </c>
      <c r="AR164" s="166">
        <f t="shared" si="135"/>
        <v>15850</v>
      </c>
      <c r="AS164" s="166">
        <f t="shared" si="135"/>
        <v>15824.29</v>
      </c>
      <c r="AT164" s="166">
        <f>SUM(AT166)</f>
        <v>0</v>
      </c>
      <c r="AU164" s="166">
        <f t="shared" si="75"/>
        <v>0</v>
      </c>
      <c r="AV164" s="166">
        <f t="shared" si="135"/>
        <v>0</v>
      </c>
      <c r="AW164" s="166">
        <f t="shared" si="135"/>
        <v>15850</v>
      </c>
      <c r="AX164" s="166">
        <f t="shared" si="135"/>
        <v>0</v>
      </c>
      <c r="AY164" s="166">
        <f t="shared" si="76"/>
        <v>0</v>
      </c>
      <c r="AZ164" s="166">
        <f t="shared" si="77"/>
        <v>99.837791798107261</v>
      </c>
      <c r="BA164" s="166">
        <f>SUM(BA166)</f>
        <v>-830000</v>
      </c>
      <c r="BB164" s="166"/>
      <c r="BC164" s="166"/>
      <c r="BD164" s="166">
        <f t="shared" si="107"/>
        <v>0</v>
      </c>
      <c r="BE164" s="166">
        <f>SUM(BE166)</f>
        <v>0</v>
      </c>
      <c r="BF164" s="166">
        <f>SUM(BF166)</f>
        <v>0</v>
      </c>
    </row>
    <row r="165" spans="1:62" ht="40.5" hidden="1" customHeight="1" x14ac:dyDescent="0.3">
      <c r="A165" s="1"/>
      <c r="B165" s="220"/>
      <c r="C165" s="220"/>
      <c r="D165" s="220"/>
      <c r="E165" s="220"/>
      <c r="F165" s="220"/>
      <c r="G165" s="220"/>
      <c r="H165" s="220"/>
      <c r="I165" s="220"/>
      <c r="J165" s="145"/>
      <c r="K165" s="145"/>
      <c r="L165" s="145"/>
      <c r="M165" s="117">
        <v>5421</v>
      </c>
      <c r="N165" s="231" t="s">
        <v>98</v>
      </c>
      <c r="O165" s="33" t="e">
        <f>SUM(#REF!)</f>
        <v>#REF!</v>
      </c>
      <c r="P165" s="33" t="e">
        <f>SUM(#REF!)</f>
        <v>#REF!</v>
      </c>
      <c r="Q165" s="33">
        <v>0</v>
      </c>
      <c r="R165" s="33">
        <v>0</v>
      </c>
      <c r="S165" s="33" t="e">
        <f>SUM(#REF!)</f>
        <v>#REF!</v>
      </c>
      <c r="T165" s="33" t="e">
        <f>SUM(#REF!)</f>
        <v>#REF!</v>
      </c>
      <c r="U165" s="33" t="e">
        <f t="shared" si="70"/>
        <v>#REF!</v>
      </c>
      <c r="V165" s="33" t="e">
        <f>(S165-R165)</f>
        <v>#REF!</v>
      </c>
      <c r="W165" s="33" t="e">
        <f>SUM(#REF!)</f>
        <v>#REF!</v>
      </c>
      <c r="X165" s="33" t="e">
        <f>SUM(#REF!)</f>
        <v>#REF!</v>
      </c>
      <c r="Y165" s="33" t="e">
        <f>SUM(#REF!)</f>
        <v>#REF!</v>
      </c>
      <c r="Z165" s="33" t="e">
        <f>SUM(#REF!)</f>
        <v>#REF!</v>
      </c>
      <c r="AA165" s="33" t="e">
        <f>(Z165/Y165)*100</f>
        <v>#REF!</v>
      </c>
      <c r="AB165" s="33" t="e">
        <f>(Y165-W165)</f>
        <v>#REF!</v>
      </c>
      <c r="AC165" s="33" t="e">
        <f>SUM(#REF!)</f>
        <v>#REF!</v>
      </c>
      <c r="AD165" s="33" t="e">
        <f>SUM(#REF!)</f>
        <v>#REF!</v>
      </c>
      <c r="AE165" s="33" t="e">
        <f>SUM(#REF!)</f>
        <v>#REF!</v>
      </c>
      <c r="AF165" s="33" t="e">
        <f>SUM(#REF!)</f>
        <v>#REF!</v>
      </c>
      <c r="AG165" s="33" t="e">
        <f>SUM(#REF!)</f>
        <v>#REF!</v>
      </c>
      <c r="AH165" s="33" t="e">
        <f>SUM(#REF!)</f>
        <v>#REF!</v>
      </c>
      <c r="AI165" s="33" t="e">
        <f>SUM(#REF!)</f>
        <v>#REF!</v>
      </c>
      <c r="AJ165" s="33" t="e">
        <f>SUM(#REF!)</f>
        <v>#REF!</v>
      </c>
      <c r="AK165" s="33" t="e">
        <f>SUM(#REF!)</f>
        <v>#REF!</v>
      </c>
      <c r="AL165" s="33" t="e">
        <f>SUM(#REF!)</f>
        <v>#REF!</v>
      </c>
      <c r="AM165" s="33" t="e">
        <f>SUM(#REF!)</f>
        <v>#REF!</v>
      </c>
      <c r="AN165" s="33" t="e">
        <f>SUM(#REF!)</f>
        <v>#REF!</v>
      </c>
      <c r="AO165" s="33">
        <v>547747.74</v>
      </c>
      <c r="AP165" s="33" t="e">
        <f t="shared" si="73"/>
        <v>#REF!</v>
      </c>
      <c r="AQ165" s="33" t="e">
        <f>SUM(#REF!)</f>
        <v>#REF!</v>
      </c>
      <c r="AR165" s="33" t="e">
        <f>SUM(#REF!)</f>
        <v>#REF!</v>
      </c>
      <c r="AS165" s="33" t="e">
        <f>SUM(#REF!)</f>
        <v>#REF!</v>
      </c>
      <c r="AT165" s="33" t="e">
        <f>SUM(#REF!)</f>
        <v>#REF!</v>
      </c>
      <c r="AU165" s="33">
        <f t="shared" si="75"/>
        <v>0</v>
      </c>
      <c r="AV165" s="33" t="e">
        <f>SUM(#REF!)</f>
        <v>#REF!</v>
      </c>
      <c r="AW165" s="33" t="e">
        <f>SUM(#REF!)</f>
        <v>#REF!</v>
      </c>
      <c r="AX165" s="33" t="e">
        <f>SUM(#REF!)</f>
        <v>#REF!</v>
      </c>
      <c r="AY165" s="33">
        <f t="shared" si="76"/>
        <v>0</v>
      </c>
      <c r="AZ165" s="33">
        <f t="shared" si="77"/>
        <v>0</v>
      </c>
      <c r="BA165" s="33" t="e">
        <f>SUM(#REF!)</f>
        <v>#REF!</v>
      </c>
      <c r="BB165" s="33" t="e">
        <f>SUM(#REF!)</f>
        <v>#REF!</v>
      </c>
      <c r="BC165" s="33" t="e">
        <f>SUM(#REF!)</f>
        <v>#REF!</v>
      </c>
      <c r="BD165" s="33" t="e">
        <f t="shared" si="107"/>
        <v>#REF!</v>
      </c>
      <c r="BE165" s="33" t="e">
        <f>SUM(#REF!)</f>
        <v>#REF!</v>
      </c>
      <c r="BF165" s="33" t="e">
        <f>SUM(#REF!)</f>
        <v>#REF!</v>
      </c>
    </row>
    <row r="166" spans="1:62" ht="40.5" x14ac:dyDescent="0.3">
      <c r="A166" s="1"/>
      <c r="B166" s="220"/>
      <c r="C166" s="220"/>
      <c r="D166" s="220"/>
      <c r="E166" s="220"/>
      <c r="F166" s="220"/>
      <c r="G166" s="220"/>
      <c r="H166" s="220"/>
      <c r="I166" s="220"/>
      <c r="J166" s="145"/>
      <c r="K166" s="145"/>
      <c r="L166" s="145"/>
      <c r="M166" s="117">
        <v>5422</v>
      </c>
      <c r="N166" s="231" t="s">
        <v>232</v>
      </c>
      <c r="O166" s="33">
        <v>4263303.07</v>
      </c>
      <c r="P166" s="33" t="e">
        <f>SUM(#REF!)</f>
        <v>#REF!</v>
      </c>
      <c r="Q166" s="33">
        <v>4203663</v>
      </c>
      <c r="R166" s="33">
        <v>4200000</v>
      </c>
      <c r="S166" s="33">
        <v>4200000</v>
      </c>
      <c r="T166" s="33">
        <v>2318591.9700000002</v>
      </c>
      <c r="U166" s="33">
        <f t="shared" si="70"/>
        <v>55.204570714285715</v>
      </c>
      <c r="V166" s="33">
        <f>(Y166-S166)</f>
        <v>-3400000</v>
      </c>
      <c r="W166" s="33">
        <v>3800000</v>
      </c>
      <c r="X166" s="33">
        <v>3754164.11</v>
      </c>
      <c r="Y166" s="33">
        <v>800000</v>
      </c>
      <c r="Z166" s="33">
        <v>404444.55</v>
      </c>
      <c r="AA166" s="33">
        <f>(Z166/Y166)*100</f>
        <v>50.555568749999999</v>
      </c>
      <c r="AB166" s="33">
        <f>(AC166-Y166)</f>
        <v>15000</v>
      </c>
      <c r="AC166" s="33">
        <v>815000</v>
      </c>
      <c r="AD166" s="33"/>
      <c r="AE166" s="33"/>
      <c r="AF166" s="33">
        <v>815000</v>
      </c>
      <c r="AG166" s="33"/>
      <c r="AH166" s="33">
        <v>812343.55</v>
      </c>
      <c r="AI166" s="33">
        <v>830000</v>
      </c>
      <c r="AJ166" s="33">
        <v>0</v>
      </c>
      <c r="AK166" s="33">
        <v>0</v>
      </c>
      <c r="AL166" s="33">
        <v>0</v>
      </c>
      <c r="AM166" s="33">
        <v>0</v>
      </c>
      <c r="AN166" s="33">
        <v>0</v>
      </c>
      <c r="AO166" s="33">
        <v>1200</v>
      </c>
      <c r="AP166" s="33">
        <f t="shared" si="73"/>
        <v>0</v>
      </c>
      <c r="AQ166" s="33">
        <v>15850</v>
      </c>
      <c r="AR166" s="33">
        <v>15850</v>
      </c>
      <c r="AS166" s="33">
        <v>15824.29</v>
      </c>
      <c r="AT166" s="33">
        <v>0</v>
      </c>
      <c r="AU166" s="33">
        <f t="shared" si="75"/>
        <v>0</v>
      </c>
      <c r="AV166" s="33"/>
      <c r="AW166" s="33">
        <f>AQ166-AM166</f>
        <v>15850</v>
      </c>
      <c r="AX166" s="33"/>
      <c r="AY166" s="33">
        <f t="shared" si="76"/>
        <v>0</v>
      </c>
      <c r="AZ166" s="33">
        <f t="shared" si="77"/>
        <v>99.837791798107261</v>
      </c>
      <c r="BA166" s="33">
        <f>AJ166-AI166</f>
        <v>-830000</v>
      </c>
      <c r="BB166" s="33"/>
      <c r="BC166" s="33"/>
      <c r="BD166" s="33">
        <f t="shared" si="107"/>
        <v>0</v>
      </c>
      <c r="BE166" s="33"/>
      <c r="BF166" s="33"/>
    </row>
    <row r="167" spans="1:62" ht="49.5" customHeight="1" x14ac:dyDescent="0.3">
      <c r="A167" s="1"/>
      <c r="B167" s="220"/>
      <c r="C167" s="220"/>
      <c r="D167" s="220"/>
      <c r="E167" s="220"/>
      <c r="F167" s="220"/>
      <c r="G167" s="220"/>
      <c r="H167" s="220"/>
      <c r="I167" s="220"/>
      <c r="J167" s="145"/>
      <c r="K167" s="145"/>
      <c r="L167" s="161">
        <v>544</v>
      </c>
      <c r="M167" s="174"/>
      <c r="N167" s="284" t="s">
        <v>409</v>
      </c>
      <c r="O167" s="166"/>
      <c r="P167" s="166" t="e">
        <f>SUM(P169:P170)</f>
        <v>#REF!</v>
      </c>
      <c r="Q167" s="166">
        <v>4203663</v>
      </c>
      <c r="R167" s="166">
        <f>SUM(R169:R170)</f>
        <v>4200000</v>
      </c>
      <c r="S167" s="166">
        <f>SUM(S170)</f>
        <v>0</v>
      </c>
      <c r="T167" s="166">
        <f>SUM(T170)</f>
        <v>0</v>
      </c>
      <c r="U167" s="166" t="e">
        <f>(T167/S167)*100</f>
        <v>#DIV/0!</v>
      </c>
      <c r="V167" s="166">
        <f>SUM(V170)</f>
        <v>0</v>
      </c>
      <c r="W167" s="166">
        <f>SUM(W170)</f>
        <v>0</v>
      </c>
      <c r="X167" s="166">
        <f>SUM(X169:X170)</f>
        <v>3754164.11</v>
      </c>
      <c r="Y167" s="166">
        <f>SUM(Y169:Y170)</f>
        <v>800000</v>
      </c>
      <c r="Z167" s="166">
        <f>SUM(Z170)</f>
        <v>0</v>
      </c>
      <c r="AA167" s="166">
        <f>(Z167/Y167)*100</f>
        <v>0</v>
      </c>
      <c r="AB167" s="166">
        <f>SUM(AB170)</f>
        <v>0</v>
      </c>
      <c r="AC167" s="166">
        <f>SUM(AC170)</f>
        <v>0</v>
      </c>
      <c r="AD167" s="166"/>
      <c r="AE167" s="166"/>
      <c r="AF167" s="166">
        <f>SUM(AF170)</f>
        <v>0</v>
      </c>
      <c r="AG167" s="166">
        <f>SUM(AG170)</f>
        <v>0</v>
      </c>
      <c r="AH167" s="166">
        <f>SUM(AH169)</f>
        <v>0</v>
      </c>
      <c r="AI167" s="166">
        <f>SUM(AI169)</f>
        <v>0</v>
      </c>
      <c r="AJ167" s="166">
        <f>SUM(AJ169)</f>
        <v>830000</v>
      </c>
      <c r="AK167" s="166">
        <f>SUM(AK169)</f>
        <v>830000</v>
      </c>
      <c r="AL167" s="166">
        <f>SUM(AL169)</f>
        <v>851772.88</v>
      </c>
      <c r="AM167" s="166">
        <f>SUM(AM168:AM169)</f>
        <v>830000</v>
      </c>
      <c r="AN167" s="166">
        <f>SUM(AN168:AN169)</f>
        <v>0</v>
      </c>
      <c r="AO167" s="166">
        <v>0</v>
      </c>
      <c r="AP167" s="166">
        <f>SUM(AP168:AP169)</f>
        <v>0</v>
      </c>
      <c r="AQ167" s="166">
        <f>SUM(AQ168:AQ169)</f>
        <v>1113385.72</v>
      </c>
      <c r="AR167" s="166">
        <f>SUM(AR168:AR169)</f>
        <v>1113385.72</v>
      </c>
      <c r="AS167" s="166">
        <f>SUM(AS169)</f>
        <v>415593.58</v>
      </c>
      <c r="AT167" s="166">
        <f>SUM(AT169)</f>
        <v>0</v>
      </c>
      <c r="AU167" s="166">
        <f t="shared" si="75"/>
        <v>0</v>
      </c>
      <c r="AV167" s="166">
        <f>SUM(AV168:AV169)</f>
        <v>0</v>
      </c>
      <c r="AW167" s="166">
        <f>SUM(AW168:AW169)</f>
        <v>283385.71999999997</v>
      </c>
      <c r="AX167" s="166">
        <f>SUM(AX168:AX169)</f>
        <v>0</v>
      </c>
      <c r="AY167" s="166">
        <f t="shared" si="76"/>
        <v>0</v>
      </c>
      <c r="AZ167" s="166">
        <f t="shared" si="77"/>
        <v>37.327008289633895</v>
      </c>
      <c r="BA167" s="166">
        <f>SUM(BA169)</f>
        <v>830000</v>
      </c>
      <c r="BB167" s="166"/>
      <c r="BC167" s="166"/>
      <c r="BD167" s="166">
        <f t="shared" si="107"/>
        <v>0</v>
      </c>
      <c r="BE167" s="166">
        <f>SUM(BE168:BE169)</f>
        <v>0</v>
      </c>
      <c r="BF167" s="166">
        <f>SUM(BF168:BF169)</f>
        <v>0</v>
      </c>
    </row>
    <row r="168" spans="1:62" s="122" customFormat="1" ht="40.5" customHeight="1" x14ac:dyDescent="0.25">
      <c r="A168" s="121"/>
      <c r="B168" s="285"/>
      <c r="C168" s="285"/>
      <c r="D168" s="285"/>
      <c r="E168" s="285"/>
      <c r="F168" s="285"/>
      <c r="G168" s="285"/>
      <c r="H168" s="285"/>
      <c r="I168" s="285"/>
      <c r="J168" s="117"/>
      <c r="K168" s="117"/>
      <c r="L168" s="117"/>
      <c r="M168" s="117" t="s">
        <v>534</v>
      </c>
      <c r="N168" s="165" t="s">
        <v>553</v>
      </c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  <c r="AA168" s="118"/>
      <c r="AB168" s="118"/>
      <c r="AC168" s="118"/>
      <c r="AD168" s="118"/>
      <c r="AE168" s="118"/>
      <c r="AF168" s="118"/>
      <c r="AG168" s="118"/>
      <c r="AH168" s="118"/>
      <c r="AI168" s="118"/>
      <c r="AJ168" s="118"/>
      <c r="AK168" s="118"/>
      <c r="AL168" s="118">
        <v>0</v>
      </c>
      <c r="AM168" s="118">
        <v>0</v>
      </c>
      <c r="AN168" s="118"/>
      <c r="AO168" s="118"/>
      <c r="AP168" s="118"/>
      <c r="AQ168" s="118">
        <v>283385.71999999997</v>
      </c>
      <c r="AR168" s="118">
        <v>283385.71999999997</v>
      </c>
      <c r="AS168" s="118">
        <v>0</v>
      </c>
      <c r="AT168" s="118">
        <v>0</v>
      </c>
      <c r="AU168" s="118">
        <f t="shared" si="75"/>
        <v>0</v>
      </c>
      <c r="AV168" s="118"/>
      <c r="AW168" s="118">
        <f>AQ168-AM168</f>
        <v>283385.71999999997</v>
      </c>
      <c r="AX168" s="118"/>
      <c r="AY168" s="118">
        <f t="shared" si="76"/>
        <v>0</v>
      </c>
      <c r="AZ168" s="118">
        <f t="shared" si="77"/>
        <v>0</v>
      </c>
      <c r="BA168" s="118"/>
      <c r="BB168" s="118"/>
      <c r="BC168" s="118"/>
      <c r="BD168" s="118"/>
      <c r="BE168" s="118"/>
      <c r="BF168" s="118"/>
      <c r="BH168" s="123"/>
      <c r="BJ168" s="124"/>
    </row>
    <row r="169" spans="1:62" ht="40.5" customHeight="1" thickBot="1" x14ac:dyDescent="0.35">
      <c r="A169" s="1"/>
      <c r="B169" s="220"/>
      <c r="C169" s="220"/>
      <c r="D169" s="220"/>
      <c r="E169" s="220"/>
      <c r="F169" s="220"/>
      <c r="G169" s="220"/>
      <c r="H169" s="220"/>
      <c r="I169" s="220"/>
      <c r="J169" s="145"/>
      <c r="K169" s="145"/>
      <c r="L169" s="145"/>
      <c r="M169" s="117">
        <v>5443</v>
      </c>
      <c r="N169" s="231" t="s">
        <v>410</v>
      </c>
      <c r="O169" s="33"/>
      <c r="P169" s="33" t="e">
        <f>SUM(#REF!)</f>
        <v>#REF!</v>
      </c>
      <c r="Q169" s="33">
        <v>4203663</v>
      </c>
      <c r="R169" s="33">
        <v>4200000</v>
      </c>
      <c r="S169" s="33">
        <v>4200000</v>
      </c>
      <c r="T169" s="33">
        <v>2318591.9700000002</v>
      </c>
      <c r="U169" s="33">
        <f>(T169/S169)*100</f>
        <v>55.204570714285715</v>
      </c>
      <c r="V169" s="33">
        <f>(Y169-S169)</f>
        <v>-3400000</v>
      </c>
      <c r="W169" s="33">
        <v>3800000</v>
      </c>
      <c r="X169" s="33">
        <v>3754164.11</v>
      </c>
      <c r="Y169" s="33">
        <v>800000</v>
      </c>
      <c r="Z169" s="33">
        <v>404444.55</v>
      </c>
      <c r="AA169" s="33">
        <f>(Z169/Y169)*100</f>
        <v>50.555568749999999</v>
      </c>
      <c r="AB169" s="33">
        <f>(AC169-Y169)</f>
        <v>15000</v>
      </c>
      <c r="AC169" s="33">
        <v>815000</v>
      </c>
      <c r="AD169" s="33"/>
      <c r="AE169" s="33"/>
      <c r="AF169" s="33">
        <v>815000</v>
      </c>
      <c r="AG169" s="33"/>
      <c r="AH169" s="33">
        <v>0</v>
      </c>
      <c r="AI169" s="33">
        <v>0</v>
      </c>
      <c r="AJ169" s="33">
        <v>830000</v>
      </c>
      <c r="AK169" s="33">
        <v>830000</v>
      </c>
      <c r="AL169" s="33">
        <v>851772.88</v>
      </c>
      <c r="AM169" s="33">
        <v>830000</v>
      </c>
      <c r="AN169" s="33"/>
      <c r="AO169" s="33"/>
      <c r="AP169" s="33">
        <v>0</v>
      </c>
      <c r="AQ169" s="33">
        <v>830000</v>
      </c>
      <c r="AR169" s="33">
        <v>830000</v>
      </c>
      <c r="AS169" s="33">
        <v>415593.58</v>
      </c>
      <c r="AT169" s="33">
        <v>0</v>
      </c>
      <c r="AU169" s="33">
        <f t="shared" si="75"/>
        <v>0</v>
      </c>
      <c r="AV169" s="33"/>
      <c r="AW169" s="33">
        <f>AQ169-AM169</f>
        <v>0</v>
      </c>
      <c r="AX169" s="33"/>
      <c r="AY169" s="33">
        <f t="shared" si="76"/>
        <v>0</v>
      </c>
      <c r="AZ169" s="33">
        <f t="shared" si="77"/>
        <v>50.071515662650597</v>
      </c>
      <c r="BA169" s="33">
        <f>AJ169-AI169</f>
        <v>830000</v>
      </c>
      <c r="BB169" s="33"/>
      <c r="BC169" s="33"/>
      <c r="BD169" s="33">
        <f>AM169-AK169</f>
        <v>0</v>
      </c>
      <c r="BE169" s="33"/>
      <c r="BF169" s="33"/>
    </row>
    <row r="170" spans="1:62" x14ac:dyDescent="0.3">
      <c r="A170" s="23"/>
      <c r="B170" s="286"/>
      <c r="C170" s="286"/>
      <c r="D170" s="286"/>
      <c r="E170" s="286"/>
      <c r="F170" s="286"/>
      <c r="G170" s="286"/>
      <c r="H170" s="286"/>
      <c r="I170" s="286"/>
      <c r="J170" s="287"/>
      <c r="K170" s="287"/>
      <c r="L170" s="287"/>
      <c r="M170" s="287"/>
      <c r="N170" s="288" t="s">
        <v>558</v>
      </c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9"/>
      <c r="AE170" s="286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</row>
    <row r="171" spans="1:62" x14ac:dyDescent="0.3">
      <c r="A171" s="1"/>
      <c r="B171" s="220"/>
      <c r="C171" s="220"/>
      <c r="D171" s="220"/>
      <c r="E171" s="220"/>
      <c r="F171" s="220"/>
      <c r="G171" s="220"/>
      <c r="H171" s="220"/>
      <c r="I171" s="220"/>
      <c r="J171" s="290"/>
      <c r="K171" s="290"/>
      <c r="L171" s="291"/>
      <c r="M171" s="220"/>
      <c r="AD171" s="220"/>
      <c r="AE171" s="220"/>
    </row>
    <row r="172" spans="1:62" x14ac:dyDescent="0.3">
      <c r="A172" s="1"/>
      <c r="B172" s="220"/>
      <c r="C172" s="220"/>
      <c r="D172" s="220"/>
      <c r="E172" s="220"/>
      <c r="F172" s="220"/>
      <c r="G172" s="220"/>
      <c r="H172" s="220"/>
      <c r="I172" s="220"/>
      <c r="J172" s="290"/>
      <c r="K172" s="290"/>
      <c r="L172" s="291"/>
      <c r="M172" s="220"/>
      <c r="N172" s="217"/>
      <c r="AD172" s="220"/>
      <c r="AE172" s="220"/>
    </row>
    <row r="191" spans="41:41" x14ac:dyDescent="0.3">
      <c r="AO191" s="13">
        <v>7762.04</v>
      </c>
    </row>
    <row r="193" spans="41:41" x14ac:dyDescent="0.3">
      <c r="AO193" s="13">
        <v>3421.83</v>
      </c>
    </row>
    <row r="198" spans="41:41" x14ac:dyDescent="0.3">
      <c r="AO198" s="13">
        <v>999742.54</v>
      </c>
    </row>
    <row r="238" spans="67:67" ht="21" x14ac:dyDescent="0.35">
      <c r="BO238" s="89"/>
    </row>
    <row r="282" spans="64:64" x14ac:dyDescent="0.3">
      <c r="BL282" s="91"/>
    </row>
    <row r="7979" spans="1:11" x14ac:dyDescent="0.3">
      <c r="A7979" s="13">
        <v>160</v>
      </c>
      <c r="K7979" s="13" t="s">
        <v>482</v>
      </c>
    </row>
  </sheetData>
  <mergeCells count="128">
    <mergeCell ref="AU57:AU58"/>
    <mergeCell ref="BF1:BF2"/>
    <mergeCell ref="BF57:BF58"/>
    <mergeCell ref="BF106:BF107"/>
    <mergeCell ref="AX1:AX2"/>
    <mergeCell ref="AX57:AX58"/>
    <mergeCell ref="AX106:AX107"/>
    <mergeCell ref="BE1:BE2"/>
    <mergeCell ref="BE57:BE58"/>
    <mergeCell ref="BE106:BE107"/>
    <mergeCell ref="BD1:BD2"/>
    <mergeCell ref="BD57:BD58"/>
    <mergeCell ref="BD106:BD107"/>
    <mergeCell ref="BB1:BC1"/>
    <mergeCell ref="AZ106:AZ107"/>
    <mergeCell ref="AY1:AY2"/>
    <mergeCell ref="AY57:AY58"/>
    <mergeCell ref="AY106:AY107"/>
    <mergeCell ref="AU106:AU107"/>
    <mergeCell ref="AM1:AM2"/>
    <mergeCell ref="AM57:AM58"/>
    <mergeCell ref="AM106:AM107"/>
    <mergeCell ref="AN57:AO57"/>
    <mergeCell ref="AN106:AO106"/>
    <mergeCell ref="AQ1:AQ2"/>
    <mergeCell ref="AQ57:AQ58"/>
    <mergeCell ref="AQ106:AQ107"/>
    <mergeCell ref="AW1:AW2"/>
    <mergeCell ref="AW57:AW58"/>
    <mergeCell ref="AW106:AW107"/>
    <mergeCell ref="AS1:AS2"/>
    <mergeCell ref="AS57:AS58"/>
    <mergeCell ref="AS106:AS107"/>
    <mergeCell ref="AR1:AR2"/>
    <mergeCell ref="AR57:AR58"/>
    <mergeCell ref="AR106:AR107"/>
    <mergeCell ref="AV1:AV2"/>
    <mergeCell ref="AV57:AV58"/>
    <mergeCell ref="AV106:AV107"/>
    <mergeCell ref="AT1:AT2"/>
    <mergeCell ref="AT57:AT58"/>
    <mergeCell ref="AT106:AT107"/>
    <mergeCell ref="AU1:AU2"/>
    <mergeCell ref="AC1:AC2"/>
    <mergeCell ref="AB106:AB107"/>
    <mergeCell ref="AC106:AC107"/>
    <mergeCell ref="BA1:BA2"/>
    <mergeCell ref="AJ1:AJ2"/>
    <mergeCell ref="AJ57:AJ58"/>
    <mergeCell ref="AJ106:AJ107"/>
    <mergeCell ref="BA57:BA58"/>
    <mergeCell ref="BA106:BA107"/>
    <mergeCell ref="AP1:AP2"/>
    <mergeCell ref="AP57:AP58"/>
    <mergeCell ref="AP106:AP107"/>
    <mergeCell ref="AN1:AO1"/>
    <mergeCell ref="AK1:AK2"/>
    <mergeCell ref="AK57:AK58"/>
    <mergeCell ref="AK106:AK107"/>
    <mergeCell ref="AL1:AL2"/>
    <mergeCell ref="AL57:AL58"/>
    <mergeCell ref="AL106:AL107"/>
    <mergeCell ref="AH1:AH2"/>
    <mergeCell ref="AH57:AH58"/>
    <mergeCell ref="AH106:AH107"/>
    <mergeCell ref="AZ1:AZ2"/>
    <mergeCell ref="AZ57:AZ58"/>
    <mergeCell ref="U57:U58"/>
    <mergeCell ref="V57:V58"/>
    <mergeCell ref="Y57:Y58"/>
    <mergeCell ref="X57:X58"/>
    <mergeCell ref="BB57:BC57"/>
    <mergeCell ref="X106:X107"/>
    <mergeCell ref="BB106:BC106"/>
    <mergeCell ref="AI1:AI2"/>
    <mergeCell ref="AI57:AI58"/>
    <mergeCell ref="AI106:AI107"/>
    <mergeCell ref="X1:X2"/>
    <mergeCell ref="AF1:AF2"/>
    <mergeCell ref="AF57:AF58"/>
    <mergeCell ref="AF106:AF107"/>
    <mergeCell ref="AG1:AG2"/>
    <mergeCell ref="Z1:Z2"/>
    <mergeCell ref="Z106:Z107"/>
    <mergeCell ref="AA106:AA107"/>
    <mergeCell ref="AC57:AC58"/>
    <mergeCell ref="AG57:AG58"/>
    <mergeCell ref="AG106:AG107"/>
    <mergeCell ref="AD1:AE1"/>
    <mergeCell ref="AA1:AA2"/>
    <mergeCell ref="AB1:AB2"/>
    <mergeCell ref="A106:A107"/>
    <mergeCell ref="I106:I107"/>
    <mergeCell ref="J106:M107"/>
    <mergeCell ref="N106:N107"/>
    <mergeCell ref="P1:P2"/>
    <mergeCell ref="P57:P58"/>
    <mergeCell ref="A57:A58"/>
    <mergeCell ref="I57:I58"/>
    <mergeCell ref="A1:A2"/>
    <mergeCell ref="B1:H1"/>
    <mergeCell ref="I1:I2"/>
    <mergeCell ref="B57:H57"/>
    <mergeCell ref="B106:H106"/>
    <mergeCell ref="M109:N109"/>
    <mergeCell ref="P106:P107"/>
    <mergeCell ref="M151:N151"/>
    <mergeCell ref="J1:M2"/>
    <mergeCell ref="N1:N2"/>
    <mergeCell ref="J57:M58"/>
    <mergeCell ref="N57:N58"/>
    <mergeCell ref="AD106:AE106"/>
    <mergeCell ref="AD57:AE57"/>
    <mergeCell ref="AA57:AA58"/>
    <mergeCell ref="AB57:AB58"/>
    <mergeCell ref="S106:S107"/>
    <mergeCell ref="U106:U107"/>
    <mergeCell ref="V106:V107"/>
    <mergeCell ref="Y106:Y107"/>
    <mergeCell ref="W57:W58"/>
    <mergeCell ref="W106:W107"/>
    <mergeCell ref="V1:V2"/>
    <mergeCell ref="Y1:Y2"/>
    <mergeCell ref="Z57:Z58"/>
    <mergeCell ref="S1:S2"/>
    <mergeCell ref="W1:W2"/>
    <mergeCell ref="U1:U2"/>
    <mergeCell ref="S57:S58"/>
  </mergeCells>
  <printOptions horizontalCentered="1" verticalCentered="1"/>
  <pageMargins left="0" right="0" top="0" bottom="0" header="0" footer="0"/>
  <pageSetup paperSize="9" scale="43" fitToHeight="3" orientation="landscape" r:id="rId1"/>
  <rowBreaks count="2" manualBreakCount="2">
    <brk id="56" min="9" max="54" man="1"/>
    <brk id="105" min="9" max="5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CY111"/>
  <sheetViews>
    <sheetView view="pageBreakPreview" topLeftCell="A2" zoomScale="55" zoomScaleNormal="40" zoomScaleSheetLayoutView="55" zoomScalePageLayoutView="50" workbookViewId="0">
      <selection activeCell="L129" sqref="L129"/>
    </sheetView>
  </sheetViews>
  <sheetFormatPr defaultColWidth="9.140625" defaultRowHeight="23.25" x14ac:dyDescent="0.25"/>
  <cols>
    <col min="1" max="1" width="11.85546875" style="453" customWidth="1"/>
    <col min="2" max="7" width="6.28515625" style="418" hidden="1" customWidth="1"/>
    <col min="8" max="8" width="3.85546875" style="453" customWidth="1"/>
    <col min="9" max="9" width="7.5703125" style="453" customWidth="1"/>
    <col min="10" max="10" width="10.42578125" style="453" customWidth="1"/>
    <col min="11" max="11" width="15.28515625" style="453" customWidth="1"/>
    <col min="12" max="12" width="115" style="418" customWidth="1"/>
    <col min="13" max="15" width="27.7109375" style="418" hidden="1" customWidth="1"/>
    <col min="16" max="16" width="26.5703125" style="418" hidden="1" customWidth="1"/>
    <col min="17" max="17" width="26.42578125" style="418" hidden="1" customWidth="1"/>
    <col min="18" max="18" width="26.7109375" style="418" hidden="1" customWidth="1"/>
    <col min="19" max="19" width="28.85546875" style="418" hidden="1" customWidth="1"/>
    <col min="20" max="20" width="18.7109375" style="418" hidden="1" customWidth="1"/>
    <col min="21" max="21" width="30" style="418" hidden="1" customWidth="1"/>
    <col min="22" max="23" width="27.7109375" style="418" hidden="1" customWidth="1"/>
    <col min="24" max="24" width="26.7109375" style="418" hidden="1" customWidth="1"/>
    <col min="25" max="25" width="25.140625" style="418" hidden="1" customWidth="1"/>
    <col min="26" max="26" width="25" style="418" hidden="1" customWidth="1"/>
    <col min="27" max="27" width="26" style="418" hidden="1" customWidth="1"/>
    <col min="28" max="28" width="18.7109375" style="418" hidden="1" customWidth="1"/>
    <col min="29" max="29" width="30" style="418" hidden="1" customWidth="1"/>
    <col min="30" max="30" width="25.140625" style="418" hidden="1" customWidth="1"/>
    <col min="31" max="31" width="25.28515625" style="418" hidden="1" customWidth="1"/>
    <col min="32" max="32" width="25.42578125" style="418" hidden="1" customWidth="1"/>
    <col min="33" max="34" width="24.85546875" style="418" hidden="1" customWidth="1"/>
    <col min="35" max="37" width="28.42578125" style="418" hidden="1" customWidth="1"/>
    <col min="38" max="38" width="23.85546875" style="418" hidden="1" customWidth="1"/>
    <col min="39" max="40" width="20.140625" style="418" hidden="1" customWidth="1"/>
    <col min="41" max="41" width="37.28515625" style="418" hidden="1" customWidth="1"/>
    <col min="42" max="42" width="19.7109375" style="418" hidden="1" customWidth="1"/>
    <col min="43" max="44" width="18.140625" style="418" hidden="1" customWidth="1"/>
    <col min="45" max="45" width="28.42578125" style="418" hidden="1" customWidth="1"/>
    <col min="46" max="46" width="18.85546875" style="418" hidden="1" customWidth="1"/>
    <col min="47" max="47" width="43.42578125" style="418" hidden="1" customWidth="1"/>
    <col min="48" max="48" width="19.28515625" style="418" hidden="1" customWidth="1"/>
    <col min="49" max="50" width="23.5703125" style="535" hidden="1" customWidth="1"/>
    <col min="51" max="52" width="19.7109375" style="418" hidden="1" customWidth="1"/>
    <col min="53" max="54" width="16.140625" style="418" hidden="1" customWidth="1"/>
    <col min="55" max="55" width="23.140625" style="418" hidden="1" customWidth="1"/>
    <col min="56" max="56" width="19.7109375" style="418" hidden="1" customWidth="1"/>
    <col min="57" max="57" width="30.42578125" style="418" hidden="1" customWidth="1"/>
    <col min="58" max="58" width="34.28515625" style="418" hidden="1" customWidth="1"/>
    <col min="59" max="59" width="15.28515625" style="418" hidden="1" customWidth="1"/>
    <col min="60" max="60" width="28.7109375" style="418" hidden="1" customWidth="1"/>
    <col min="61" max="61" width="18.28515625" style="418" hidden="1" customWidth="1"/>
    <col min="62" max="62" width="25.85546875" style="418" hidden="1" customWidth="1"/>
    <col min="63" max="63" width="19.140625" style="418" hidden="1" customWidth="1"/>
    <col min="64" max="64" width="37.5703125" style="418" hidden="1" customWidth="1"/>
    <col min="65" max="65" width="18.85546875" style="418" hidden="1" customWidth="1"/>
    <col min="66" max="66" width="25.85546875" style="418" hidden="1" customWidth="1"/>
    <col min="67" max="67" width="19.140625" style="418" hidden="1" customWidth="1"/>
    <col min="68" max="68" width="37.5703125" style="418" hidden="1" customWidth="1"/>
    <col min="69" max="69" width="30.42578125" style="418" hidden="1" customWidth="1"/>
    <col min="70" max="70" width="25.85546875" style="418" hidden="1" customWidth="1"/>
    <col min="71" max="71" width="19.140625" style="418" hidden="1" customWidth="1"/>
    <col min="72" max="72" width="37.5703125" style="418" hidden="1" customWidth="1"/>
    <col min="73" max="73" width="22.140625" style="418" hidden="1" customWidth="1"/>
    <col min="74" max="74" width="25" style="418" hidden="1" customWidth="1"/>
    <col min="75" max="75" width="19.140625" style="418" hidden="1" customWidth="1"/>
    <col min="76" max="76" width="37.5703125" style="418" hidden="1" customWidth="1"/>
    <col min="77" max="77" width="22.140625" style="418" hidden="1" customWidth="1"/>
    <col min="78" max="79" width="30.42578125" style="418" hidden="1" customWidth="1"/>
    <col min="80" max="81" width="25.85546875" style="418" hidden="1" customWidth="1"/>
    <col min="82" max="83" width="19.140625" style="418" hidden="1" customWidth="1"/>
    <col min="84" max="84" width="25.85546875" style="418" hidden="1" customWidth="1"/>
    <col min="85" max="85" width="18.28515625" style="418" hidden="1" customWidth="1"/>
    <col min="86" max="86" width="25.85546875" style="418" hidden="1" customWidth="1"/>
    <col min="87" max="87" width="19.140625" style="418" hidden="1" customWidth="1"/>
    <col min="88" max="88" width="37.5703125" style="418" hidden="1" customWidth="1"/>
    <col min="89" max="89" width="18.28515625" style="418" hidden="1" customWidth="1"/>
    <col min="90" max="90" width="19.140625" style="418" hidden="1" customWidth="1"/>
    <col min="91" max="91" width="25.5703125" style="418" hidden="1" customWidth="1"/>
    <col min="92" max="93" width="30.42578125" style="418" hidden="1" customWidth="1"/>
    <col min="94" max="94" width="19.140625" style="418" hidden="1" customWidth="1"/>
    <col min="95" max="95" width="26.140625" style="418" hidden="1" customWidth="1"/>
    <col min="96" max="97" width="30.42578125" style="418" customWidth="1"/>
    <col min="98" max="98" width="19.140625" style="418" customWidth="1"/>
    <col min="99" max="99" width="26.140625" style="418" customWidth="1"/>
    <col min="100" max="100" width="30.42578125" style="418" customWidth="1"/>
    <col min="101" max="103" width="20.85546875" style="418" hidden="1" customWidth="1"/>
    <col min="104" max="16384" width="9.140625" style="492"/>
  </cols>
  <sheetData>
    <row r="1" spans="1:103" ht="29.25" hidden="1" customHeight="1" thickBot="1" x14ac:dyDescent="0.3">
      <c r="A1" s="480"/>
      <c r="B1" s="416"/>
      <c r="C1" s="416"/>
      <c r="D1" s="416"/>
      <c r="E1" s="416"/>
      <c r="F1" s="416"/>
      <c r="G1" s="416"/>
      <c r="H1" s="454"/>
      <c r="I1" s="470"/>
      <c r="J1" s="470"/>
      <c r="K1" s="468"/>
      <c r="L1" s="417" t="s">
        <v>126</v>
      </c>
      <c r="M1" s="593"/>
      <c r="N1" s="593"/>
      <c r="O1" s="593"/>
      <c r="P1" s="593"/>
      <c r="AE1" s="593"/>
      <c r="AF1" s="593" t="s">
        <v>127</v>
      </c>
    </row>
    <row r="2" spans="1:103" ht="18.95" customHeight="1" x14ac:dyDescent="0.25">
      <c r="A2" s="875" t="s">
        <v>151</v>
      </c>
      <c r="B2" s="875"/>
      <c r="C2" s="711"/>
      <c r="D2" s="711"/>
      <c r="E2" s="711"/>
      <c r="F2" s="711"/>
      <c r="G2" s="711"/>
      <c r="H2" s="886" t="s">
        <v>128</v>
      </c>
      <c r="I2" s="886"/>
      <c r="J2" s="886"/>
      <c r="K2" s="886"/>
      <c r="L2" s="875" t="s">
        <v>129</v>
      </c>
      <c r="M2" s="712" t="s">
        <v>274</v>
      </c>
      <c r="N2" s="711"/>
      <c r="O2" s="711"/>
      <c r="P2" s="875" t="s">
        <v>355</v>
      </c>
      <c r="Q2" s="711"/>
      <c r="R2" s="711"/>
      <c r="S2" s="711"/>
      <c r="T2" s="711"/>
      <c r="U2" s="711"/>
      <c r="V2" s="875" t="s">
        <v>354</v>
      </c>
      <c r="W2" s="875" t="s">
        <v>356</v>
      </c>
      <c r="X2" s="875" t="s">
        <v>358</v>
      </c>
      <c r="Y2" s="875" t="s">
        <v>389</v>
      </c>
      <c r="Z2" s="875" t="s">
        <v>390</v>
      </c>
      <c r="AA2" s="875" t="s">
        <v>371</v>
      </c>
      <c r="AB2" s="875" t="s">
        <v>359</v>
      </c>
      <c r="AC2" s="875" t="s">
        <v>321</v>
      </c>
      <c r="AD2" s="875" t="s">
        <v>391</v>
      </c>
      <c r="AE2" s="875" t="s">
        <v>310</v>
      </c>
      <c r="AF2" s="875"/>
      <c r="AG2" s="875" t="s">
        <v>392</v>
      </c>
      <c r="AH2" s="875" t="s">
        <v>434</v>
      </c>
      <c r="AI2" s="875" t="s">
        <v>426</v>
      </c>
      <c r="AJ2" s="875" t="s">
        <v>397</v>
      </c>
      <c r="AK2" s="875" t="s">
        <v>427</v>
      </c>
      <c r="AL2" s="875" t="s">
        <v>491</v>
      </c>
      <c r="AM2" s="875" t="s">
        <v>435</v>
      </c>
      <c r="AN2" s="875" t="s">
        <v>628</v>
      </c>
      <c r="AO2" s="875" t="s">
        <v>603</v>
      </c>
      <c r="AP2" s="875" t="s">
        <v>703</v>
      </c>
      <c r="AQ2" s="875" t="s">
        <v>627</v>
      </c>
      <c r="AR2" s="875" t="s">
        <v>681</v>
      </c>
      <c r="AS2" s="889" t="s">
        <v>671</v>
      </c>
      <c r="AT2" s="875" t="s">
        <v>650</v>
      </c>
      <c r="AU2" s="875" t="s">
        <v>513</v>
      </c>
      <c r="AV2" s="875" t="s">
        <v>680</v>
      </c>
      <c r="AW2" s="875" t="s">
        <v>576</v>
      </c>
      <c r="AX2" s="875" t="s">
        <v>577</v>
      </c>
      <c r="AY2" s="875" t="s">
        <v>695</v>
      </c>
      <c r="AZ2" s="875" t="s">
        <v>634</v>
      </c>
      <c r="BA2" s="875" t="s">
        <v>704</v>
      </c>
      <c r="BB2" s="875" t="s">
        <v>705</v>
      </c>
      <c r="BC2" s="875" t="s">
        <v>577</v>
      </c>
      <c r="BD2" s="875" t="s">
        <v>679</v>
      </c>
      <c r="BE2" s="875" t="s">
        <v>678</v>
      </c>
      <c r="BF2" s="875" t="s">
        <v>714</v>
      </c>
      <c r="BG2" s="875" t="s">
        <v>723</v>
      </c>
      <c r="BH2" s="878" t="s">
        <v>513</v>
      </c>
      <c r="BI2" s="875" t="s">
        <v>731</v>
      </c>
      <c r="BJ2" s="875"/>
      <c r="BK2" s="875" t="s">
        <v>723</v>
      </c>
      <c r="BL2" s="878" t="s">
        <v>513</v>
      </c>
      <c r="BM2" s="875" t="s">
        <v>732</v>
      </c>
      <c r="BN2" s="875"/>
      <c r="BO2" s="875" t="s">
        <v>723</v>
      </c>
      <c r="BP2" s="878" t="s">
        <v>513</v>
      </c>
      <c r="BQ2" s="875" t="s">
        <v>733</v>
      </c>
      <c r="BR2" s="875" t="s">
        <v>743</v>
      </c>
      <c r="BS2" s="875" t="s">
        <v>723</v>
      </c>
      <c r="BT2" s="878" t="s">
        <v>513</v>
      </c>
      <c r="BU2" s="875" t="s">
        <v>734</v>
      </c>
      <c r="BV2" s="875" t="s">
        <v>743</v>
      </c>
      <c r="BW2" s="875" t="s">
        <v>723</v>
      </c>
      <c r="BX2" s="878" t="s">
        <v>513</v>
      </c>
      <c r="BY2" s="875" t="s">
        <v>755</v>
      </c>
      <c r="BZ2" s="875" t="s">
        <v>676</v>
      </c>
      <c r="CA2" s="875" t="s">
        <v>726</v>
      </c>
      <c r="CB2" s="875" t="s">
        <v>767</v>
      </c>
      <c r="CC2" s="875" t="s">
        <v>768</v>
      </c>
      <c r="CD2" s="892" t="s">
        <v>763</v>
      </c>
      <c r="CE2" s="892" t="s">
        <v>617</v>
      </c>
      <c r="CF2" s="875" t="s">
        <v>792</v>
      </c>
      <c r="CG2" s="875" t="s">
        <v>727</v>
      </c>
      <c r="CH2" s="875" t="s">
        <v>764</v>
      </c>
      <c r="CI2" s="892" t="s">
        <v>723</v>
      </c>
      <c r="CJ2" s="892" t="s">
        <v>513</v>
      </c>
      <c r="CK2" s="875" t="s">
        <v>770</v>
      </c>
      <c r="CL2" s="892" t="s">
        <v>723</v>
      </c>
      <c r="CM2" s="892" t="s">
        <v>513</v>
      </c>
      <c r="CN2" s="875" t="s">
        <v>772</v>
      </c>
      <c r="CO2" s="875" t="s">
        <v>778</v>
      </c>
      <c r="CP2" s="892" t="s">
        <v>617</v>
      </c>
      <c r="CQ2" s="892" t="s">
        <v>513</v>
      </c>
      <c r="CR2" s="875" t="s">
        <v>773</v>
      </c>
      <c r="CS2" s="875" t="s">
        <v>795</v>
      </c>
      <c r="CT2" s="892" t="s">
        <v>617</v>
      </c>
      <c r="CU2" s="892" t="s">
        <v>513</v>
      </c>
      <c r="CV2" s="875" t="s">
        <v>796</v>
      </c>
      <c r="CW2" s="875" t="s">
        <v>677</v>
      </c>
      <c r="CX2" s="875" t="s">
        <v>736</v>
      </c>
      <c r="CY2" s="875" t="s">
        <v>774</v>
      </c>
    </row>
    <row r="3" spans="1:103" ht="18.95" customHeight="1" x14ac:dyDescent="0.25">
      <c r="A3" s="876"/>
      <c r="B3" s="876"/>
      <c r="C3" s="712"/>
      <c r="D3" s="712"/>
      <c r="E3" s="712"/>
      <c r="F3" s="712"/>
      <c r="G3" s="712"/>
      <c r="H3" s="887"/>
      <c r="I3" s="887"/>
      <c r="J3" s="887"/>
      <c r="K3" s="887"/>
      <c r="L3" s="876"/>
      <c r="M3" s="712"/>
      <c r="N3" s="712" t="s">
        <v>255</v>
      </c>
      <c r="O3" s="712" t="s">
        <v>298</v>
      </c>
      <c r="P3" s="876"/>
      <c r="Q3" s="712" t="s">
        <v>309</v>
      </c>
      <c r="R3" s="712" t="s">
        <v>327</v>
      </c>
      <c r="S3" s="712" t="s">
        <v>328</v>
      </c>
      <c r="T3" s="712" t="s">
        <v>336</v>
      </c>
      <c r="U3" s="712" t="s">
        <v>321</v>
      </c>
      <c r="V3" s="876"/>
      <c r="W3" s="876"/>
      <c r="X3" s="876"/>
      <c r="Y3" s="876"/>
      <c r="Z3" s="876"/>
      <c r="AA3" s="876"/>
      <c r="AB3" s="876"/>
      <c r="AC3" s="876"/>
      <c r="AD3" s="876"/>
      <c r="AE3" s="876" t="s">
        <v>299</v>
      </c>
      <c r="AF3" s="876" t="s">
        <v>337</v>
      </c>
      <c r="AG3" s="876"/>
      <c r="AH3" s="876"/>
      <c r="AI3" s="876"/>
      <c r="AJ3" s="876"/>
      <c r="AK3" s="876"/>
      <c r="AL3" s="876"/>
      <c r="AM3" s="876"/>
      <c r="AN3" s="876"/>
      <c r="AO3" s="876"/>
      <c r="AP3" s="876"/>
      <c r="AQ3" s="876"/>
      <c r="AR3" s="876"/>
      <c r="AS3" s="890"/>
      <c r="AT3" s="876"/>
      <c r="AU3" s="876"/>
      <c r="AV3" s="876"/>
      <c r="AW3" s="876"/>
      <c r="AX3" s="876"/>
      <c r="AY3" s="876"/>
      <c r="AZ3" s="876"/>
      <c r="BA3" s="876"/>
      <c r="BB3" s="876"/>
      <c r="BC3" s="876"/>
      <c r="BD3" s="876"/>
      <c r="BE3" s="876"/>
      <c r="BF3" s="876"/>
      <c r="BG3" s="876"/>
      <c r="BH3" s="879"/>
      <c r="BI3" s="876"/>
      <c r="BJ3" s="876"/>
      <c r="BK3" s="876"/>
      <c r="BL3" s="879"/>
      <c r="BM3" s="876"/>
      <c r="BN3" s="876"/>
      <c r="BO3" s="876"/>
      <c r="BP3" s="879"/>
      <c r="BQ3" s="876"/>
      <c r="BR3" s="876"/>
      <c r="BS3" s="876"/>
      <c r="BT3" s="879"/>
      <c r="BU3" s="876"/>
      <c r="BV3" s="876"/>
      <c r="BW3" s="876"/>
      <c r="BX3" s="879"/>
      <c r="BY3" s="876"/>
      <c r="BZ3" s="876"/>
      <c r="CA3" s="876"/>
      <c r="CB3" s="876"/>
      <c r="CC3" s="876"/>
      <c r="CD3" s="893"/>
      <c r="CE3" s="893"/>
      <c r="CF3" s="876"/>
      <c r="CG3" s="876"/>
      <c r="CH3" s="876"/>
      <c r="CI3" s="893"/>
      <c r="CJ3" s="893"/>
      <c r="CK3" s="876"/>
      <c r="CL3" s="893"/>
      <c r="CM3" s="893"/>
      <c r="CN3" s="876"/>
      <c r="CO3" s="876"/>
      <c r="CP3" s="893"/>
      <c r="CQ3" s="893"/>
      <c r="CR3" s="876"/>
      <c r="CS3" s="876"/>
      <c r="CT3" s="893"/>
      <c r="CU3" s="893"/>
      <c r="CV3" s="876"/>
      <c r="CW3" s="876"/>
      <c r="CX3" s="876"/>
      <c r="CY3" s="876"/>
    </row>
    <row r="4" spans="1:103" ht="18.95" customHeight="1" x14ac:dyDescent="0.25">
      <c r="A4" s="877"/>
      <c r="B4" s="877" t="s">
        <v>6</v>
      </c>
      <c r="C4" s="713" t="s">
        <v>7</v>
      </c>
      <c r="D4" s="713" t="s">
        <v>8</v>
      </c>
      <c r="E4" s="713" t="s">
        <v>9</v>
      </c>
      <c r="F4" s="713" t="s">
        <v>10</v>
      </c>
      <c r="G4" s="713" t="s">
        <v>11</v>
      </c>
      <c r="H4" s="888"/>
      <c r="I4" s="888"/>
      <c r="J4" s="888"/>
      <c r="K4" s="888"/>
      <c r="L4" s="877"/>
      <c r="M4" s="713" t="s">
        <v>297</v>
      </c>
      <c r="N4" s="713" t="s">
        <v>104</v>
      </c>
      <c r="O4" s="713" t="s">
        <v>104</v>
      </c>
      <c r="P4" s="877"/>
      <c r="Q4" s="713"/>
      <c r="R4" s="713"/>
      <c r="S4" s="713"/>
      <c r="T4" s="713"/>
      <c r="U4" s="713"/>
      <c r="V4" s="877"/>
      <c r="W4" s="877"/>
      <c r="X4" s="877"/>
      <c r="Y4" s="877"/>
      <c r="Z4" s="877"/>
      <c r="AA4" s="877"/>
      <c r="AB4" s="877"/>
      <c r="AC4" s="877"/>
      <c r="AD4" s="877"/>
      <c r="AE4" s="877" t="s">
        <v>299</v>
      </c>
      <c r="AF4" s="877" t="s">
        <v>337</v>
      </c>
      <c r="AG4" s="877"/>
      <c r="AH4" s="877"/>
      <c r="AI4" s="877"/>
      <c r="AJ4" s="877"/>
      <c r="AK4" s="877"/>
      <c r="AL4" s="877"/>
      <c r="AM4" s="877"/>
      <c r="AN4" s="877"/>
      <c r="AO4" s="877"/>
      <c r="AP4" s="877"/>
      <c r="AQ4" s="877"/>
      <c r="AR4" s="877"/>
      <c r="AS4" s="891"/>
      <c r="AT4" s="877"/>
      <c r="AU4" s="877"/>
      <c r="AV4" s="877"/>
      <c r="AW4" s="877"/>
      <c r="AX4" s="877"/>
      <c r="AY4" s="877"/>
      <c r="AZ4" s="877"/>
      <c r="BA4" s="877"/>
      <c r="BB4" s="877"/>
      <c r="BC4" s="877"/>
      <c r="BD4" s="877"/>
      <c r="BE4" s="877"/>
      <c r="BF4" s="877"/>
      <c r="BG4" s="877"/>
      <c r="BH4" s="879"/>
      <c r="BI4" s="877"/>
      <c r="BJ4" s="877"/>
      <c r="BK4" s="877"/>
      <c r="BL4" s="879"/>
      <c r="BM4" s="877"/>
      <c r="BN4" s="877"/>
      <c r="BO4" s="877"/>
      <c r="BP4" s="879"/>
      <c r="BQ4" s="877"/>
      <c r="BR4" s="877"/>
      <c r="BS4" s="877"/>
      <c r="BT4" s="879"/>
      <c r="BU4" s="877"/>
      <c r="BV4" s="877"/>
      <c r="BW4" s="877"/>
      <c r="BX4" s="879"/>
      <c r="BY4" s="877"/>
      <c r="BZ4" s="877"/>
      <c r="CA4" s="877"/>
      <c r="CB4" s="877"/>
      <c r="CC4" s="877"/>
      <c r="CD4" s="894"/>
      <c r="CE4" s="894"/>
      <c r="CF4" s="877"/>
      <c r="CG4" s="877"/>
      <c r="CH4" s="877"/>
      <c r="CI4" s="894"/>
      <c r="CJ4" s="894"/>
      <c r="CK4" s="877"/>
      <c r="CL4" s="894"/>
      <c r="CM4" s="894"/>
      <c r="CN4" s="877"/>
      <c r="CO4" s="877"/>
      <c r="CP4" s="894"/>
      <c r="CQ4" s="894"/>
      <c r="CR4" s="877"/>
      <c r="CS4" s="877"/>
      <c r="CT4" s="894"/>
      <c r="CU4" s="894"/>
      <c r="CV4" s="877"/>
      <c r="CW4" s="877"/>
      <c r="CX4" s="877"/>
      <c r="CY4" s="877"/>
    </row>
    <row r="5" spans="1:103" ht="18.95" customHeight="1" thickBot="1" x14ac:dyDescent="0.3">
      <c r="A5" s="456">
        <v>1</v>
      </c>
      <c r="B5" s="419">
        <v>2</v>
      </c>
      <c r="C5" s="419">
        <v>3</v>
      </c>
      <c r="D5" s="419">
        <v>4</v>
      </c>
      <c r="E5" s="419">
        <v>5</v>
      </c>
      <c r="F5" s="419">
        <v>6</v>
      </c>
      <c r="G5" s="419">
        <v>7</v>
      </c>
      <c r="H5" s="883">
        <v>2</v>
      </c>
      <c r="I5" s="883"/>
      <c r="J5" s="883"/>
      <c r="K5" s="883"/>
      <c r="L5" s="456">
        <v>3</v>
      </c>
      <c r="M5" s="594" t="s">
        <v>158</v>
      </c>
      <c r="N5" s="594" t="s">
        <v>158</v>
      </c>
      <c r="O5" s="594"/>
      <c r="P5" s="594"/>
      <c r="Q5" s="594"/>
      <c r="R5" s="594"/>
      <c r="S5" s="594"/>
      <c r="T5" s="594"/>
      <c r="U5" s="594"/>
      <c r="V5" s="594"/>
      <c r="W5" s="594"/>
      <c r="X5" s="594"/>
      <c r="Y5" s="594"/>
      <c r="Z5" s="594"/>
      <c r="AA5" s="594"/>
      <c r="AB5" s="594"/>
      <c r="AC5" s="594"/>
      <c r="AD5" s="594"/>
      <c r="AE5" s="594"/>
      <c r="AF5" s="594"/>
      <c r="AG5" s="594"/>
      <c r="AH5" s="594"/>
      <c r="AI5" s="594"/>
      <c r="AJ5" s="594"/>
      <c r="AK5" s="594"/>
      <c r="AL5" s="594"/>
      <c r="AM5" s="594"/>
      <c r="AN5" s="594"/>
      <c r="AO5" s="594"/>
      <c r="AP5" s="594" t="s">
        <v>158</v>
      </c>
      <c r="AQ5" s="594" t="s">
        <v>159</v>
      </c>
      <c r="AR5" s="594" t="s">
        <v>160</v>
      </c>
      <c r="AS5" s="594" t="s">
        <v>159</v>
      </c>
      <c r="AT5" s="594" t="s">
        <v>160</v>
      </c>
      <c r="AU5" s="594" t="s">
        <v>319</v>
      </c>
      <c r="AV5" s="594" t="s">
        <v>319</v>
      </c>
      <c r="AW5" s="489" t="s">
        <v>160</v>
      </c>
      <c r="AX5" s="489" t="s">
        <v>319</v>
      </c>
      <c r="AY5" s="594" t="s">
        <v>320</v>
      </c>
      <c r="AZ5" s="722">
        <v>4</v>
      </c>
      <c r="BA5" s="723">
        <v>13</v>
      </c>
      <c r="BB5" s="723">
        <v>14</v>
      </c>
      <c r="BC5" s="722" t="s">
        <v>320</v>
      </c>
      <c r="BD5" s="722" t="s">
        <v>320</v>
      </c>
      <c r="BE5" s="722">
        <v>5</v>
      </c>
      <c r="BF5" s="722">
        <v>5</v>
      </c>
      <c r="BG5" s="722">
        <v>6</v>
      </c>
      <c r="BH5" s="722">
        <v>7</v>
      </c>
      <c r="BI5" s="722">
        <v>6</v>
      </c>
      <c r="BJ5" s="722"/>
      <c r="BK5" s="722">
        <v>6</v>
      </c>
      <c r="BL5" s="722">
        <v>7</v>
      </c>
      <c r="BM5" s="722">
        <v>7</v>
      </c>
      <c r="BN5" s="722"/>
      <c r="BO5" s="722">
        <v>6</v>
      </c>
      <c r="BP5" s="722">
        <v>7</v>
      </c>
      <c r="BQ5" s="722">
        <v>4</v>
      </c>
      <c r="BR5" s="722">
        <v>5</v>
      </c>
      <c r="BS5" s="722">
        <v>6</v>
      </c>
      <c r="BT5" s="722">
        <v>7</v>
      </c>
      <c r="BU5" s="722">
        <v>8</v>
      </c>
      <c r="BV5" s="722">
        <v>5</v>
      </c>
      <c r="BW5" s="722">
        <v>6</v>
      </c>
      <c r="BX5" s="722">
        <v>7</v>
      </c>
      <c r="BY5" s="722">
        <v>4</v>
      </c>
      <c r="BZ5" s="722">
        <v>4</v>
      </c>
      <c r="CA5" s="722">
        <v>5</v>
      </c>
      <c r="CB5" s="709">
        <v>4</v>
      </c>
      <c r="CC5" s="709">
        <v>7</v>
      </c>
      <c r="CD5" s="709">
        <v>8</v>
      </c>
      <c r="CE5" s="709">
        <v>9</v>
      </c>
      <c r="CF5" s="709"/>
      <c r="CG5" s="709">
        <v>5</v>
      </c>
      <c r="CH5" s="709"/>
      <c r="CI5" s="709">
        <v>6</v>
      </c>
      <c r="CJ5" s="709">
        <v>7</v>
      </c>
      <c r="CK5" s="709">
        <v>6</v>
      </c>
      <c r="CL5" s="709">
        <v>6</v>
      </c>
      <c r="CM5" s="709">
        <v>7</v>
      </c>
      <c r="CN5" s="709">
        <v>6</v>
      </c>
      <c r="CO5" s="709">
        <v>7</v>
      </c>
      <c r="CP5" s="709">
        <v>8</v>
      </c>
      <c r="CQ5" s="709">
        <v>9</v>
      </c>
      <c r="CR5" s="709">
        <v>10</v>
      </c>
      <c r="CS5" s="709"/>
      <c r="CT5" s="709"/>
      <c r="CU5" s="709"/>
      <c r="CV5" s="709"/>
      <c r="CW5" s="709">
        <v>11</v>
      </c>
      <c r="CX5" s="709">
        <v>12</v>
      </c>
      <c r="CY5" s="709">
        <v>13</v>
      </c>
    </row>
    <row r="6" spans="1:103" s="427" customFormat="1" ht="18.95" customHeight="1" x14ac:dyDescent="0.25">
      <c r="A6" s="478" t="s">
        <v>602</v>
      </c>
      <c r="B6" s="450"/>
      <c r="C6" s="450"/>
      <c r="D6" s="450"/>
      <c r="E6" s="450"/>
      <c r="F6" s="450"/>
      <c r="G6" s="450"/>
      <c r="H6" s="478"/>
      <c r="I6" s="478"/>
      <c r="J6" s="478"/>
      <c r="K6" s="478"/>
      <c r="L6" s="450"/>
      <c r="M6" s="450"/>
      <c r="N6" s="450"/>
      <c r="O6" s="450"/>
      <c r="P6" s="450"/>
      <c r="Q6" s="450"/>
      <c r="R6" s="450"/>
      <c r="S6" s="450"/>
      <c r="T6" s="450"/>
      <c r="U6" s="450"/>
      <c r="V6" s="450"/>
      <c r="W6" s="450"/>
      <c r="X6" s="450"/>
      <c r="Y6" s="450"/>
      <c r="Z6" s="450"/>
      <c r="AA6" s="450"/>
      <c r="AB6" s="450"/>
      <c r="AC6" s="450"/>
      <c r="AD6" s="450"/>
      <c r="AE6" s="450"/>
      <c r="AF6" s="450"/>
      <c r="AG6" s="450"/>
      <c r="AH6" s="450"/>
      <c r="AI6" s="450"/>
      <c r="AJ6" s="450"/>
      <c r="AK6" s="450"/>
      <c r="AL6" s="450"/>
      <c r="AM6" s="450"/>
      <c r="AN6" s="450"/>
      <c r="AO6" s="450"/>
      <c r="AP6" s="450"/>
      <c r="AQ6" s="450"/>
      <c r="AR6" s="450"/>
      <c r="AS6" s="450"/>
      <c r="AT6" s="450"/>
      <c r="AU6" s="450"/>
      <c r="AV6" s="450"/>
      <c r="AW6" s="450"/>
      <c r="AX6" s="450"/>
      <c r="AY6" s="450"/>
      <c r="AZ6" s="450"/>
      <c r="BA6" s="450"/>
      <c r="BB6" s="450"/>
      <c r="BC6" s="450"/>
      <c r="BD6" s="450"/>
      <c r="BE6" s="450"/>
      <c r="BF6" s="450"/>
      <c r="BG6" s="450"/>
      <c r="BH6" s="450"/>
      <c r="BI6" s="450"/>
      <c r="BJ6" s="450"/>
      <c r="BK6" s="450"/>
      <c r="BL6" s="450"/>
      <c r="BM6" s="450"/>
      <c r="BN6" s="450"/>
      <c r="BO6" s="450"/>
      <c r="BP6" s="450"/>
      <c r="BQ6" s="450"/>
      <c r="BR6" s="450"/>
      <c r="BS6" s="450"/>
      <c r="BT6" s="450"/>
      <c r="BU6" s="450"/>
      <c r="BV6" s="450"/>
      <c r="BW6" s="450"/>
      <c r="BX6" s="450"/>
      <c r="BY6" s="450"/>
      <c r="BZ6" s="450"/>
      <c r="CA6" s="450"/>
      <c r="CB6" s="450"/>
      <c r="CC6" s="450"/>
      <c r="CD6" s="450"/>
      <c r="CE6" s="450"/>
      <c r="CF6" s="450"/>
      <c r="CG6" s="450"/>
      <c r="CH6" s="450"/>
      <c r="CI6" s="450"/>
      <c r="CJ6" s="450"/>
      <c r="CK6" s="450"/>
      <c r="CL6" s="450"/>
      <c r="CM6" s="450"/>
      <c r="CN6" s="450"/>
      <c r="CO6" s="450"/>
      <c r="CP6" s="450"/>
      <c r="CQ6" s="450"/>
      <c r="CR6" s="450"/>
      <c r="CS6" s="450"/>
      <c r="CT6" s="450"/>
      <c r="CU6" s="450"/>
      <c r="CV6" s="450"/>
      <c r="CW6" s="450"/>
      <c r="CX6" s="450"/>
      <c r="CY6" s="450"/>
    </row>
    <row r="7" spans="1:103" ht="18.95" customHeight="1" x14ac:dyDescent="0.25">
      <c r="A7" s="481"/>
      <c r="B7" s="420"/>
      <c r="C7" s="420"/>
      <c r="D7" s="420"/>
      <c r="E7" s="420"/>
      <c r="F7" s="420"/>
      <c r="G7" s="420"/>
      <c r="H7" s="881" t="s">
        <v>130</v>
      </c>
      <c r="I7" s="881"/>
      <c r="J7" s="881"/>
      <c r="K7" s="881"/>
      <c r="L7" s="881"/>
      <c r="M7" s="595" t="e">
        <f>SUM(M8+M86+#REF!)</f>
        <v>#REF!</v>
      </c>
      <c r="N7" s="595" t="e">
        <f>SUM(N8+N86+#REF!)</f>
        <v>#REF!</v>
      </c>
      <c r="O7" s="595" t="e">
        <f>SUM(O8+O86+#REF!)</f>
        <v>#REF!</v>
      </c>
      <c r="P7" s="595" t="e">
        <f>SUM(P8+P86+#REF!)</f>
        <v>#REF!</v>
      </c>
      <c r="Q7" s="595" t="e">
        <f>SUM(Q8+Q86+#REF!)</f>
        <v>#REF!</v>
      </c>
      <c r="R7" s="595" t="e">
        <f>SUM(R8+R86+#REF!)</f>
        <v>#REF!</v>
      </c>
      <c r="S7" s="595" t="e">
        <f>SUM(S8+S86+#REF!)</f>
        <v>#REF!</v>
      </c>
      <c r="T7" s="595" t="e">
        <f>(S7/R7)*100</f>
        <v>#REF!</v>
      </c>
      <c r="U7" s="595" t="e">
        <f>SUM(U8+U86+#REF!)</f>
        <v>#REF!</v>
      </c>
      <c r="V7" s="595" t="e">
        <f>SUM(V8+V86+#REF!)</f>
        <v>#REF!</v>
      </c>
      <c r="W7" s="595" t="e">
        <f>SUM(W8+W86+#REF!)</f>
        <v>#REF!</v>
      </c>
      <c r="X7" s="595" t="e">
        <f>SUM(X8+X86+#REF!)</f>
        <v>#REF!</v>
      </c>
      <c r="Y7" s="595" t="e">
        <f>SUM(Y8+Y86+#REF!)</f>
        <v>#REF!</v>
      </c>
      <c r="Z7" s="595" t="e">
        <f>SUM(Z8+Z86+#REF!)</f>
        <v>#REF!</v>
      </c>
      <c r="AA7" s="595" t="e">
        <f>SUM(AA8+AA86+#REF!)</f>
        <v>#REF!</v>
      </c>
      <c r="AB7" s="595" t="e">
        <f>(AA7/Z7)*100</f>
        <v>#REF!</v>
      </c>
      <c r="AC7" s="595" t="e">
        <f>SUM(AC8+AC86+#REF!)</f>
        <v>#REF!</v>
      </c>
      <c r="AD7" s="595" t="e">
        <f>SUM(AD8+AD86+#REF!)</f>
        <v>#REF!</v>
      </c>
      <c r="AE7" s="595" t="e">
        <f>SUM(AE8+AE86+#REF!)</f>
        <v>#REF!</v>
      </c>
      <c r="AF7" s="595" t="e">
        <f>SUM(AF8+AF86+#REF!)</f>
        <v>#REF!</v>
      </c>
      <c r="AG7" s="595" t="e">
        <f>SUM(AG8+AG86+#REF!)</f>
        <v>#REF!</v>
      </c>
      <c r="AH7" s="595" t="e">
        <f>SUM(AH8+AH86+#REF!)</f>
        <v>#REF!</v>
      </c>
      <c r="AI7" s="595" t="e">
        <f>SUM(AI8+AI86+#REF!)</f>
        <v>#REF!</v>
      </c>
      <c r="AJ7" s="595" t="e">
        <f>SUM(AJ8+AJ86+#REF!)</f>
        <v>#REF!</v>
      </c>
      <c r="AK7" s="595" t="e">
        <f>SUM(AK8+AK86+#REF!)</f>
        <v>#REF!</v>
      </c>
      <c r="AL7" s="595" t="e">
        <f>SUM(AL8+AL86+#REF!)</f>
        <v>#REF!</v>
      </c>
      <c r="AM7" s="595" t="e">
        <f>SUM(AM8+AM86+#REF!)</f>
        <v>#REF!</v>
      </c>
      <c r="AN7" s="595"/>
      <c r="AO7" s="595">
        <f>AO8+AO86+AO98</f>
        <v>4136343.2299999995</v>
      </c>
      <c r="AP7" s="595">
        <f>AP8+AP86+AP98</f>
        <v>1514130.7100000002</v>
      </c>
      <c r="AQ7" s="595">
        <f>AQ8+AQ86+AQ98</f>
        <v>1550630.0899999999</v>
      </c>
      <c r="AR7" s="595">
        <f>AR8+AR86+AR98</f>
        <v>2692647.09</v>
      </c>
      <c r="AS7" s="595">
        <f>AS8+AS86+AS98</f>
        <v>312223.44</v>
      </c>
      <c r="AT7" s="595">
        <f t="shared" ref="AT7:AT34" si="0">IFERROR(AS7/AR7*100,)</f>
        <v>11.595408888136173</v>
      </c>
      <c r="AU7" s="595">
        <f t="shared" ref="AU7:AZ7" si="1">AU8+AU86+AU98</f>
        <v>-159957.41999999987</v>
      </c>
      <c r="AV7" s="595">
        <f t="shared" si="1"/>
        <v>2532689.67</v>
      </c>
      <c r="AW7" s="411">
        <f t="shared" si="1"/>
        <v>3743982.49</v>
      </c>
      <c r="AX7" s="411">
        <f t="shared" si="1"/>
        <v>3743982.49</v>
      </c>
      <c r="AY7" s="595">
        <f t="shared" si="1"/>
        <v>2398673.9500000002</v>
      </c>
      <c r="AZ7" s="595">
        <f t="shared" si="1"/>
        <v>2222384.67</v>
      </c>
      <c r="BA7" s="595">
        <f>IFERROR(AZ7/AP7*100,)</f>
        <v>146.77627600592024</v>
      </c>
      <c r="BB7" s="595">
        <f>IFERROR(AZ7/AY7*100,)</f>
        <v>92.650552610537162</v>
      </c>
      <c r="BC7" s="595">
        <f>BC8+BC86+BC98</f>
        <v>6594304</v>
      </c>
      <c r="BD7" s="595">
        <f>BD8+BD86+BD98</f>
        <v>6494304</v>
      </c>
      <c r="BE7" s="595">
        <f>BE8+BE86+BE98</f>
        <v>2319304</v>
      </c>
      <c r="BF7" s="595">
        <f>BF8+BF86+BF98</f>
        <v>213336.54</v>
      </c>
      <c r="BG7" s="595">
        <f t="shared" ref="BG7:BG32" si="2">IFERROR(BF7/BE7*100,)</f>
        <v>9.198300007243553</v>
      </c>
      <c r="BH7" s="595">
        <f>BH8+BH86+BH98</f>
        <v>299396</v>
      </c>
      <c r="BI7" s="595">
        <f>BI8+BI86+BI98</f>
        <v>2618700</v>
      </c>
      <c r="BJ7" s="595"/>
      <c r="BK7" s="595">
        <f t="shared" ref="BK7:BK71" si="3">IFERROR(BJ7/BI7*100,)</f>
        <v>0</v>
      </c>
      <c r="BL7" s="595">
        <f>BL8+BL86+BL98</f>
        <v>0</v>
      </c>
      <c r="BM7" s="595">
        <f>BM8+BM86+BM98</f>
        <v>2618700</v>
      </c>
      <c r="BN7" s="595"/>
      <c r="BO7" s="595">
        <f t="shared" ref="BO7:BO71" si="4">IFERROR(BN7/BM7*100,)</f>
        <v>0</v>
      </c>
      <c r="BP7" s="595">
        <f>BP8+BP86+BP98</f>
        <v>0</v>
      </c>
      <c r="BQ7" s="595">
        <f>BQ8+BQ86+BQ98</f>
        <v>2618700</v>
      </c>
      <c r="BR7" s="595">
        <f>BR8+BR86+BR98</f>
        <v>2670008.3300000005</v>
      </c>
      <c r="BS7" s="595">
        <f t="shared" ref="BS7:BS71" si="5">IFERROR(BR7/BM7*100,)</f>
        <v>101.95930538053236</v>
      </c>
      <c r="BT7" s="595">
        <f>BT8+BT86+BT98</f>
        <v>507464.96000000008</v>
      </c>
      <c r="BU7" s="595">
        <f>BU8+BU86+BU98</f>
        <v>3126164.96</v>
      </c>
      <c r="BV7" s="595">
        <f>BV8+BV86+BV98</f>
        <v>2670008.3300000005</v>
      </c>
      <c r="BW7" s="595">
        <f t="shared" ref="BW7:BW72" si="6">IFERROR(BV7/BQ7*100,)</f>
        <v>101.95930538053236</v>
      </c>
      <c r="BX7" s="595">
        <f t="shared" ref="BX7:CH7" si="7">BX8+BX86+BX98</f>
        <v>111131.90999999995</v>
      </c>
      <c r="BY7" s="595">
        <f t="shared" si="7"/>
        <v>3237296.8699999996</v>
      </c>
      <c r="BZ7" s="595">
        <f t="shared" si="7"/>
        <v>3094595</v>
      </c>
      <c r="CA7" s="595">
        <f t="shared" si="7"/>
        <v>2779275</v>
      </c>
      <c r="CB7" s="595">
        <f>CB8+CB86+CB98</f>
        <v>528978.23</v>
      </c>
      <c r="CC7" s="595">
        <f>CC8+CC86+CC98</f>
        <v>699279.27</v>
      </c>
      <c r="CD7" s="595">
        <f t="shared" ref="CD7:CD40" si="8">IFERROR(CC7/CB7*100,0)</f>
        <v>132.19433812994538</v>
      </c>
      <c r="CE7" s="595">
        <f t="shared" ref="CE7:CE40" si="9">IFERROR(CC7/CK7*100,0)</f>
        <v>20.44701511820741</v>
      </c>
      <c r="CF7" s="595">
        <f t="shared" ref="CF7" si="10">CF8+CF86+CF98</f>
        <v>3076363.98</v>
      </c>
      <c r="CG7" s="595">
        <f t="shared" si="7"/>
        <v>3453575</v>
      </c>
      <c r="CH7" s="595">
        <f t="shared" si="7"/>
        <v>138731.60999999999</v>
      </c>
      <c r="CI7" s="595">
        <f t="shared" ref="CI7:CI51" si="11">IFERROR(CH7/CG7*100,)</f>
        <v>4.0170434984038277</v>
      </c>
      <c r="CJ7" s="595">
        <f>CJ8+CJ86+CJ98</f>
        <v>-33617.289999999994</v>
      </c>
      <c r="CK7" s="595">
        <f>CK8+CK86+CK98</f>
        <v>3419957.71</v>
      </c>
      <c r="CL7" s="595">
        <f>IFERROR(CF7/CK7*100,)</f>
        <v>89.953275474859595</v>
      </c>
      <c r="CM7" s="595">
        <f>CM8+CM86+CM98</f>
        <v>0</v>
      </c>
      <c r="CN7" s="595">
        <f>CN8+CN86+CN98</f>
        <v>3419957.71</v>
      </c>
      <c r="CO7" s="595">
        <f t="shared" ref="CO7" si="12">CO8+CO86+CO98</f>
        <v>2575782.96</v>
      </c>
      <c r="CP7" s="595">
        <f t="shared" ref="CP7:CP51" si="13">IFERROR(CO7/CN7*100,)</f>
        <v>75.316222550599903</v>
      </c>
      <c r="CQ7" s="595">
        <f>CQ8+CQ86+CQ98</f>
        <v>1073506</v>
      </c>
      <c r="CR7" s="595">
        <f>CR8+CR86+CR98</f>
        <v>4493463.71</v>
      </c>
      <c r="CS7" s="595">
        <f t="shared" ref="CS7" si="14">CS8+CS86+CS98</f>
        <v>3753389.34</v>
      </c>
      <c r="CT7" s="595">
        <f t="shared" ref="CT7:CT51" si="15">IFERROR(CS7/CR7*100,)</f>
        <v>83.529980038494628</v>
      </c>
      <c r="CU7" s="595">
        <f>CU8+CU86+CU98</f>
        <v>-287233.91000000021</v>
      </c>
      <c r="CV7" s="595">
        <f>CV8+CV86+CV98</f>
        <v>4206229.8</v>
      </c>
      <c r="CW7" s="595">
        <f t="shared" ref="CW7:CY7" si="16">CW8+CW86+CW98</f>
        <v>12325569.279999999</v>
      </c>
      <c r="CX7" s="595">
        <f t="shared" si="16"/>
        <v>12308811.1</v>
      </c>
      <c r="CY7" s="595">
        <f t="shared" si="16"/>
        <v>12268811.1</v>
      </c>
    </row>
    <row r="8" spans="1:103" ht="18.95" customHeight="1" x14ac:dyDescent="0.25">
      <c r="A8" s="482"/>
      <c r="B8" s="421"/>
      <c r="C8" s="421" t="s">
        <v>7</v>
      </c>
      <c r="D8" s="421" t="s">
        <v>8</v>
      </c>
      <c r="E8" s="421" t="s">
        <v>9</v>
      </c>
      <c r="F8" s="421"/>
      <c r="G8" s="421"/>
      <c r="H8" s="457">
        <v>6</v>
      </c>
      <c r="I8" s="882" t="s">
        <v>233</v>
      </c>
      <c r="J8" s="882"/>
      <c r="K8" s="882"/>
      <c r="L8" s="882"/>
      <c r="M8" s="595" t="e">
        <f>SUM(#REF!+M9+M33+M50+#REF!+M83)</f>
        <v>#REF!</v>
      </c>
      <c r="N8" s="595" t="e">
        <f>SUM(#REF!+N9+N33+N50+#REF!+N83)</f>
        <v>#REF!</v>
      </c>
      <c r="O8" s="595" t="e">
        <f>SUM(#REF!+O9+O33+O50+#REF!+O83)</f>
        <v>#REF!</v>
      </c>
      <c r="P8" s="595" t="e">
        <f>SUM(#REF!+P9+P33+P50+#REF!+P83)</f>
        <v>#REF!</v>
      </c>
      <c r="Q8" s="595" t="e">
        <f>SUM(#REF!+Q9+Q33+Q50+#REF!+Q83)</f>
        <v>#REF!</v>
      </c>
      <c r="R8" s="595" t="e">
        <f>SUM(#REF!+R9+R33+R50+#REF!+R83)</f>
        <v>#REF!</v>
      </c>
      <c r="S8" s="595" t="e">
        <f>SUM(#REF!+S9+S33+S50+#REF!+S83)</f>
        <v>#REF!</v>
      </c>
      <c r="T8" s="595" t="e">
        <f>(S8/R8)*100</f>
        <v>#REF!</v>
      </c>
      <c r="U8" s="595" t="e">
        <f>SUM(#REF!+U9+U33+U50+#REF!+U83)</f>
        <v>#REF!</v>
      </c>
      <c r="V8" s="595" t="e">
        <f>SUM(#REF!+V9+V33+V50+#REF!+V83)</f>
        <v>#REF!</v>
      </c>
      <c r="W8" s="595" t="e">
        <f>SUM(#REF!+W9+W33+W50+#REF!+W83)</f>
        <v>#REF!</v>
      </c>
      <c r="X8" s="595" t="e">
        <f>SUM(#REF!+X9+X33+X50+#REF!+X83)</f>
        <v>#REF!</v>
      </c>
      <c r="Y8" s="595" t="e">
        <f>SUM(#REF!+Y9+Y33+Y50+#REF!+Y83)</f>
        <v>#REF!</v>
      </c>
      <c r="Z8" s="595" t="e">
        <f>SUM(#REF!+Z9+Z33+Z50+#REF!+Z83)</f>
        <v>#REF!</v>
      </c>
      <c r="AA8" s="595" t="e">
        <f>SUM(#REF!+AA9+AA33+AA50+#REF!+AA83)</f>
        <v>#REF!</v>
      </c>
      <c r="AB8" s="595" t="e">
        <f>(AA8/Z8)*100</f>
        <v>#REF!</v>
      </c>
      <c r="AC8" s="595" t="e">
        <f>AD8-Z8</f>
        <v>#REF!</v>
      </c>
      <c r="AD8" s="595" t="e">
        <f>SUM(#REF!+AD9+AD33+AD50+#REF!+AD83)</f>
        <v>#REF!</v>
      </c>
      <c r="AE8" s="595" t="e">
        <f>SUM(#REF!+AE9+AE33+AE50+#REF!+AE83)</f>
        <v>#REF!</v>
      </c>
      <c r="AF8" s="595" t="e">
        <f>SUM(#REF!+AF9+AF33+AF50+#REF!+AF83)</f>
        <v>#REF!</v>
      </c>
      <c r="AG8" s="595" t="e">
        <f>SUM(#REF!+AG9+AG33+AG50+#REF!+AG83)</f>
        <v>#REF!</v>
      </c>
      <c r="AH8" s="595" t="e">
        <f>SUM(#REF!+AH9+AH33+AH50+#REF!+AH83)</f>
        <v>#REF!</v>
      </c>
      <c r="AI8" s="595" t="e">
        <f>SUM(#REF!+AI9+AI33+AI50+#REF!+AI83)</f>
        <v>#REF!</v>
      </c>
      <c r="AJ8" s="595" t="e">
        <f>SUM(#REF!+AJ9+AJ33+AJ50+#REF!+AJ83)</f>
        <v>#REF!</v>
      </c>
      <c r="AK8" s="595" t="e">
        <f>SUM(#REF!+AK9+AK33+AK50+#REF!+AK83)</f>
        <v>#REF!</v>
      </c>
      <c r="AL8" s="595" t="e">
        <f>SUM(#REF!+AL9+AL33+AL50+#REF!+AL83+#REF!)</f>
        <v>#REF!</v>
      </c>
      <c r="AM8" s="595" t="e">
        <f>SUM(#REF!+AM9+AM33+AM50+#REF!+AM83+#REF!)</f>
        <v>#REF!</v>
      </c>
      <c r="AN8" s="595"/>
      <c r="AO8" s="595">
        <f>AO9+AO33+AO50+AO55+AO72+AO83</f>
        <v>4090371.1399999997</v>
      </c>
      <c r="AP8" s="595">
        <f>AP9+AP33+AP50+AP55+AP72+AP83</f>
        <v>1468158.62</v>
      </c>
      <c r="AQ8" s="595">
        <f>AQ9+AQ33+AQ50+AQ55+AQ72+AQ83</f>
        <v>1550630.0899999999</v>
      </c>
      <c r="AR8" s="595">
        <f>AR9+AR33+AR50+AR55+AR72+AR83</f>
        <v>2651647.09</v>
      </c>
      <c r="AS8" s="595">
        <f>AS9+AS33+AS50+AS55+AS72+AS83</f>
        <v>297358.24</v>
      </c>
      <c r="AT8" s="595">
        <f t="shared" si="0"/>
        <v>11.214095613304258</v>
      </c>
      <c r="AU8" s="595">
        <f t="shared" ref="AU8:AZ8" si="17">AU9+AU33+AU50+AU55+AU72+AU83</f>
        <v>-159957.41999999987</v>
      </c>
      <c r="AV8" s="595">
        <f t="shared" si="17"/>
        <v>2491689.67</v>
      </c>
      <c r="AW8" s="411">
        <f t="shared" si="17"/>
        <v>3743982.49</v>
      </c>
      <c r="AX8" s="411">
        <f t="shared" si="17"/>
        <v>3743982.49</v>
      </c>
      <c r="AY8" s="595">
        <f t="shared" si="17"/>
        <v>2355633.9500000002</v>
      </c>
      <c r="AZ8" s="595">
        <f t="shared" si="17"/>
        <v>2181263.4699999997</v>
      </c>
      <c r="BA8" s="595">
        <f t="shared" ref="BA8:BA63" si="18">IFERROR(AZ8/AP8*100,)</f>
        <v>148.57137643615098</v>
      </c>
      <c r="BB8" s="595">
        <f t="shared" ref="BB8:BB63" si="19">IFERROR(AZ8/AY8*100,)</f>
        <v>92.597725975209329</v>
      </c>
      <c r="BC8" s="595">
        <f>BC9+BC33+BC50+BC55+BC72+BC83</f>
        <v>6564804</v>
      </c>
      <c r="BD8" s="595">
        <f>BD9+BD33+BD50+BD55+BD72+BD83</f>
        <v>6464804</v>
      </c>
      <c r="BE8" s="595">
        <f>BE9+BE33+BE50+BE55+BE72+BE83</f>
        <v>2302304</v>
      </c>
      <c r="BF8" s="595">
        <f>BF9+BF33+BF50+BF55+BF72+BF83</f>
        <v>210989.09</v>
      </c>
      <c r="BG8" s="595">
        <f t="shared" si="2"/>
        <v>9.1642584993119929</v>
      </c>
      <c r="BH8" s="595">
        <f>BH9+BH33+BH50+BH55+BH72+BH83</f>
        <v>329136</v>
      </c>
      <c r="BI8" s="595">
        <f>BI9+BI33+BI50+BI55+BI72+BI83</f>
        <v>2631440</v>
      </c>
      <c r="BJ8" s="595"/>
      <c r="BK8" s="595">
        <f t="shared" si="3"/>
        <v>0</v>
      </c>
      <c r="BL8" s="595">
        <f>BL9+BL33+BL50+BL55+BL72+BL83</f>
        <v>0</v>
      </c>
      <c r="BM8" s="595">
        <f>BM9+BM33+BM50+BM55+BM72+BM83</f>
        <v>2631440</v>
      </c>
      <c r="BN8" s="595"/>
      <c r="BO8" s="595">
        <f t="shared" si="4"/>
        <v>0</v>
      </c>
      <c r="BP8" s="595">
        <f>BP9+BP33+BP50+BP55+BP72+BP83</f>
        <v>0</v>
      </c>
      <c r="BQ8" s="595">
        <f>BQ9+BQ33+BQ50+BQ55+BQ72+BQ83</f>
        <v>2631440</v>
      </c>
      <c r="BR8" s="595">
        <f>BR9+BR33+BR50+BR55+BR72+BR83</f>
        <v>2662160.1500000004</v>
      </c>
      <c r="BS8" s="595">
        <f t="shared" si="5"/>
        <v>101.16742734016357</v>
      </c>
      <c r="BT8" s="595">
        <f>BT9+BT33+BT50+BT55+BT72+BT83</f>
        <v>504824.96000000008</v>
      </c>
      <c r="BU8" s="595">
        <f>BU9+BU33+BU50+BU55+BU72+BU83</f>
        <v>3136264.96</v>
      </c>
      <c r="BV8" s="595">
        <f>BV9+BV33+BV50+BV55+BV72+BV83</f>
        <v>2662160.1500000004</v>
      </c>
      <c r="BW8" s="595">
        <f t="shared" si="6"/>
        <v>101.16742734016357</v>
      </c>
      <c r="BX8" s="595">
        <f t="shared" ref="BX8:CH8" si="20">BX9+BX33+BX50+BX55+BX72+BX83</f>
        <v>111131.90999999995</v>
      </c>
      <c r="BY8" s="595">
        <f t="shared" si="20"/>
        <v>3247396.8699999996</v>
      </c>
      <c r="BZ8" s="595">
        <f t="shared" si="20"/>
        <v>3052795</v>
      </c>
      <c r="CA8" s="595">
        <f t="shared" si="20"/>
        <v>2771475</v>
      </c>
      <c r="CB8" s="595">
        <f>CB9+CB33+CB50+CB55+CB72+CB83</f>
        <v>522867.51</v>
      </c>
      <c r="CC8" s="595">
        <f>CC9+CC33+CC50+CC55+CC72+CC83</f>
        <v>598895.30000000005</v>
      </c>
      <c r="CD8" s="595">
        <f t="shared" si="8"/>
        <v>114.54054584496942</v>
      </c>
      <c r="CE8" s="595">
        <f t="shared" si="9"/>
        <v>18.061319702041679</v>
      </c>
      <c r="CF8" s="595">
        <f t="shared" ref="CF8" si="21">CF9+CF33+CF50+CF55+CF72+CF83</f>
        <v>3092272.22</v>
      </c>
      <c r="CG8" s="595">
        <f t="shared" si="20"/>
        <v>3241475</v>
      </c>
      <c r="CH8" s="595">
        <f t="shared" si="20"/>
        <v>137044.25999999998</v>
      </c>
      <c r="CI8" s="595">
        <f t="shared" si="11"/>
        <v>4.2278364016381422</v>
      </c>
      <c r="CJ8" s="595">
        <f>CJ9+CJ33+CJ50+CJ55+CJ72+CJ83</f>
        <v>74425</v>
      </c>
      <c r="CK8" s="595">
        <f>CK9+CK33+CK50+CK55+CK72+CK83</f>
        <v>3315900</v>
      </c>
      <c r="CL8" s="595">
        <f>IFERROR(CF8/CK8*100,)</f>
        <v>93.255894930486448</v>
      </c>
      <c r="CM8" s="595">
        <f>CM9+CM33+CM50+CM55+CM72+CM83</f>
        <v>0</v>
      </c>
      <c r="CN8" s="595">
        <f>CN9+CN33+CN50+CN55+CN72+CN83</f>
        <v>3315900</v>
      </c>
      <c r="CO8" s="595">
        <f t="shared" ref="CO8" si="22">CO9+CO33+CO50+CO55+CO72+CO83</f>
        <v>2570875.08</v>
      </c>
      <c r="CP8" s="595">
        <f t="shared" si="13"/>
        <v>77.53174341807653</v>
      </c>
      <c r="CQ8" s="595">
        <f>CQ9+CQ33+CQ50+CQ55+CQ72+CQ83</f>
        <v>1074175</v>
      </c>
      <c r="CR8" s="595">
        <f>CR9+CR33+CR50+CR55+CR72+CR83</f>
        <v>4390075</v>
      </c>
      <c r="CS8" s="595">
        <f t="shared" ref="CS8" si="23">CS9+CS33+CS50+CS55+CS72+CS83</f>
        <v>3746914.15</v>
      </c>
      <c r="CT8" s="595">
        <f t="shared" si="15"/>
        <v>85.349661452253088</v>
      </c>
      <c r="CU8" s="595">
        <f>CU9+CU33+CU50+CU55+CU72+CU83</f>
        <v>-279733.91000000021</v>
      </c>
      <c r="CV8" s="595">
        <f>CV9+CV33+CV50+CV55+CV72+CV83</f>
        <v>4110341.09</v>
      </c>
      <c r="CW8" s="595">
        <f t="shared" ref="CW8:CY8" si="24">CW9+CW33+CW50+CW55+CW72+CW83</f>
        <v>12223875</v>
      </c>
      <c r="CX8" s="595">
        <f t="shared" si="24"/>
        <v>12301311.1</v>
      </c>
      <c r="CY8" s="595">
        <f t="shared" si="24"/>
        <v>12261311.1</v>
      </c>
    </row>
    <row r="9" spans="1:103" ht="18.95" customHeight="1" x14ac:dyDescent="0.25">
      <c r="A9" s="483"/>
      <c r="B9" s="596"/>
      <c r="C9" s="596"/>
      <c r="D9" s="596"/>
      <c r="E9" s="596" t="s">
        <v>9</v>
      </c>
      <c r="F9" s="596"/>
      <c r="G9" s="596"/>
      <c r="H9" s="458"/>
      <c r="I9" s="452" t="s">
        <v>131</v>
      </c>
      <c r="J9" s="874" t="s">
        <v>214</v>
      </c>
      <c r="K9" s="874"/>
      <c r="L9" s="874"/>
      <c r="M9" s="597" t="e">
        <f>SUM(#REF!+#REF!+#REF!+#REF!)</f>
        <v>#REF!</v>
      </c>
      <c r="N9" s="597" t="e">
        <f>SUM(#REF!+#REF!+#REF!+#REF!)</f>
        <v>#REF!</v>
      </c>
      <c r="O9" s="597" t="e">
        <f>SUM(#REF!+#REF!+#REF!+#REF!)</f>
        <v>#REF!</v>
      </c>
      <c r="P9" s="597" t="e">
        <f>SUM(#REF!+#REF!+#REF!+#REF!)</f>
        <v>#REF!</v>
      </c>
      <c r="Q9" s="597" t="e">
        <f>SUM(#REF!+#REF!+#REF!+#REF!)</f>
        <v>#REF!</v>
      </c>
      <c r="R9" s="597" t="e">
        <f>SUM(#REF!+#REF!+#REF!+#REF!)</f>
        <v>#REF!</v>
      </c>
      <c r="S9" s="597" t="e">
        <f>SUM(#REF!+#REF!+#REF!+#REF!)</f>
        <v>#REF!</v>
      </c>
      <c r="T9" s="597" t="e">
        <f>(S9/R9)*100</f>
        <v>#REF!</v>
      </c>
      <c r="U9" s="597" t="e">
        <f>SUM(#REF!+#REF!+#REF!+#REF!)</f>
        <v>#REF!</v>
      </c>
      <c r="V9" s="597" t="e">
        <f>SUM(#REF!+#REF!+#REF!+#REF!)</f>
        <v>#REF!</v>
      </c>
      <c r="W9" s="597" t="e">
        <f>SUM(#REF!+#REF!+#REF!+#REF!)</f>
        <v>#REF!</v>
      </c>
      <c r="X9" s="597" t="e">
        <f>SUM(#REF!+#REF!+#REF!+#REF!)</f>
        <v>#REF!</v>
      </c>
      <c r="Y9" s="597" t="e">
        <f>SUM(#REF!+#REF!+#REF!+#REF!)</f>
        <v>#REF!</v>
      </c>
      <c r="Z9" s="597" t="e">
        <f>SUM(#REF!+#REF!+#REF!+#REF!)</f>
        <v>#REF!</v>
      </c>
      <c r="AA9" s="597" t="e">
        <f>SUM(#REF!+#REF!+#REF!+#REF!)</f>
        <v>#REF!</v>
      </c>
      <c r="AB9" s="597" t="e">
        <f>(AA9/Z9)*100</f>
        <v>#REF!</v>
      </c>
      <c r="AC9" s="597" t="e">
        <f>SUM(#REF!+#REF!+#REF!+#REF!)</f>
        <v>#REF!</v>
      </c>
      <c r="AD9" s="597" t="e">
        <f>SUM(#REF!+#REF!+#REF!+#REF!)</f>
        <v>#REF!</v>
      </c>
      <c r="AE9" s="597">
        <v>54295000</v>
      </c>
      <c r="AF9" s="597">
        <v>47695000</v>
      </c>
      <c r="AG9" s="597" t="e">
        <f>SUM(#REF!+#REF!+#REF!+#REF!)</f>
        <v>#REF!</v>
      </c>
      <c r="AH9" s="597" t="e">
        <f>SUM(#REF!+#REF!+#REF!+#REF!)</f>
        <v>#REF!</v>
      </c>
      <c r="AI9" s="597" t="e">
        <f>SUM(#REF!+#REF!+#REF!+#REF!+AI29)</f>
        <v>#REF!</v>
      </c>
      <c r="AJ9" s="597" t="e">
        <f>SUM(#REF!+#REF!+#REF!+#REF!+AJ29)</f>
        <v>#REF!</v>
      </c>
      <c r="AK9" s="597" t="e">
        <f>SUM(#REF!+#REF!+#REF!+#REF!+AK29)</f>
        <v>#REF!</v>
      </c>
      <c r="AL9" s="597" t="e">
        <f>SUM(#REF!+#REF!+#REF!+#REF!+AL29)</f>
        <v>#REF!</v>
      </c>
      <c r="AM9" s="597" t="e">
        <f>SUM(#REF!+#REF!+#REF!+#REF!+AM29)</f>
        <v>#REF!</v>
      </c>
      <c r="AN9" s="597"/>
      <c r="AO9" s="597">
        <f>SUM(AO12+AO24+AO27+AO29+AO14)</f>
        <v>212482</v>
      </c>
      <c r="AP9" s="597">
        <f>AP12+AP16+AP19+AP24+AP29+AP10+AP31</f>
        <v>116306</v>
      </c>
      <c r="AQ9" s="597">
        <f>SUM(AQ12+AQ24+AQ27+AQ29+AQ14)</f>
        <v>199000</v>
      </c>
      <c r="AR9" s="597">
        <f>SUM(AR12+AR24+AR27+AR29+AR14+AR16+AR19)</f>
        <v>1201000</v>
      </c>
      <c r="AS9" s="597">
        <f>SUM(AS12+AS24+AS27+AS29+AS14+AS16+AS19)</f>
        <v>33386.14</v>
      </c>
      <c r="AT9" s="597">
        <f t="shared" si="0"/>
        <v>2.7798617818484597</v>
      </c>
      <c r="AU9" s="597">
        <f>AU12+AU16+AU19+AU24+AU29+AU10+AU31</f>
        <v>-534864</v>
      </c>
      <c r="AV9" s="597">
        <f>AV12+AV16+AV19+AV24+AV29+AV10+AV31</f>
        <v>666136</v>
      </c>
      <c r="AW9" s="491">
        <f>SUM(AW12+AW24+AW27+AW29+AW14)</f>
        <v>210482</v>
      </c>
      <c r="AX9" s="491">
        <f>SUM(AX12+AX24+AX27+AX29+AX14)</f>
        <v>210482</v>
      </c>
      <c r="AY9" s="597">
        <f>AY12+AY16+AY19+AY24+AY29+AY10+AY31</f>
        <v>201733.95</v>
      </c>
      <c r="AZ9" s="597">
        <f>AZ12+AZ16+AZ19+AZ24+AZ29+AZ10+AZ31</f>
        <v>97439.75</v>
      </c>
      <c r="BA9" s="597">
        <f t="shared" si="18"/>
        <v>83.778781834127216</v>
      </c>
      <c r="BB9" s="597">
        <f t="shared" si="19"/>
        <v>48.301116396124691</v>
      </c>
      <c r="BC9" s="597">
        <f>BC12+BC16+BC19+BC24+BC29+BC10+BC31</f>
        <v>4672800</v>
      </c>
      <c r="BD9" s="597">
        <f>BD12+BD16+BD19+BD24+BD29+BD10+BD31</f>
        <v>4572800</v>
      </c>
      <c r="BE9" s="597">
        <f>BE12+BE16+BE19+BE24+BE29+BE10+BE31</f>
        <v>397800</v>
      </c>
      <c r="BF9" s="597">
        <f>BF12+BF16+BF19+BF24+BF29+BF10+BF31</f>
        <v>94921.27</v>
      </c>
      <c r="BG9" s="597">
        <f t="shared" si="2"/>
        <v>23.861556058320765</v>
      </c>
      <c r="BH9" s="597">
        <f>BH12+BH16+BH19+BH24+BH29+BH10+BH31</f>
        <v>-80700</v>
      </c>
      <c r="BI9" s="597">
        <f>BI12+BI16+BI19+BI24+BI29+BI10+BI31</f>
        <v>317100</v>
      </c>
      <c r="BJ9" s="597"/>
      <c r="BK9" s="597">
        <f t="shared" si="3"/>
        <v>0</v>
      </c>
      <c r="BL9" s="597">
        <f>BL12+BL16+BL19+BL24+BL29+BL10+BL31</f>
        <v>0</v>
      </c>
      <c r="BM9" s="597">
        <f>BM12+BM16+BM19+BM24+BM29+BM10+BM31</f>
        <v>317100</v>
      </c>
      <c r="BN9" s="597"/>
      <c r="BO9" s="597">
        <f t="shared" si="4"/>
        <v>0</v>
      </c>
      <c r="BP9" s="597">
        <f>BP12+BP16+BP19+BP24+BP29+BP10+BP31</f>
        <v>0</v>
      </c>
      <c r="BQ9" s="597">
        <f>BQ12+BQ16+BQ19+BQ24+BQ29+BQ10+BQ31</f>
        <v>317100</v>
      </c>
      <c r="BR9" s="597">
        <f>BR12+BR16+BR19+BR24+BR29+BR10+BR31</f>
        <v>301565.07999999996</v>
      </c>
      <c r="BS9" s="597">
        <f t="shared" si="5"/>
        <v>95.100939766635122</v>
      </c>
      <c r="BT9" s="597">
        <f>BT12+BT16+BT19+BT24+BT29+BT10+BT31</f>
        <v>12370.800000000014</v>
      </c>
      <c r="BU9" s="597">
        <f>BU12+BU16+BU19+BU24+BU29+BU10+BU31</f>
        <v>329470.80000000005</v>
      </c>
      <c r="BV9" s="597">
        <f>BV12+BV16+BV19+BV24+BV29+BV10+BV31</f>
        <v>301565.07999999996</v>
      </c>
      <c r="BW9" s="597">
        <f t="shared" si="6"/>
        <v>95.100939766635122</v>
      </c>
      <c r="BX9" s="597">
        <f t="shared" ref="BX9:BY9" si="25">BX12+BX16+BX19+BX24+BX29+BX10+BX31</f>
        <v>99132.999999999971</v>
      </c>
      <c r="BY9" s="597">
        <f t="shared" si="25"/>
        <v>428603.8</v>
      </c>
      <c r="BZ9" s="597">
        <f t="shared" ref="BZ9:CO9" si="26">BZ12+BZ16+BZ19+BZ24+BZ29+BZ10+BZ31+BZ22</f>
        <v>251520</v>
      </c>
      <c r="CA9" s="597">
        <f t="shared" si="26"/>
        <v>82800</v>
      </c>
      <c r="CB9" s="597">
        <f t="shared" si="26"/>
        <v>231405.66</v>
      </c>
      <c r="CC9" s="597">
        <f t="shared" si="26"/>
        <v>238206.87999999998</v>
      </c>
      <c r="CD9" s="597">
        <f t="shared" si="26"/>
        <v>734.07057178675245</v>
      </c>
      <c r="CE9" s="597">
        <f t="shared" si="26"/>
        <v>117.92097626851177</v>
      </c>
      <c r="CF9" s="597">
        <f>CF12+CF16+CF19+CF24+CF29+CF10+CF31+CF22</f>
        <v>495227.45999999996</v>
      </c>
      <c r="CG9" s="597">
        <f t="shared" si="26"/>
        <v>334200</v>
      </c>
      <c r="CH9" s="597">
        <f t="shared" si="26"/>
        <v>774.48</v>
      </c>
      <c r="CI9" s="597">
        <f t="shared" si="26"/>
        <v>1.3399307958477509</v>
      </c>
      <c r="CJ9" s="597">
        <f t="shared" si="26"/>
        <v>77100</v>
      </c>
      <c r="CK9" s="597">
        <f t="shared" si="26"/>
        <v>411300</v>
      </c>
      <c r="CL9" s="597">
        <f t="shared" si="26"/>
        <v>369.9965537393233</v>
      </c>
      <c r="CM9" s="597">
        <f t="shared" si="26"/>
        <v>0</v>
      </c>
      <c r="CN9" s="597">
        <f t="shared" si="26"/>
        <v>411300</v>
      </c>
      <c r="CO9" s="597">
        <f t="shared" si="26"/>
        <v>240705.68</v>
      </c>
      <c r="CP9" s="597">
        <f t="shared" si="13"/>
        <v>58.523141259421344</v>
      </c>
      <c r="CQ9" s="597">
        <f t="shared" ref="CQ9:CS9" si="27">CQ12+CQ16+CQ19+CQ24+CQ29+CQ10+CQ31+CQ22</f>
        <v>62700</v>
      </c>
      <c r="CR9" s="597">
        <f t="shared" si="27"/>
        <v>474000</v>
      </c>
      <c r="CS9" s="597">
        <f t="shared" si="27"/>
        <v>464535.36</v>
      </c>
      <c r="CT9" s="597">
        <f t="shared" si="15"/>
        <v>98.003240506329121</v>
      </c>
      <c r="CU9" s="597">
        <f t="shared" ref="CU9:CV9" si="28">CU12+CU16+CU19+CU24+CU29+CU10+CU31+CU22</f>
        <v>128879.06</v>
      </c>
      <c r="CV9" s="597">
        <f t="shared" si="28"/>
        <v>602879.06000000006</v>
      </c>
      <c r="CW9" s="597">
        <f>CW12+CW16+CW19+CW24+CW29+CW10+CW31+CW22</f>
        <v>8758800</v>
      </c>
      <c r="CX9" s="597">
        <f t="shared" ref="CX9:CY9" si="29">CX12+CX16+CX19+CX24+CX29+CX10+CX31+CX22</f>
        <v>9111275</v>
      </c>
      <c r="CY9" s="597">
        <f t="shared" si="29"/>
        <v>9071275</v>
      </c>
    </row>
    <row r="10" spans="1:103" ht="18.95" customHeight="1" x14ac:dyDescent="0.25">
      <c r="A10" s="459" t="s">
        <v>471</v>
      </c>
      <c r="B10" s="596"/>
      <c r="C10" s="596"/>
      <c r="D10" s="596"/>
      <c r="E10" s="596"/>
      <c r="F10" s="596"/>
      <c r="G10" s="596"/>
      <c r="H10" s="458"/>
      <c r="I10" s="461"/>
      <c r="J10" s="479">
        <v>632</v>
      </c>
      <c r="K10" s="437" t="s">
        <v>215</v>
      </c>
      <c r="L10" s="437"/>
      <c r="M10" s="599"/>
      <c r="N10" s="597"/>
      <c r="O10" s="597"/>
      <c r="P10" s="597"/>
      <c r="Q10" s="597"/>
      <c r="R10" s="597"/>
      <c r="S10" s="597"/>
      <c r="T10" s="597"/>
      <c r="U10" s="597"/>
      <c r="V10" s="597"/>
      <c r="W10" s="597"/>
      <c r="X10" s="597"/>
      <c r="Y10" s="597"/>
      <c r="Z10" s="597"/>
      <c r="AA10" s="597"/>
      <c r="AB10" s="597"/>
      <c r="AC10" s="597"/>
      <c r="AD10" s="597"/>
      <c r="AE10" s="597"/>
      <c r="AF10" s="597"/>
      <c r="AG10" s="597"/>
      <c r="AH10" s="597"/>
      <c r="AI10" s="597"/>
      <c r="AJ10" s="597"/>
      <c r="AK10" s="597"/>
      <c r="AL10" s="597"/>
      <c r="AM10" s="597"/>
      <c r="AN10" s="597"/>
      <c r="AO10" s="597"/>
      <c r="AP10" s="597">
        <f>AP11</f>
        <v>0</v>
      </c>
      <c r="AQ10" s="597">
        <f>SUM(AQ11)</f>
        <v>0</v>
      </c>
      <c r="AR10" s="597">
        <f>SUM(AR11)</f>
        <v>0</v>
      </c>
      <c r="AS10" s="597">
        <f>SUM(AS11)</f>
        <v>0</v>
      </c>
      <c r="AT10" s="597">
        <f t="shared" si="0"/>
        <v>0</v>
      </c>
      <c r="AU10" s="597">
        <f>AU11</f>
        <v>225000</v>
      </c>
      <c r="AV10" s="597">
        <f>AV11</f>
        <v>225000</v>
      </c>
      <c r="AW10" s="491"/>
      <c r="AX10" s="491"/>
      <c r="AY10" s="597">
        <f>AY11</f>
        <v>20000</v>
      </c>
      <c r="AZ10" s="597">
        <f>AZ11</f>
        <v>0</v>
      </c>
      <c r="BA10" s="597">
        <f t="shared" si="18"/>
        <v>0</v>
      </c>
      <c r="BB10" s="597">
        <f t="shared" si="19"/>
        <v>0</v>
      </c>
      <c r="BC10" s="597">
        <v>100000</v>
      </c>
      <c r="BD10" s="597">
        <v>0</v>
      </c>
      <c r="BE10" s="597">
        <f>BE11</f>
        <v>225000</v>
      </c>
      <c r="BF10" s="597">
        <f>BF11</f>
        <v>66425.38</v>
      </c>
      <c r="BG10" s="597">
        <f t="shared" si="2"/>
        <v>29.522391111111112</v>
      </c>
      <c r="BH10" s="597">
        <f>BH11</f>
        <v>29000</v>
      </c>
      <c r="BI10" s="597">
        <f>BI11</f>
        <v>254000</v>
      </c>
      <c r="BJ10" s="597"/>
      <c r="BK10" s="597">
        <f t="shared" si="3"/>
        <v>0</v>
      </c>
      <c r="BL10" s="597">
        <f>BL11</f>
        <v>0</v>
      </c>
      <c r="BM10" s="597">
        <f>BM11</f>
        <v>254000</v>
      </c>
      <c r="BN10" s="597"/>
      <c r="BO10" s="597">
        <f t="shared" si="4"/>
        <v>0</v>
      </c>
      <c r="BP10" s="597">
        <f>BP11</f>
        <v>0</v>
      </c>
      <c r="BQ10" s="597">
        <f>BQ11</f>
        <v>254000</v>
      </c>
      <c r="BR10" s="597">
        <f>BR11</f>
        <v>224036.49</v>
      </c>
      <c r="BS10" s="597">
        <f t="shared" si="5"/>
        <v>88.203342519685037</v>
      </c>
      <c r="BT10" s="597">
        <f>BT11</f>
        <v>-5320.5799999999872</v>
      </c>
      <c r="BU10" s="597">
        <f>BU11</f>
        <v>248679.42</v>
      </c>
      <c r="BV10" s="597">
        <f>BV11</f>
        <v>224036.49</v>
      </c>
      <c r="BW10" s="597">
        <f t="shared" si="6"/>
        <v>88.203342519685037</v>
      </c>
      <c r="BX10" s="597">
        <f t="shared" ref="BX10:CH10" si="30">BX11</f>
        <v>39932.999999999971</v>
      </c>
      <c r="BY10" s="597">
        <f t="shared" si="30"/>
        <v>288612.42</v>
      </c>
      <c r="BZ10" s="597">
        <f t="shared" si="30"/>
        <v>168720</v>
      </c>
      <c r="CA10" s="597">
        <f t="shared" si="30"/>
        <v>0</v>
      </c>
      <c r="CB10" s="597">
        <f>CB11</f>
        <v>183454.09</v>
      </c>
      <c r="CC10" s="597">
        <f>CC11</f>
        <v>158986.29999999999</v>
      </c>
      <c r="CD10" s="597">
        <f t="shared" si="8"/>
        <v>86.66271763142484</v>
      </c>
      <c r="CE10" s="597">
        <f t="shared" si="9"/>
        <v>60.22208333333333</v>
      </c>
      <c r="CF10" s="597">
        <f t="shared" ref="CF10" si="31">CF11</f>
        <v>276168.87</v>
      </c>
      <c r="CG10" s="597">
        <f t="shared" si="30"/>
        <v>259400</v>
      </c>
      <c r="CH10" s="597">
        <f t="shared" si="30"/>
        <v>0</v>
      </c>
      <c r="CI10" s="597">
        <f t="shared" si="11"/>
        <v>0</v>
      </c>
      <c r="CJ10" s="597">
        <f>CJ11</f>
        <v>4600</v>
      </c>
      <c r="CK10" s="597">
        <f>CK11</f>
        <v>264000</v>
      </c>
      <c r="CL10" s="597">
        <f t="shared" ref="CL10:CL21" si="32">IFERROR(CF10/CK10*100,)</f>
        <v>104.60942045454544</v>
      </c>
      <c r="CM10" s="597">
        <f>CM11</f>
        <v>0</v>
      </c>
      <c r="CN10" s="597">
        <f>CN11</f>
        <v>264000</v>
      </c>
      <c r="CO10" s="597">
        <f t="shared" ref="CO10" si="33">CO11</f>
        <v>158986.29999999999</v>
      </c>
      <c r="CP10" s="597">
        <f t="shared" si="13"/>
        <v>60.22208333333333</v>
      </c>
      <c r="CQ10" s="597">
        <f>CQ11</f>
        <v>56000</v>
      </c>
      <c r="CR10" s="597">
        <f>CR11</f>
        <v>320000</v>
      </c>
      <c r="CS10" s="597">
        <f t="shared" ref="CS10" si="34">CS11</f>
        <v>358757.98</v>
      </c>
      <c r="CT10" s="597">
        <f t="shared" si="15"/>
        <v>112.11186874999999</v>
      </c>
      <c r="CU10" s="597">
        <f>CU11</f>
        <v>-24000</v>
      </c>
      <c r="CV10" s="597">
        <f>CV11</f>
        <v>296000</v>
      </c>
      <c r="CW10" s="597">
        <f t="shared" ref="CW10:CY10" si="35">CW11</f>
        <v>60000</v>
      </c>
      <c r="CX10" s="597">
        <f t="shared" si="35"/>
        <v>40000</v>
      </c>
      <c r="CY10" s="597">
        <f t="shared" si="35"/>
        <v>0</v>
      </c>
    </row>
    <row r="11" spans="1:103" ht="18.95" customHeight="1" x14ac:dyDescent="0.25">
      <c r="A11" s="483"/>
      <c r="B11" s="596"/>
      <c r="C11" s="596"/>
      <c r="D11" s="596"/>
      <c r="E11" s="596"/>
      <c r="F11" s="596"/>
      <c r="G11" s="596"/>
      <c r="H11" s="458"/>
      <c r="I11" s="461"/>
      <c r="J11" s="668"/>
      <c r="K11" s="477">
        <v>6321</v>
      </c>
      <c r="L11" s="665" t="s">
        <v>672</v>
      </c>
      <c r="M11" s="600"/>
      <c r="N11" s="600"/>
      <c r="O11" s="600"/>
      <c r="P11" s="600"/>
      <c r="Q11" s="600"/>
      <c r="R11" s="600"/>
      <c r="S11" s="600"/>
      <c r="T11" s="600"/>
      <c r="U11" s="600"/>
      <c r="V11" s="600"/>
      <c r="W11" s="600"/>
      <c r="X11" s="600"/>
      <c r="Y11" s="600"/>
      <c r="Z11" s="600"/>
      <c r="AA11" s="600"/>
      <c r="AB11" s="600"/>
      <c r="AC11" s="600"/>
      <c r="AD11" s="600"/>
      <c r="AE11" s="600"/>
      <c r="AF11" s="600"/>
      <c r="AG11" s="600"/>
      <c r="AH11" s="600"/>
      <c r="AI11" s="600"/>
      <c r="AJ11" s="600"/>
      <c r="AK11" s="600"/>
      <c r="AL11" s="600"/>
      <c r="AM11" s="600"/>
      <c r="AN11" s="600"/>
      <c r="AO11" s="600"/>
      <c r="AP11" s="600">
        <v>0</v>
      </c>
      <c r="AQ11" s="600">
        <v>0</v>
      </c>
      <c r="AR11" s="600">
        <v>0</v>
      </c>
      <c r="AS11" s="600">
        <v>0</v>
      </c>
      <c r="AT11" s="600">
        <f t="shared" si="0"/>
        <v>0</v>
      </c>
      <c r="AU11" s="600">
        <f>AV11-AR11</f>
        <v>225000</v>
      </c>
      <c r="AV11" s="600">
        <v>225000</v>
      </c>
      <c r="AW11" s="491"/>
      <c r="AX11" s="491"/>
      <c r="AY11" s="600">
        <v>20000</v>
      </c>
      <c r="AZ11" s="600">
        <v>0</v>
      </c>
      <c r="BA11" s="600">
        <f t="shared" si="18"/>
        <v>0</v>
      </c>
      <c r="BB11" s="600">
        <f t="shared" si="19"/>
        <v>0</v>
      </c>
      <c r="BC11" s="600"/>
      <c r="BD11" s="600"/>
      <c r="BE11" s="600">
        <v>225000</v>
      </c>
      <c r="BF11" s="600">
        <v>66425.38</v>
      </c>
      <c r="BG11" s="600">
        <f t="shared" si="2"/>
        <v>29.522391111111112</v>
      </c>
      <c r="BH11" s="600">
        <f>BI11-BE11</f>
        <v>29000</v>
      </c>
      <c r="BI11" s="600">
        <v>254000</v>
      </c>
      <c r="BJ11" s="600"/>
      <c r="BK11" s="600">
        <f t="shared" si="3"/>
        <v>0</v>
      </c>
      <c r="BL11" s="600">
        <f>BM11-BI11</f>
        <v>0</v>
      </c>
      <c r="BM11" s="600">
        <v>254000</v>
      </c>
      <c r="BN11" s="600"/>
      <c r="BO11" s="600">
        <f t="shared" si="4"/>
        <v>0</v>
      </c>
      <c r="BP11" s="600">
        <f>BQ11-BM11</f>
        <v>0</v>
      </c>
      <c r="BQ11" s="600">
        <v>254000</v>
      </c>
      <c r="BR11" s="600">
        <v>224036.49</v>
      </c>
      <c r="BS11" s="600">
        <f t="shared" si="5"/>
        <v>88.203342519685037</v>
      </c>
      <c r="BT11" s="600">
        <f>BU11-BM11</f>
        <v>-5320.5799999999872</v>
      </c>
      <c r="BU11" s="600">
        <v>248679.42</v>
      </c>
      <c r="BV11" s="600">
        <v>224036.49</v>
      </c>
      <c r="BW11" s="600">
        <f t="shared" si="6"/>
        <v>88.203342519685037</v>
      </c>
      <c r="BX11" s="600">
        <f>BY11-BU11</f>
        <v>39932.999999999971</v>
      </c>
      <c r="BY11" s="600">
        <v>288612.42</v>
      </c>
      <c r="BZ11" s="762">
        <v>168720</v>
      </c>
      <c r="CA11" s="762">
        <v>0</v>
      </c>
      <c r="CB11" s="600">
        <v>183454.09</v>
      </c>
      <c r="CC11" s="762">
        <v>158986.29999999999</v>
      </c>
      <c r="CD11" s="600">
        <f t="shared" si="8"/>
        <v>86.66271763142484</v>
      </c>
      <c r="CE11" s="600">
        <f t="shared" si="9"/>
        <v>60.22208333333333</v>
      </c>
      <c r="CF11" s="600">
        <v>276168.87</v>
      </c>
      <c r="CG11" s="600">
        <v>259400</v>
      </c>
      <c r="CH11" s="600">
        <v>0</v>
      </c>
      <c r="CI11" s="600">
        <f t="shared" si="11"/>
        <v>0</v>
      </c>
      <c r="CJ11" s="600">
        <f>CK11-CG11</f>
        <v>4600</v>
      </c>
      <c r="CK11" s="762">
        <v>264000</v>
      </c>
      <c r="CL11" s="600">
        <f t="shared" si="32"/>
        <v>104.60942045454544</v>
      </c>
      <c r="CM11" s="600">
        <f>CN11-CK11</f>
        <v>0</v>
      </c>
      <c r="CN11" s="762">
        <v>264000</v>
      </c>
      <c r="CO11" s="762">
        <v>158986.29999999999</v>
      </c>
      <c r="CP11" s="600">
        <f t="shared" si="13"/>
        <v>60.22208333333333</v>
      </c>
      <c r="CQ11" s="600">
        <f>CR11-CN11</f>
        <v>56000</v>
      </c>
      <c r="CR11" s="748">
        <v>320000</v>
      </c>
      <c r="CS11" s="762">
        <v>358757.98</v>
      </c>
      <c r="CT11" s="600">
        <f t="shared" si="15"/>
        <v>112.11186874999999</v>
      </c>
      <c r="CU11" s="600">
        <f>CV11-CR11</f>
        <v>-24000</v>
      </c>
      <c r="CV11" s="748">
        <v>296000</v>
      </c>
      <c r="CW11" s="748">
        <v>60000</v>
      </c>
      <c r="CX11" s="762">
        <v>40000</v>
      </c>
      <c r="CY11" s="762"/>
    </row>
    <row r="12" spans="1:103" ht="18.95" customHeight="1" x14ac:dyDescent="0.25">
      <c r="A12" s="483" t="s">
        <v>531</v>
      </c>
      <c r="B12" s="596"/>
      <c r="C12" s="596"/>
      <c r="D12" s="596"/>
      <c r="E12" s="596"/>
      <c r="F12" s="596"/>
      <c r="G12" s="596"/>
      <c r="H12" s="458"/>
      <c r="I12" s="461"/>
      <c r="J12" s="671">
        <v>634</v>
      </c>
      <c r="K12" s="874" t="s">
        <v>604</v>
      </c>
      <c r="L12" s="874"/>
      <c r="M12" s="599"/>
      <c r="N12" s="597"/>
      <c r="O12" s="597"/>
      <c r="P12" s="597"/>
      <c r="Q12" s="597"/>
      <c r="R12" s="597"/>
      <c r="S12" s="597"/>
      <c r="T12" s="597"/>
      <c r="U12" s="597"/>
      <c r="V12" s="597"/>
      <c r="W12" s="597"/>
      <c r="X12" s="597"/>
      <c r="Y12" s="597"/>
      <c r="Z12" s="597"/>
      <c r="AA12" s="597"/>
      <c r="AB12" s="597"/>
      <c r="AC12" s="597"/>
      <c r="AD12" s="597"/>
      <c r="AE12" s="597"/>
      <c r="AF12" s="597"/>
      <c r="AG12" s="597"/>
      <c r="AH12" s="597"/>
      <c r="AI12" s="597"/>
      <c r="AJ12" s="597"/>
      <c r="AK12" s="597"/>
      <c r="AL12" s="597"/>
      <c r="AM12" s="597"/>
      <c r="AN12" s="597"/>
      <c r="AO12" s="597">
        <f>SUM(AO13)</f>
        <v>39000</v>
      </c>
      <c r="AP12" s="597">
        <f>SUM(AP13)</f>
        <v>29339</v>
      </c>
      <c r="AQ12" s="597">
        <f>SUM(AQ13)</f>
        <v>39000</v>
      </c>
      <c r="AR12" s="597">
        <f>SUM(AR13)</f>
        <v>39000</v>
      </c>
      <c r="AS12" s="597">
        <f>SUM(AS13)</f>
        <v>0</v>
      </c>
      <c r="AT12" s="597">
        <f t="shared" si="0"/>
        <v>0</v>
      </c>
      <c r="AU12" s="597">
        <f t="shared" ref="AU12:CA12" si="36">SUM(AU13)</f>
        <v>1000</v>
      </c>
      <c r="AV12" s="597">
        <f t="shared" si="36"/>
        <v>40000</v>
      </c>
      <c r="AW12" s="490">
        <f t="shared" si="36"/>
        <v>39000</v>
      </c>
      <c r="AX12" s="490">
        <f t="shared" si="36"/>
        <v>39000</v>
      </c>
      <c r="AY12" s="597">
        <f t="shared" si="36"/>
        <v>9483.9500000000007</v>
      </c>
      <c r="AZ12" s="597">
        <f t="shared" si="36"/>
        <v>0</v>
      </c>
      <c r="BA12" s="597">
        <f t="shared" si="18"/>
        <v>0</v>
      </c>
      <c r="BB12" s="597">
        <f t="shared" si="19"/>
        <v>0</v>
      </c>
      <c r="BC12" s="597">
        <v>8000</v>
      </c>
      <c r="BD12" s="597">
        <v>8000</v>
      </c>
      <c r="BE12" s="597">
        <f t="shared" si="36"/>
        <v>8000</v>
      </c>
      <c r="BF12" s="597">
        <f t="shared" si="36"/>
        <v>0</v>
      </c>
      <c r="BG12" s="597">
        <f t="shared" si="2"/>
        <v>0</v>
      </c>
      <c r="BH12" s="597">
        <f t="shared" si="36"/>
        <v>0</v>
      </c>
      <c r="BI12" s="597">
        <f t="shared" si="36"/>
        <v>8000</v>
      </c>
      <c r="BJ12" s="597"/>
      <c r="BK12" s="597">
        <f t="shared" si="3"/>
        <v>0</v>
      </c>
      <c r="BL12" s="597">
        <f t="shared" si="36"/>
        <v>0</v>
      </c>
      <c r="BM12" s="597">
        <f t="shared" si="36"/>
        <v>8000</v>
      </c>
      <c r="BN12" s="597"/>
      <c r="BO12" s="597">
        <f t="shared" si="4"/>
        <v>0</v>
      </c>
      <c r="BP12" s="597">
        <f t="shared" si="36"/>
        <v>0</v>
      </c>
      <c r="BQ12" s="597">
        <f t="shared" si="36"/>
        <v>8000</v>
      </c>
      <c r="BR12" s="597">
        <f t="shared" si="36"/>
        <v>0</v>
      </c>
      <c r="BS12" s="597">
        <f t="shared" si="5"/>
        <v>0</v>
      </c>
      <c r="BT12" s="597">
        <f t="shared" si="36"/>
        <v>-1200</v>
      </c>
      <c r="BU12" s="597">
        <f t="shared" si="36"/>
        <v>6800</v>
      </c>
      <c r="BV12" s="597">
        <f t="shared" si="36"/>
        <v>0</v>
      </c>
      <c r="BW12" s="597">
        <f t="shared" si="6"/>
        <v>0</v>
      </c>
      <c r="BX12" s="597">
        <f t="shared" si="36"/>
        <v>6200</v>
      </c>
      <c r="BY12" s="597">
        <f t="shared" si="36"/>
        <v>13000</v>
      </c>
      <c r="BZ12" s="514">
        <f t="shared" si="36"/>
        <v>25000</v>
      </c>
      <c r="CA12" s="514">
        <f t="shared" si="36"/>
        <v>25000</v>
      </c>
      <c r="CB12" s="514">
        <f>SUM(CB13)</f>
        <v>0</v>
      </c>
      <c r="CC12" s="514">
        <f>SUM(CC13)</f>
        <v>0</v>
      </c>
      <c r="CD12" s="597">
        <f t="shared" si="8"/>
        <v>0</v>
      </c>
      <c r="CE12" s="597">
        <f t="shared" si="9"/>
        <v>0</v>
      </c>
      <c r="CF12" s="597">
        <f>SUM(CF13)</f>
        <v>12982.8</v>
      </c>
      <c r="CG12" s="597">
        <f>SUM(CG13)</f>
        <v>17000</v>
      </c>
      <c r="CH12" s="597">
        <f>SUM(CH13)</f>
        <v>0</v>
      </c>
      <c r="CI12" s="597">
        <f t="shared" si="11"/>
        <v>0</v>
      </c>
      <c r="CJ12" s="597">
        <f t="shared" ref="CJ12" si="37">SUM(CJ13)</f>
        <v>-7000</v>
      </c>
      <c r="CK12" s="514">
        <f>SUM(CK13)</f>
        <v>10000</v>
      </c>
      <c r="CL12" s="597">
        <f t="shared" si="32"/>
        <v>129.82799999999997</v>
      </c>
      <c r="CM12" s="597">
        <f t="shared" ref="CM12" si="38">SUM(CM13)</f>
        <v>0</v>
      </c>
      <c r="CN12" s="514">
        <f>SUM(CN13)</f>
        <v>10000</v>
      </c>
      <c r="CO12" s="514">
        <f>SUM(CO13)</f>
        <v>0</v>
      </c>
      <c r="CP12" s="597">
        <f t="shared" si="13"/>
        <v>0</v>
      </c>
      <c r="CQ12" s="597">
        <f t="shared" ref="CQ12" si="39">SUM(CQ13)</f>
        <v>0</v>
      </c>
      <c r="CR12" s="514">
        <f>SUM(CR13)</f>
        <v>10000</v>
      </c>
      <c r="CS12" s="514">
        <f>SUM(CS13)</f>
        <v>0</v>
      </c>
      <c r="CT12" s="597">
        <f t="shared" si="15"/>
        <v>0</v>
      </c>
      <c r="CU12" s="597">
        <f t="shared" ref="CU12" si="40">SUM(CU13)</f>
        <v>-9283.6</v>
      </c>
      <c r="CV12" s="514">
        <f>SUM(CV13)</f>
        <v>716.4</v>
      </c>
      <c r="CW12" s="514">
        <f t="shared" ref="CW12:CY12" si="41">SUM(CW13)</f>
        <v>10000</v>
      </c>
      <c r="CX12" s="514">
        <f t="shared" si="41"/>
        <v>10000</v>
      </c>
      <c r="CY12" s="514">
        <f t="shared" si="41"/>
        <v>10000</v>
      </c>
    </row>
    <row r="13" spans="1:103" ht="18.95" customHeight="1" x14ac:dyDescent="0.25">
      <c r="A13" s="483"/>
      <c r="B13" s="596"/>
      <c r="C13" s="596"/>
      <c r="D13" s="596"/>
      <c r="E13" s="596"/>
      <c r="F13" s="596"/>
      <c r="G13" s="596"/>
      <c r="H13" s="458"/>
      <c r="I13" s="461"/>
      <c r="J13" s="473"/>
      <c r="K13" s="477">
        <v>6341</v>
      </c>
      <c r="L13" s="880" t="s">
        <v>605</v>
      </c>
      <c r="M13" s="880"/>
      <c r="N13" s="599"/>
      <c r="O13" s="599"/>
      <c r="P13" s="599"/>
      <c r="Q13" s="599"/>
      <c r="R13" s="599"/>
      <c r="S13" s="599"/>
      <c r="T13" s="599"/>
      <c r="U13" s="599"/>
      <c r="V13" s="599"/>
      <c r="W13" s="599"/>
      <c r="X13" s="599"/>
      <c r="Y13" s="599"/>
      <c r="Z13" s="599"/>
      <c r="AA13" s="599"/>
      <c r="AB13" s="599"/>
      <c r="AC13" s="599"/>
      <c r="AD13" s="599"/>
      <c r="AE13" s="599"/>
      <c r="AF13" s="599"/>
      <c r="AG13" s="599"/>
      <c r="AH13" s="599"/>
      <c r="AI13" s="599"/>
      <c r="AJ13" s="599"/>
      <c r="AK13" s="599"/>
      <c r="AL13" s="599"/>
      <c r="AM13" s="599"/>
      <c r="AN13" s="599"/>
      <c r="AO13" s="600">
        <v>39000</v>
      </c>
      <c r="AP13" s="600">
        <v>29339</v>
      </c>
      <c r="AQ13" s="600">
        <v>39000</v>
      </c>
      <c r="AR13" s="600">
        <v>39000</v>
      </c>
      <c r="AS13" s="600">
        <v>0</v>
      </c>
      <c r="AT13" s="600">
        <f t="shared" si="0"/>
        <v>0</v>
      </c>
      <c r="AU13" s="600">
        <f>AV13-AR13</f>
        <v>1000</v>
      </c>
      <c r="AV13" s="600">
        <v>40000</v>
      </c>
      <c r="AW13" s="493">
        <v>39000</v>
      </c>
      <c r="AX13" s="493">
        <v>39000</v>
      </c>
      <c r="AY13" s="600">
        <v>9483.9500000000007</v>
      </c>
      <c r="AZ13" s="600">
        <v>0</v>
      </c>
      <c r="BA13" s="600">
        <f t="shared" si="18"/>
        <v>0</v>
      </c>
      <c r="BB13" s="600">
        <f t="shared" si="19"/>
        <v>0</v>
      </c>
      <c r="BC13" s="600"/>
      <c r="BD13" s="600"/>
      <c r="BE13" s="600">
        <v>8000</v>
      </c>
      <c r="BF13" s="600">
        <v>0</v>
      </c>
      <c r="BG13" s="600">
        <f t="shared" si="2"/>
        <v>0</v>
      </c>
      <c r="BH13" s="600">
        <f>BI13-BE13</f>
        <v>0</v>
      </c>
      <c r="BI13" s="600">
        <v>8000</v>
      </c>
      <c r="BJ13" s="600"/>
      <c r="BK13" s="600">
        <f t="shared" si="3"/>
        <v>0</v>
      </c>
      <c r="BL13" s="600">
        <f>BM13-BI13</f>
        <v>0</v>
      </c>
      <c r="BM13" s="600">
        <v>8000</v>
      </c>
      <c r="BN13" s="600"/>
      <c r="BO13" s="600">
        <f t="shared" si="4"/>
        <v>0</v>
      </c>
      <c r="BP13" s="600">
        <f>BQ13-BM13</f>
        <v>0</v>
      </c>
      <c r="BQ13" s="600">
        <v>8000</v>
      </c>
      <c r="BR13" s="600">
        <v>0</v>
      </c>
      <c r="BS13" s="600">
        <f t="shared" si="5"/>
        <v>0</v>
      </c>
      <c r="BT13" s="600">
        <f>BU13-BM13</f>
        <v>-1200</v>
      </c>
      <c r="BU13" s="600">
        <v>6800</v>
      </c>
      <c r="BV13" s="600">
        <v>0</v>
      </c>
      <c r="BW13" s="600">
        <f t="shared" si="6"/>
        <v>0</v>
      </c>
      <c r="BX13" s="600">
        <f>BY13-BU13</f>
        <v>6200</v>
      </c>
      <c r="BY13" s="600">
        <v>13000</v>
      </c>
      <c r="BZ13" s="762">
        <v>25000</v>
      </c>
      <c r="CA13" s="762">
        <v>25000</v>
      </c>
      <c r="CB13" s="762"/>
      <c r="CC13" s="762"/>
      <c r="CD13" s="600">
        <f t="shared" si="8"/>
        <v>0</v>
      </c>
      <c r="CE13" s="600">
        <f t="shared" si="9"/>
        <v>0</v>
      </c>
      <c r="CF13" s="762">
        <v>12982.8</v>
      </c>
      <c r="CG13" s="600">
        <v>17000</v>
      </c>
      <c r="CH13" s="600">
        <v>0</v>
      </c>
      <c r="CI13" s="600">
        <f t="shared" si="11"/>
        <v>0</v>
      </c>
      <c r="CJ13" s="600">
        <f>CK13-CG13</f>
        <v>-7000</v>
      </c>
      <c r="CK13" s="762">
        <v>10000</v>
      </c>
      <c r="CL13" s="600">
        <f t="shared" si="32"/>
        <v>129.82799999999997</v>
      </c>
      <c r="CM13" s="600">
        <f>CN13-CK13</f>
        <v>0</v>
      </c>
      <c r="CN13" s="762">
        <v>10000</v>
      </c>
      <c r="CO13" s="762"/>
      <c r="CP13" s="600">
        <f t="shared" si="13"/>
        <v>0</v>
      </c>
      <c r="CQ13" s="600">
        <f>CR13-CN13</f>
        <v>0</v>
      </c>
      <c r="CR13" s="748">
        <v>10000</v>
      </c>
      <c r="CS13" s="762"/>
      <c r="CT13" s="600">
        <f t="shared" si="15"/>
        <v>0</v>
      </c>
      <c r="CU13" s="600">
        <f>CV13-CR13</f>
        <v>-9283.6</v>
      </c>
      <c r="CV13" s="748">
        <v>716.4</v>
      </c>
      <c r="CW13" s="748">
        <v>10000</v>
      </c>
      <c r="CX13" s="748">
        <v>10000</v>
      </c>
      <c r="CY13" s="748">
        <v>10000</v>
      </c>
    </row>
    <row r="14" spans="1:103" ht="18.95" hidden="1" customHeight="1" x14ac:dyDescent="0.25">
      <c r="A14" s="483" t="s">
        <v>516</v>
      </c>
      <c r="B14" s="596"/>
      <c r="C14" s="596"/>
      <c r="D14" s="596"/>
      <c r="E14" s="596"/>
      <c r="F14" s="596"/>
      <c r="G14" s="596"/>
      <c r="H14" s="458"/>
      <c r="I14" s="461"/>
      <c r="J14" s="671">
        <v>634</v>
      </c>
      <c r="K14" s="874" t="s">
        <v>604</v>
      </c>
      <c r="L14" s="874"/>
      <c r="M14" s="599"/>
      <c r="N14" s="599"/>
      <c r="O14" s="599"/>
      <c r="P14" s="599"/>
      <c r="Q14" s="599"/>
      <c r="R14" s="599"/>
      <c r="S14" s="599"/>
      <c r="T14" s="599"/>
      <c r="U14" s="599"/>
      <c r="V14" s="599"/>
      <c r="W14" s="599"/>
      <c r="X14" s="599"/>
      <c r="Y14" s="599"/>
      <c r="Z14" s="599"/>
      <c r="AA14" s="599"/>
      <c r="AB14" s="599"/>
      <c r="AC14" s="599"/>
      <c r="AD14" s="599"/>
      <c r="AE14" s="599"/>
      <c r="AF14" s="599"/>
      <c r="AG14" s="599"/>
      <c r="AH14" s="599"/>
      <c r="AI14" s="599"/>
      <c r="AJ14" s="599"/>
      <c r="AK14" s="599"/>
      <c r="AL14" s="599"/>
      <c r="AM14" s="599"/>
      <c r="AN14" s="599"/>
      <c r="AO14" s="597">
        <f>SUM(AO15)</f>
        <v>121482</v>
      </c>
      <c r="AP14" s="597">
        <f>SUM(AP15)</f>
        <v>0</v>
      </c>
      <c r="AQ14" s="597">
        <f>SUM(AQ15)</f>
        <v>80000</v>
      </c>
      <c r="AR14" s="597">
        <f>SUM(AR15)</f>
        <v>0</v>
      </c>
      <c r="AS14" s="597">
        <f>SUM(AS15)</f>
        <v>0</v>
      </c>
      <c r="AT14" s="597">
        <f t="shared" si="0"/>
        <v>0</v>
      </c>
      <c r="AU14" s="597">
        <f t="shared" ref="AU14:CA14" si="42">SUM(AU15)</f>
        <v>0</v>
      </c>
      <c r="AV14" s="597">
        <f t="shared" si="42"/>
        <v>0</v>
      </c>
      <c r="AW14" s="491">
        <f t="shared" si="42"/>
        <v>121482</v>
      </c>
      <c r="AX14" s="491">
        <f t="shared" si="42"/>
        <v>121482</v>
      </c>
      <c r="AY14" s="597">
        <f t="shared" si="42"/>
        <v>0</v>
      </c>
      <c r="AZ14" s="597">
        <f t="shared" si="42"/>
        <v>0</v>
      </c>
      <c r="BA14" s="597">
        <f t="shared" si="18"/>
        <v>0</v>
      </c>
      <c r="BB14" s="597">
        <f t="shared" si="19"/>
        <v>0</v>
      </c>
      <c r="BC14" s="597"/>
      <c r="BD14" s="597"/>
      <c r="BE14" s="597">
        <f t="shared" si="42"/>
        <v>0</v>
      </c>
      <c r="BF14" s="597">
        <f t="shared" si="42"/>
        <v>0</v>
      </c>
      <c r="BG14" s="597">
        <f t="shared" si="2"/>
        <v>0</v>
      </c>
      <c r="BH14" s="597">
        <f t="shared" si="42"/>
        <v>0</v>
      </c>
      <c r="BI14" s="597">
        <f t="shared" si="42"/>
        <v>0</v>
      </c>
      <c r="BJ14" s="597"/>
      <c r="BK14" s="597">
        <f t="shared" si="3"/>
        <v>0</v>
      </c>
      <c r="BL14" s="597">
        <f t="shared" si="42"/>
        <v>0</v>
      </c>
      <c r="BM14" s="597">
        <f t="shared" si="42"/>
        <v>0</v>
      </c>
      <c r="BN14" s="597"/>
      <c r="BO14" s="597">
        <f t="shared" si="4"/>
        <v>0</v>
      </c>
      <c r="BP14" s="597">
        <f t="shared" si="42"/>
        <v>0</v>
      </c>
      <c r="BQ14" s="597">
        <f t="shared" si="42"/>
        <v>0</v>
      </c>
      <c r="BR14" s="597">
        <f t="shared" si="42"/>
        <v>0</v>
      </c>
      <c r="BS14" s="597">
        <f t="shared" si="5"/>
        <v>0</v>
      </c>
      <c r="BT14" s="597">
        <f t="shared" si="42"/>
        <v>0</v>
      </c>
      <c r="BU14" s="597">
        <f t="shared" si="42"/>
        <v>0</v>
      </c>
      <c r="BV14" s="597">
        <f t="shared" si="42"/>
        <v>0</v>
      </c>
      <c r="BW14" s="597">
        <f t="shared" si="6"/>
        <v>0</v>
      </c>
      <c r="BX14" s="597">
        <f t="shared" si="42"/>
        <v>0</v>
      </c>
      <c r="BY14" s="597">
        <f t="shared" si="42"/>
        <v>0</v>
      </c>
      <c r="BZ14" s="514">
        <f t="shared" si="42"/>
        <v>0</v>
      </c>
      <c r="CA14" s="514">
        <f t="shared" si="42"/>
        <v>0</v>
      </c>
      <c r="CB14" s="514">
        <f>SUM(CB15)</f>
        <v>0</v>
      </c>
      <c r="CC14" s="514">
        <f>SUM(CC15)</f>
        <v>0</v>
      </c>
      <c r="CD14" s="597">
        <f t="shared" si="8"/>
        <v>0</v>
      </c>
      <c r="CE14" s="597">
        <f t="shared" si="9"/>
        <v>0</v>
      </c>
      <c r="CF14" s="597">
        <f>SUM(CF15)</f>
        <v>0</v>
      </c>
      <c r="CG14" s="597">
        <f>SUM(CG15)</f>
        <v>0</v>
      </c>
      <c r="CH14" s="597">
        <f>SUM(CH15)</f>
        <v>0</v>
      </c>
      <c r="CI14" s="597">
        <f t="shared" si="11"/>
        <v>0</v>
      </c>
      <c r="CJ14" s="597">
        <f t="shared" ref="CJ14" si="43">SUM(CJ15)</f>
        <v>0</v>
      </c>
      <c r="CK14" s="514">
        <f>SUM(CK15)</f>
        <v>0</v>
      </c>
      <c r="CL14" s="597">
        <f t="shared" si="32"/>
        <v>0</v>
      </c>
      <c r="CM14" s="597">
        <f t="shared" ref="CM14" si="44">SUM(CM15)</f>
        <v>0</v>
      </c>
      <c r="CN14" s="514">
        <f>SUM(CN15)</f>
        <v>0</v>
      </c>
      <c r="CO14" s="514">
        <f>SUM(CO15)</f>
        <v>0</v>
      </c>
      <c r="CP14" s="597">
        <f t="shared" si="13"/>
        <v>0</v>
      </c>
      <c r="CQ14" s="597">
        <f t="shared" ref="CQ14" si="45">SUM(CQ15)</f>
        <v>0</v>
      </c>
      <c r="CR14" s="514">
        <f>SUM(CR15)</f>
        <v>0</v>
      </c>
      <c r="CS14" s="514">
        <f>SUM(CS15)</f>
        <v>0</v>
      </c>
      <c r="CT14" s="597">
        <f t="shared" si="15"/>
        <v>0</v>
      </c>
      <c r="CU14" s="597">
        <f t="shared" ref="CU14" si="46">SUM(CU15)</f>
        <v>0</v>
      </c>
      <c r="CV14" s="514">
        <f>SUM(CV15)</f>
        <v>0</v>
      </c>
      <c r="CW14" s="514">
        <f t="shared" ref="CW14:CY14" si="47">SUM(CW15)</f>
        <v>0</v>
      </c>
      <c r="CX14" s="514">
        <f t="shared" si="47"/>
        <v>0</v>
      </c>
      <c r="CY14" s="514">
        <f t="shared" si="47"/>
        <v>0</v>
      </c>
    </row>
    <row r="15" spans="1:103" ht="18.95" hidden="1" customHeight="1" x14ac:dyDescent="0.25">
      <c r="A15" s="483"/>
      <c r="B15" s="596"/>
      <c r="C15" s="596"/>
      <c r="D15" s="596"/>
      <c r="E15" s="596"/>
      <c r="F15" s="596"/>
      <c r="G15" s="596"/>
      <c r="H15" s="458"/>
      <c r="I15" s="461"/>
      <c r="J15" s="473"/>
      <c r="K15" s="477">
        <v>6342</v>
      </c>
      <c r="L15" s="880" t="s">
        <v>606</v>
      </c>
      <c r="M15" s="880"/>
      <c r="N15" s="599"/>
      <c r="O15" s="599"/>
      <c r="P15" s="599"/>
      <c r="Q15" s="599"/>
      <c r="R15" s="599"/>
      <c r="S15" s="599"/>
      <c r="T15" s="599"/>
      <c r="U15" s="599"/>
      <c r="V15" s="599"/>
      <c r="W15" s="599"/>
      <c r="X15" s="599"/>
      <c r="Y15" s="599"/>
      <c r="Z15" s="599"/>
      <c r="AA15" s="599"/>
      <c r="AB15" s="599"/>
      <c r="AC15" s="599"/>
      <c r="AD15" s="599"/>
      <c r="AE15" s="599"/>
      <c r="AF15" s="599"/>
      <c r="AG15" s="599"/>
      <c r="AH15" s="599"/>
      <c r="AI15" s="599"/>
      <c r="AJ15" s="599"/>
      <c r="AK15" s="599"/>
      <c r="AL15" s="599"/>
      <c r="AM15" s="599"/>
      <c r="AN15" s="599"/>
      <c r="AO15" s="600">
        <v>121482</v>
      </c>
      <c r="AP15" s="600"/>
      <c r="AQ15" s="600">
        <v>80000</v>
      </c>
      <c r="AR15" s="600">
        <v>0</v>
      </c>
      <c r="AS15" s="600">
        <v>0</v>
      </c>
      <c r="AT15" s="600">
        <f t="shared" si="0"/>
        <v>0</v>
      </c>
      <c r="AU15" s="600">
        <f>AV15-AR15</f>
        <v>0</v>
      </c>
      <c r="AV15" s="600"/>
      <c r="AW15" s="493">
        <v>121482</v>
      </c>
      <c r="AX15" s="493">
        <v>121482</v>
      </c>
      <c r="AY15" s="600"/>
      <c r="AZ15" s="600"/>
      <c r="BA15" s="600">
        <f t="shared" si="18"/>
        <v>0</v>
      </c>
      <c r="BB15" s="600">
        <f t="shared" si="19"/>
        <v>0</v>
      </c>
      <c r="BC15" s="600"/>
      <c r="BD15" s="600"/>
      <c r="BE15" s="600"/>
      <c r="BF15" s="600"/>
      <c r="BG15" s="600">
        <f t="shared" si="2"/>
        <v>0</v>
      </c>
      <c r="BH15" s="600">
        <f>BI15-BE15</f>
        <v>0</v>
      </c>
      <c r="BI15" s="600"/>
      <c r="BJ15" s="600"/>
      <c r="BK15" s="600">
        <f t="shared" si="3"/>
        <v>0</v>
      </c>
      <c r="BL15" s="600">
        <f>BM15-BI15</f>
        <v>0</v>
      </c>
      <c r="BM15" s="600"/>
      <c r="BN15" s="600"/>
      <c r="BO15" s="600">
        <f t="shared" si="4"/>
        <v>0</v>
      </c>
      <c r="BP15" s="600">
        <f>BQ15-BM15</f>
        <v>0</v>
      </c>
      <c r="BQ15" s="600"/>
      <c r="BR15" s="600"/>
      <c r="BS15" s="600">
        <f t="shared" si="5"/>
        <v>0</v>
      </c>
      <c r="BT15" s="600">
        <f>BU15-BM15</f>
        <v>0</v>
      </c>
      <c r="BU15" s="600"/>
      <c r="BV15" s="600"/>
      <c r="BW15" s="600">
        <f t="shared" si="6"/>
        <v>0</v>
      </c>
      <c r="BX15" s="600">
        <f>BY15-BU15</f>
        <v>0</v>
      </c>
      <c r="BY15" s="600"/>
      <c r="BZ15" s="762"/>
      <c r="CA15" s="762"/>
      <c r="CB15" s="762"/>
      <c r="CC15" s="762"/>
      <c r="CD15" s="600">
        <f t="shared" si="8"/>
        <v>0</v>
      </c>
      <c r="CE15" s="600">
        <f t="shared" si="9"/>
        <v>0</v>
      </c>
      <c r="CF15" s="600"/>
      <c r="CG15" s="600"/>
      <c r="CH15" s="600">
        <v>0</v>
      </c>
      <c r="CI15" s="600">
        <f t="shared" si="11"/>
        <v>0</v>
      </c>
      <c r="CJ15" s="600">
        <f>CK15-CG15</f>
        <v>0</v>
      </c>
      <c r="CK15" s="762"/>
      <c r="CL15" s="600">
        <f t="shared" si="32"/>
        <v>0</v>
      </c>
      <c r="CM15" s="600">
        <f>CN15-CK15</f>
        <v>0</v>
      </c>
      <c r="CN15" s="762"/>
      <c r="CO15" s="762"/>
      <c r="CP15" s="600">
        <f t="shared" si="13"/>
        <v>0</v>
      </c>
      <c r="CQ15" s="600">
        <f>CR15-CN15</f>
        <v>0</v>
      </c>
      <c r="CR15" s="762"/>
      <c r="CS15" s="762"/>
      <c r="CT15" s="600">
        <f t="shared" si="15"/>
        <v>0</v>
      </c>
      <c r="CU15" s="600">
        <f>CV15-CR15</f>
        <v>0</v>
      </c>
      <c r="CV15" s="762"/>
      <c r="CW15" s="762"/>
      <c r="CX15" s="762"/>
      <c r="CY15" s="762"/>
    </row>
    <row r="16" spans="1:103" ht="18.95" hidden="1" customHeight="1" x14ac:dyDescent="0.25">
      <c r="A16" s="459" t="s">
        <v>471</v>
      </c>
      <c r="B16" s="545"/>
      <c r="C16" s="545"/>
      <c r="D16" s="545"/>
      <c r="E16" s="545"/>
      <c r="F16" s="545"/>
      <c r="G16" s="545"/>
      <c r="H16" s="459"/>
      <c r="I16" s="461"/>
      <c r="J16" s="452">
        <v>636</v>
      </c>
      <c r="K16" s="452" t="s">
        <v>475</v>
      </c>
      <c r="L16" s="667"/>
      <c r="M16" s="601"/>
      <c r="N16" s="601"/>
      <c r="O16" s="601"/>
      <c r="P16" s="601"/>
      <c r="Q16" s="601"/>
      <c r="R16" s="601"/>
      <c r="S16" s="601"/>
      <c r="T16" s="601"/>
      <c r="U16" s="601"/>
      <c r="V16" s="601"/>
      <c r="W16" s="601"/>
      <c r="X16" s="601"/>
      <c r="Y16" s="601"/>
      <c r="Z16" s="601"/>
      <c r="AA16" s="601"/>
      <c r="AB16" s="601"/>
      <c r="AC16" s="601"/>
      <c r="AD16" s="601"/>
      <c r="AE16" s="601"/>
      <c r="AF16" s="601"/>
      <c r="AG16" s="601"/>
      <c r="AH16" s="601"/>
      <c r="AI16" s="597" t="e">
        <f>SUM(#REF!+#REF!)</f>
        <v>#REF!</v>
      </c>
      <c r="AJ16" s="597" t="e">
        <f>SUM(#REF!+#REF!)</f>
        <v>#REF!</v>
      </c>
      <c r="AK16" s="597" t="e">
        <f>SUM(#REF!)</f>
        <v>#REF!</v>
      </c>
      <c r="AL16" s="597" t="e">
        <f>SUM(#REF!)</f>
        <v>#REF!</v>
      </c>
      <c r="AM16" s="597" t="e">
        <f>SUM(#REF!+#REF!)</f>
        <v>#REF!</v>
      </c>
      <c r="AN16" s="597"/>
      <c r="AO16" s="597">
        <f>SUM(AO18)</f>
        <v>52000</v>
      </c>
      <c r="AP16" s="597">
        <f>SUM(AP17:AP18)</f>
        <v>0</v>
      </c>
      <c r="AQ16" s="597">
        <f>SUM(AQ17:AQ18)</f>
        <v>0</v>
      </c>
      <c r="AR16" s="597">
        <f>SUM(AR17:AR18)</f>
        <v>60000</v>
      </c>
      <c r="AS16" s="597">
        <f>SUM(AS17:AS18)</f>
        <v>33386.14</v>
      </c>
      <c r="AT16" s="597">
        <f t="shared" si="0"/>
        <v>55.643566666666665</v>
      </c>
      <c r="AU16" s="597">
        <f>SUM(AU17:AU18)</f>
        <v>-60000</v>
      </c>
      <c r="AV16" s="597">
        <f>SUM(AV17:AV18)</f>
        <v>0</v>
      </c>
      <c r="AW16" s="491">
        <f>SUM(AW18)</f>
        <v>50000</v>
      </c>
      <c r="AX16" s="491">
        <f>SUM(AX18)</f>
        <v>50000</v>
      </c>
      <c r="AY16" s="597">
        <f>SUM(AY17:AY18)</f>
        <v>0</v>
      </c>
      <c r="AZ16" s="597">
        <f>SUM(AZ17:AZ18)</f>
        <v>10000</v>
      </c>
      <c r="BA16" s="597">
        <f t="shared" si="18"/>
        <v>0</v>
      </c>
      <c r="BB16" s="597">
        <f t="shared" si="19"/>
        <v>0</v>
      </c>
      <c r="BC16" s="597">
        <v>0</v>
      </c>
      <c r="BD16" s="597">
        <v>0</v>
      </c>
      <c r="BE16" s="597">
        <f>SUM(BE17:BE18)</f>
        <v>0</v>
      </c>
      <c r="BF16" s="597">
        <f>SUM(BF17:BF18)</f>
        <v>0</v>
      </c>
      <c r="BG16" s="597">
        <f t="shared" si="2"/>
        <v>0</v>
      </c>
      <c r="BH16" s="597">
        <f>SUM(BH17:BH18)</f>
        <v>0</v>
      </c>
      <c r="BI16" s="597">
        <f>SUM(BI17:BI18)</f>
        <v>0</v>
      </c>
      <c r="BJ16" s="597"/>
      <c r="BK16" s="597">
        <f t="shared" si="3"/>
        <v>0</v>
      </c>
      <c r="BL16" s="597">
        <f>SUM(BL17:BL18)</f>
        <v>0</v>
      </c>
      <c r="BM16" s="597">
        <f>SUM(BM17:BM18)</f>
        <v>0</v>
      </c>
      <c r="BN16" s="597"/>
      <c r="BO16" s="597">
        <f t="shared" si="4"/>
        <v>0</v>
      </c>
      <c r="BP16" s="597">
        <f>SUM(BP17:BP18)</f>
        <v>0</v>
      </c>
      <c r="BQ16" s="597">
        <f>SUM(BQ17:BQ18)</f>
        <v>0</v>
      </c>
      <c r="BR16" s="597">
        <f>SUM(BR17:BR18)</f>
        <v>0</v>
      </c>
      <c r="BS16" s="597">
        <f t="shared" si="5"/>
        <v>0</v>
      </c>
      <c r="BT16" s="597">
        <f>SUM(BT17:BT18)</f>
        <v>0</v>
      </c>
      <c r="BU16" s="597">
        <f>SUM(BU17:BU18)</f>
        <v>0</v>
      </c>
      <c r="BV16" s="597">
        <f>SUM(BV17:BV18)</f>
        <v>0</v>
      </c>
      <c r="BW16" s="597">
        <f t="shared" si="6"/>
        <v>0</v>
      </c>
      <c r="BX16" s="597">
        <f t="shared" ref="BX16:CH16" si="48">SUM(BX17:BX18)</f>
        <v>0</v>
      </c>
      <c r="BY16" s="597">
        <f t="shared" si="48"/>
        <v>0</v>
      </c>
      <c r="BZ16" s="514">
        <f t="shared" si="48"/>
        <v>0</v>
      </c>
      <c r="CA16" s="514">
        <f t="shared" si="48"/>
        <v>0</v>
      </c>
      <c r="CB16" s="514">
        <f>SUM(CB17:CB18)</f>
        <v>0</v>
      </c>
      <c r="CC16" s="514">
        <f>SUM(CC17:CC18)</f>
        <v>0</v>
      </c>
      <c r="CD16" s="597">
        <f t="shared" si="8"/>
        <v>0</v>
      </c>
      <c r="CE16" s="597">
        <f t="shared" si="9"/>
        <v>0</v>
      </c>
      <c r="CF16" s="597">
        <f t="shared" ref="CF16" si="49">SUM(CF17:CF18)</f>
        <v>0</v>
      </c>
      <c r="CG16" s="597">
        <f t="shared" si="48"/>
        <v>0</v>
      </c>
      <c r="CH16" s="597">
        <f t="shared" si="48"/>
        <v>0</v>
      </c>
      <c r="CI16" s="597">
        <f t="shared" si="11"/>
        <v>0</v>
      </c>
      <c r="CJ16" s="597">
        <f>SUM(CJ17:CJ18)</f>
        <v>0</v>
      </c>
      <c r="CK16" s="514">
        <f>SUM(CK17:CK18)</f>
        <v>0</v>
      </c>
      <c r="CL16" s="597">
        <f t="shared" si="32"/>
        <v>0</v>
      </c>
      <c r="CM16" s="597">
        <f>SUM(CM17:CM18)</f>
        <v>0</v>
      </c>
      <c r="CN16" s="514">
        <f>SUM(CN17:CN18)</f>
        <v>0</v>
      </c>
      <c r="CO16" s="514">
        <f t="shared" ref="CO16" si="50">SUM(CO17:CO18)</f>
        <v>0</v>
      </c>
      <c r="CP16" s="597">
        <f t="shared" si="13"/>
        <v>0</v>
      </c>
      <c r="CQ16" s="597">
        <f>SUM(CQ17:CQ18)</f>
        <v>0</v>
      </c>
      <c r="CR16" s="514">
        <f>SUM(CR17:CR18)</f>
        <v>0</v>
      </c>
      <c r="CS16" s="514">
        <f t="shared" ref="CS16" si="51">SUM(CS17:CS18)</f>
        <v>0</v>
      </c>
      <c r="CT16" s="597">
        <f t="shared" si="15"/>
        <v>0</v>
      </c>
      <c r="CU16" s="597">
        <f>SUM(CU17:CU18)</f>
        <v>0</v>
      </c>
      <c r="CV16" s="514">
        <f>SUM(CV17:CV18)</f>
        <v>0</v>
      </c>
      <c r="CW16" s="514">
        <f t="shared" ref="CW16:CY16" si="52">SUM(CW17:CW18)</f>
        <v>0</v>
      </c>
      <c r="CX16" s="514">
        <f t="shared" si="52"/>
        <v>0</v>
      </c>
      <c r="CY16" s="514">
        <f t="shared" si="52"/>
        <v>0</v>
      </c>
    </row>
    <row r="17" spans="1:103" ht="18.95" hidden="1" customHeight="1" x14ac:dyDescent="0.25">
      <c r="A17" s="459"/>
      <c r="B17" s="545"/>
      <c r="C17" s="545"/>
      <c r="D17" s="545"/>
      <c r="E17" s="545"/>
      <c r="F17" s="545"/>
      <c r="G17" s="545"/>
      <c r="H17" s="459"/>
      <c r="I17" s="461"/>
      <c r="J17" s="461"/>
      <c r="K17" s="464" t="s">
        <v>476</v>
      </c>
      <c r="L17" s="423" t="s">
        <v>477</v>
      </c>
      <c r="M17" s="600"/>
      <c r="N17" s="600"/>
      <c r="O17" s="600"/>
      <c r="P17" s="600"/>
      <c r="Q17" s="600"/>
      <c r="R17" s="600"/>
      <c r="S17" s="600"/>
      <c r="T17" s="600"/>
      <c r="U17" s="600"/>
      <c r="V17" s="600"/>
      <c r="W17" s="600"/>
      <c r="X17" s="600"/>
      <c r="Y17" s="600"/>
      <c r="Z17" s="600"/>
      <c r="AA17" s="600"/>
      <c r="AB17" s="600"/>
      <c r="AC17" s="600"/>
      <c r="AD17" s="600"/>
      <c r="AE17" s="600"/>
      <c r="AF17" s="600"/>
      <c r="AG17" s="600"/>
      <c r="AH17" s="600"/>
      <c r="AI17" s="599"/>
      <c r="AJ17" s="599"/>
      <c r="AK17" s="599"/>
      <c r="AL17" s="599"/>
      <c r="AM17" s="599"/>
      <c r="AN17" s="599"/>
      <c r="AO17" s="599"/>
      <c r="AP17" s="600">
        <v>0</v>
      </c>
      <c r="AQ17" s="600">
        <v>0</v>
      </c>
      <c r="AR17" s="600">
        <v>60000</v>
      </c>
      <c r="AS17" s="600">
        <v>33386.14</v>
      </c>
      <c r="AT17" s="600">
        <f t="shared" si="0"/>
        <v>55.643566666666665</v>
      </c>
      <c r="AU17" s="600">
        <f>AV17-AR17</f>
        <v>-60000</v>
      </c>
      <c r="AV17" s="600">
        <v>0</v>
      </c>
      <c r="AW17" s="494"/>
      <c r="AX17" s="494"/>
      <c r="AY17" s="600">
        <v>0</v>
      </c>
      <c r="AZ17" s="600">
        <v>10000</v>
      </c>
      <c r="BA17" s="600">
        <f t="shared" si="18"/>
        <v>0</v>
      </c>
      <c r="BB17" s="600">
        <f t="shared" si="19"/>
        <v>0</v>
      </c>
      <c r="BC17" s="600"/>
      <c r="BD17" s="600"/>
      <c r="BE17" s="600"/>
      <c r="BF17" s="600"/>
      <c r="BG17" s="600">
        <f t="shared" si="2"/>
        <v>0</v>
      </c>
      <c r="BH17" s="600">
        <f>BI17-BE17</f>
        <v>0</v>
      </c>
      <c r="BI17" s="600"/>
      <c r="BJ17" s="600"/>
      <c r="BK17" s="600">
        <f t="shared" si="3"/>
        <v>0</v>
      </c>
      <c r="BL17" s="600">
        <f>BM17-BI17</f>
        <v>0</v>
      </c>
      <c r="BM17" s="600"/>
      <c r="BN17" s="600"/>
      <c r="BO17" s="600">
        <f t="shared" si="4"/>
        <v>0</v>
      </c>
      <c r="BP17" s="600">
        <f>BQ17-BM17</f>
        <v>0</v>
      </c>
      <c r="BQ17" s="600"/>
      <c r="BR17" s="600"/>
      <c r="BS17" s="600">
        <f t="shared" si="5"/>
        <v>0</v>
      </c>
      <c r="BT17" s="600">
        <f>BU17-BM17</f>
        <v>0</v>
      </c>
      <c r="BU17" s="600"/>
      <c r="BV17" s="600"/>
      <c r="BW17" s="600">
        <f t="shared" si="6"/>
        <v>0</v>
      </c>
      <c r="BX17" s="600">
        <f>BY17-BU17</f>
        <v>0</v>
      </c>
      <c r="BY17" s="600"/>
      <c r="BZ17" s="762"/>
      <c r="CA17" s="762"/>
      <c r="CB17" s="762"/>
      <c r="CC17" s="762"/>
      <c r="CD17" s="600">
        <f t="shared" si="8"/>
        <v>0</v>
      </c>
      <c r="CE17" s="600">
        <f t="shared" si="9"/>
        <v>0</v>
      </c>
      <c r="CF17" s="600"/>
      <c r="CG17" s="600"/>
      <c r="CH17" s="600">
        <v>0</v>
      </c>
      <c r="CI17" s="600">
        <f t="shared" si="11"/>
        <v>0</v>
      </c>
      <c r="CJ17" s="600">
        <f>CK17-CG17</f>
        <v>0</v>
      </c>
      <c r="CK17" s="762"/>
      <c r="CL17" s="600">
        <f t="shared" si="32"/>
        <v>0</v>
      </c>
      <c r="CM17" s="600">
        <f>CN17-CK17</f>
        <v>0</v>
      </c>
      <c r="CN17" s="762"/>
      <c r="CO17" s="762"/>
      <c r="CP17" s="600">
        <f t="shared" si="13"/>
        <v>0</v>
      </c>
      <c r="CQ17" s="600">
        <f>CR17-CN17</f>
        <v>0</v>
      </c>
      <c r="CR17" s="762"/>
      <c r="CS17" s="762"/>
      <c r="CT17" s="600">
        <f t="shared" si="15"/>
        <v>0</v>
      </c>
      <c r="CU17" s="600">
        <f>CV17-CR17</f>
        <v>0</v>
      </c>
      <c r="CV17" s="762"/>
      <c r="CW17" s="762"/>
      <c r="CX17" s="762"/>
      <c r="CY17" s="762"/>
    </row>
    <row r="18" spans="1:103" s="448" customFormat="1" ht="18.95" hidden="1" customHeight="1" x14ac:dyDescent="0.25">
      <c r="A18" s="459"/>
      <c r="B18" s="545"/>
      <c r="C18" s="545"/>
      <c r="D18" s="545"/>
      <c r="E18" s="545"/>
      <c r="F18" s="545"/>
      <c r="G18" s="545"/>
      <c r="H18" s="459"/>
      <c r="I18" s="461"/>
      <c r="J18" s="461"/>
      <c r="K18" s="464" t="s">
        <v>563</v>
      </c>
      <c r="L18" s="502" t="s">
        <v>562</v>
      </c>
      <c r="M18" s="600"/>
      <c r="N18" s="600"/>
      <c r="O18" s="600"/>
      <c r="P18" s="600"/>
      <c r="Q18" s="600"/>
      <c r="R18" s="600"/>
      <c r="S18" s="600"/>
      <c r="T18" s="600"/>
      <c r="U18" s="600"/>
      <c r="V18" s="600"/>
      <c r="W18" s="600"/>
      <c r="X18" s="600"/>
      <c r="Y18" s="600"/>
      <c r="Z18" s="600"/>
      <c r="AA18" s="600"/>
      <c r="AB18" s="600"/>
      <c r="AC18" s="600"/>
      <c r="AD18" s="600"/>
      <c r="AE18" s="600"/>
      <c r="AF18" s="600"/>
      <c r="AG18" s="600"/>
      <c r="AH18" s="600"/>
      <c r="AI18" s="600" t="e">
        <f>SUM(#REF!)</f>
        <v>#REF!</v>
      </c>
      <c r="AJ18" s="600" t="e">
        <f>SUM(#REF!)</f>
        <v>#REF!</v>
      </c>
      <c r="AK18" s="600">
        <v>0</v>
      </c>
      <c r="AL18" s="600">
        <v>0</v>
      </c>
      <c r="AM18" s="600" t="e">
        <f>SUM(AM28:AM29)</f>
        <v>#REF!</v>
      </c>
      <c r="AN18" s="600"/>
      <c r="AO18" s="600">
        <v>52000</v>
      </c>
      <c r="AP18" s="600"/>
      <c r="AQ18" s="600">
        <v>0</v>
      </c>
      <c r="AR18" s="600">
        <v>0</v>
      </c>
      <c r="AS18" s="600">
        <v>0</v>
      </c>
      <c r="AT18" s="600">
        <f t="shared" si="0"/>
        <v>0</v>
      </c>
      <c r="AU18" s="600">
        <f>AV18-AR18</f>
        <v>0</v>
      </c>
      <c r="AV18" s="600"/>
      <c r="AW18" s="493">
        <v>50000</v>
      </c>
      <c r="AX18" s="493">
        <v>50000</v>
      </c>
      <c r="AY18" s="600"/>
      <c r="AZ18" s="600"/>
      <c r="BA18" s="600">
        <f t="shared" si="18"/>
        <v>0</v>
      </c>
      <c r="BB18" s="600">
        <f t="shared" si="19"/>
        <v>0</v>
      </c>
      <c r="BC18" s="600"/>
      <c r="BD18" s="600"/>
      <c r="BE18" s="600"/>
      <c r="BF18" s="600"/>
      <c r="BG18" s="600">
        <f t="shared" si="2"/>
        <v>0</v>
      </c>
      <c r="BH18" s="600">
        <f>BI18-BE18</f>
        <v>0</v>
      </c>
      <c r="BI18" s="600"/>
      <c r="BJ18" s="600"/>
      <c r="BK18" s="600">
        <f t="shared" si="3"/>
        <v>0</v>
      </c>
      <c r="BL18" s="600">
        <f>BM18-BI18</f>
        <v>0</v>
      </c>
      <c r="BM18" s="600"/>
      <c r="BN18" s="600"/>
      <c r="BO18" s="600">
        <f t="shared" si="4"/>
        <v>0</v>
      </c>
      <c r="BP18" s="600">
        <f>BQ18-BM18</f>
        <v>0</v>
      </c>
      <c r="BQ18" s="600"/>
      <c r="BR18" s="600"/>
      <c r="BS18" s="600">
        <f t="shared" si="5"/>
        <v>0</v>
      </c>
      <c r="BT18" s="600">
        <f>BU18-BM18</f>
        <v>0</v>
      </c>
      <c r="BU18" s="600"/>
      <c r="BV18" s="600"/>
      <c r="BW18" s="600">
        <f t="shared" si="6"/>
        <v>0</v>
      </c>
      <c r="BX18" s="600">
        <f>BY18-BU18</f>
        <v>0</v>
      </c>
      <c r="BY18" s="600"/>
      <c r="BZ18" s="762"/>
      <c r="CA18" s="762"/>
      <c r="CB18" s="762"/>
      <c r="CC18" s="762"/>
      <c r="CD18" s="600">
        <f t="shared" si="8"/>
        <v>0</v>
      </c>
      <c r="CE18" s="600">
        <f t="shared" si="9"/>
        <v>0</v>
      </c>
      <c r="CF18" s="600"/>
      <c r="CG18" s="600"/>
      <c r="CH18" s="600">
        <v>0</v>
      </c>
      <c r="CI18" s="600">
        <f t="shared" si="11"/>
        <v>0</v>
      </c>
      <c r="CJ18" s="600">
        <f>CK18-CG18</f>
        <v>0</v>
      </c>
      <c r="CK18" s="762"/>
      <c r="CL18" s="600">
        <f t="shared" si="32"/>
        <v>0</v>
      </c>
      <c r="CM18" s="600">
        <f>CN18-CK18</f>
        <v>0</v>
      </c>
      <c r="CN18" s="762"/>
      <c r="CO18" s="762"/>
      <c r="CP18" s="600">
        <f t="shared" si="13"/>
        <v>0</v>
      </c>
      <c r="CQ18" s="600">
        <f>CR18-CN18</f>
        <v>0</v>
      </c>
      <c r="CR18" s="762"/>
      <c r="CS18" s="762"/>
      <c r="CT18" s="600">
        <f t="shared" si="15"/>
        <v>0</v>
      </c>
      <c r="CU18" s="600">
        <f>CV18-CR18</f>
        <v>0</v>
      </c>
      <c r="CV18" s="762"/>
      <c r="CW18" s="762"/>
      <c r="CX18" s="762"/>
      <c r="CY18" s="762"/>
    </row>
    <row r="19" spans="1:103" ht="18.95" hidden="1" customHeight="1" x14ac:dyDescent="0.25">
      <c r="A19" s="459" t="s">
        <v>478</v>
      </c>
      <c r="B19" s="545"/>
      <c r="C19" s="545"/>
      <c r="D19" s="545"/>
      <c r="E19" s="545"/>
      <c r="F19" s="545"/>
      <c r="G19" s="545"/>
      <c r="H19" s="459"/>
      <c r="I19" s="461"/>
      <c r="J19" s="452">
        <v>636</v>
      </c>
      <c r="K19" s="452" t="s">
        <v>475</v>
      </c>
      <c r="L19" s="667"/>
      <c r="M19" s="601"/>
      <c r="N19" s="601"/>
      <c r="O19" s="601"/>
      <c r="P19" s="601"/>
      <c r="Q19" s="601"/>
      <c r="R19" s="601"/>
      <c r="S19" s="601"/>
      <c r="T19" s="601"/>
      <c r="U19" s="601"/>
      <c r="V19" s="601"/>
      <c r="W19" s="601"/>
      <c r="X19" s="601"/>
      <c r="Y19" s="601"/>
      <c r="Z19" s="601"/>
      <c r="AA19" s="601"/>
      <c r="AB19" s="601"/>
      <c r="AC19" s="601"/>
      <c r="AD19" s="601"/>
      <c r="AE19" s="601"/>
      <c r="AF19" s="601"/>
      <c r="AG19" s="601"/>
      <c r="AH19" s="601"/>
      <c r="AI19" s="597" t="e">
        <f>SUM(#REF!+#REF!)</f>
        <v>#REF!</v>
      </c>
      <c r="AJ19" s="597" t="e">
        <f>SUM(#REF!+#REF!)</f>
        <v>#REF!</v>
      </c>
      <c r="AK19" s="597" t="e">
        <f>SUM(#REF!)</f>
        <v>#REF!</v>
      </c>
      <c r="AL19" s="597" t="e">
        <f>SUM(#REF!)</f>
        <v>#REF!</v>
      </c>
      <c r="AM19" s="597" t="e">
        <f>SUM(#REF!+#REF!)</f>
        <v>#REF!</v>
      </c>
      <c r="AN19" s="597"/>
      <c r="AO19" s="597">
        <f>SUM(AO21)</f>
        <v>52000</v>
      </c>
      <c r="AP19" s="597">
        <f>SUM(AP21)+AP20</f>
        <v>0</v>
      </c>
      <c r="AQ19" s="597">
        <f>SUM(AQ21)</f>
        <v>0</v>
      </c>
      <c r="AR19" s="597">
        <f>SUM(AR20:AR21)</f>
        <v>1020000</v>
      </c>
      <c r="AS19" s="597">
        <f>SUM(AS21)</f>
        <v>0</v>
      </c>
      <c r="AT19" s="597">
        <f t="shared" si="0"/>
        <v>0</v>
      </c>
      <c r="AU19" s="597">
        <f>SUM(AU20:AU21)</f>
        <v>-1020000</v>
      </c>
      <c r="AV19" s="597">
        <f>SUM(AV21)+AV20</f>
        <v>0</v>
      </c>
      <c r="AW19" s="491">
        <f>SUM(AW21)</f>
        <v>50000</v>
      </c>
      <c r="AX19" s="491">
        <f>SUM(AX21)</f>
        <v>50000</v>
      </c>
      <c r="AY19" s="597">
        <f>SUM(AY21)+AY20</f>
        <v>0</v>
      </c>
      <c r="AZ19" s="597">
        <f>SUM(AZ21)+AZ20</f>
        <v>0</v>
      </c>
      <c r="BA19" s="597">
        <f t="shared" si="18"/>
        <v>0</v>
      </c>
      <c r="BB19" s="597">
        <f t="shared" si="19"/>
        <v>0</v>
      </c>
      <c r="BC19" s="597"/>
      <c r="BD19" s="597"/>
      <c r="BE19" s="597">
        <f>SUM(BE21)+BE20</f>
        <v>0</v>
      </c>
      <c r="BF19" s="597">
        <f>SUM(BF21)+BF20</f>
        <v>0</v>
      </c>
      <c r="BG19" s="597">
        <f t="shared" si="2"/>
        <v>0</v>
      </c>
      <c r="BH19" s="597">
        <f>SUM(BH20:BH21)</f>
        <v>0</v>
      </c>
      <c r="BI19" s="597">
        <f>SUM(BI21)+BI20</f>
        <v>0</v>
      </c>
      <c r="BJ19" s="597"/>
      <c r="BK19" s="597">
        <f t="shared" si="3"/>
        <v>0</v>
      </c>
      <c r="BL19" s="597">
        <f>SUM(BL20:BL21)</f>
        <v>0</v>
      </c>
      <c r="BM19" s="597">
        <f>SUM(BM21)+BM20</f>
        <v>0</v>
      </c>
      <c r="BN19" s="597"/>
      <c r="BO19" s="597">
        <f t="shared" si="4"/>
        <v>0</v>
      </c>
      <c r="BP19" s="597">
        <f>SUM(BP20:BP21)</f>
        <v>0</v>
      </c>
      <c r="BQ19" s="597">
        <f>SUM(BQ21)+BQ20</f>
        <v>0</v>
      </c>
      <c r="BR19" s="597">
        <f>SUM(BR21)+BR20</f>
        <v>0</v>
      </c>
      <c r="BS19" s="597">
        <f t="shared" si="5"/>
        <v>0</v>
      </c>
      <c r="BT19" s="597">
        <f>SUM(BT20:BT21)</f>
        <v>0</v>
      </c>
      <c r="BU19" s="597">
        <f>SUM(BU21)+BU20</f>
        <v>0</v>
      </c>
      <c r="BV19" s="597">
        <f>SUM(BV21)+BV20</f>
        <v>0</v>
      </c>
      <c r="BW19" s="597">
        <f t="shared" si="6"/>
        <v>0</v>
      </c>
      <c r="BX19" s="597">
        <f>SUM(BX20:BX21)</f>
        <v>0</v>
      </c>
      <c r="BY19" s="597">
        <f t="shared" ref="BY19:CH19" si="53">SUM(BY21)+BY20</f>
        <v>0</v>
      </c>
      <c r="BZ19" s="514">
        <f t="shared" si="53"/>
        <v>0</v>
      </c>
      <c r="CA19" s="514">
        <f t="shared" si="53"/>
        <v>0</v>
      </c>
      <c r="CB19" s="514">
        <f t="shared" si="53"/>
        <v>0</v>
      </c>
      <c r="CC19" s="514">
        <f>SUM(CC21)+CC20</f>
        <v>0</v>
      </c>
      <c r="CD19" s="597">
        <f t="shared" si="8"/>
        <v>0</v>
      </c>
      <c r="CE19" s="597">
        <f t="shared" si="9"/>
        <v>0</v>
      </c>
      <c r="CF19" s="597">
        <f t="shared" ref="CF19" si="54">SUM(CF21)+CF20</f>
        <v>0</v>
      </c>
      <c r="CG19" s="597">
        <f t="shared" si="53"/>
        <v>0</v>
      </c>
      <c r="CH19" s="597">
        <f t="shared" si="53"/>
        <v>0</v>
      </c>
      <c r="CI19" s="597">
        <f t="shared" si="11"/>
        <v>0</v>
      </c>
      <c r="CJ19" s="597">
        <f>SUM(CJ20:CJ21)</f>
        <v>0</v>
      </c>
      <c r="CK19" s="514">
        <f>SUM(CK21)+CK20</f>
        <v>0</v>
      </c>
      <c r="CL19" s="597">
        <f t="shared" si="32"/>
        <v>0</v>
      </c>
      <c r="CM19" s="597">
        <f>SUM(CM20:CM21)</f>
        <v>0</v>
      </c>
      <c r="CN19" s="514">
        <f>SUM(CN21)+CN20</f>
        <v>0</v>
      </c>
      <c r="CO19" s="514">
        <f t="shared" ref="CO19" si="55">SUM(CO21)+CO20</f>
        <v>0</v>
      </c>
      <c r="CP19" s="597">
        <f t="shared" si="13"/>
        <v>0</v>
      </c>
      <c r="CQ19" s="597">
        <f>SUM(CQ20:CQ21)</f>
        <v>0</v>
      </c>
      <c r="CR19" s="514">
        <f>SUM(CR21)+CR20</f>
        <v>0</v>
      </c>
      <c r="CS19" s="514">
        <f t="shared" ref="CS19" si="56">SUM(CS21)+CS20</f>
        <v>0</v>
      </c>
      <c r="CT19" s="597">
        <f t="shared" si="15"/>
        <v>0</v>
      </c>
      <c r="CU19" s="597">
        <f>SUM(CU20:CU21)</f>
        <v>0</v>
      </c>
      <c r="CV19" s="514">
        <f>SUM(CV21)+CV20</f>
        <v>0</v>
      </c>
      <c r="CW19" s="514">
        <f t="shared" ref="CW19:CY19" si="57">SUM(CW21)+CW20</f>
        <v>0</v>
      </c>
      <c r="CX19" s="514">
        <f t="shared" si="57"/>
        <v>0</v>
      </c>
      <c r="CY19" s="514">
        <f t="shared" si="57"/>
        <v>0</v>
      </c>
    </row>
    <row r="20" spans="1:103" ht="18.95" hidden="1" customHeight="1" x14ac:dyDescent="0.25">
      <c r="A20" s="459"/>
      <c r="B20" s="545"/>
      <c r="C20" s="545"/>
      <c r="D20" s="545"/>
      <c r="E20" s="545"/>
      <c r="F20" s="545"/>
      <c r="G20" s="545"/>
      <c r="H20" s="459"/>
      <c r="I20" s="461"/>
      <c r="J20" s="461"/>
      <c r="K20" s="464" t="s">
        <v>476</v>
      </c>
      <c r="L20" s="423" t="s">
        <v>477</v>
      </c>
      <c r="M20" s="600"/>
      <c r="N20" s="600"/>
      <c r="O20" s="600"/>
      <c r="P20" s="600"/>
      <c r="Q20" s="600"/>
      <c r="R20" s="600"/>
      <c r="S20" s="600"/>
      <c r="T20" s="600"/>
      <c r="U20" s="600"/>
      <c r="V20" s="600"/>
      <c r="W20" s="600"/>
      <c r="X20" s="600"/>
      <c r="Y20" s="600"/>
      <c r="Z20" s="600"/>
      <c r="AA20" s="600"/>
      <c r="AB20" s="600"/>
      <c r="AC20" s="600"/>
      <c r="AD20" s="600"/>
      <c r="AE20" s="600"/>
      <c r="AF20" s="600"/>
      <c r="AG20" s="600"/>
      <c r="AH20" s="600"/>
      <c r="AI20" s="599"/>
      <c r="AJ20" s="599"/>
      <c r="AK20" s="599"/>
      <c r="AL20" s="599"/>
      <c r="AM20" s="599"/>
      <c r="AN20" s="599"/>
      <c r="AO20" s="599"/>
      <c r="AP20" s="600">
        <v>0</v>
      </c>
      <c r="AQ20" s="599">
        <v>0</v>
      </c>
      <c r="AR20" s="600">
        <v>220000</v>
      </c>
      <c r="AS20" s="599">
        <v>0</v>
      </c>
      <c r="AT20" s="599">
        <f t="shared" si="0"/>
        <v>0</v>
      </c>
      <c r="AU20" s="600">
        <f>AV20-AR20</f>
        <v>-220000</v>
      </c>
      <c r="AV20" s="600">
        <v>0</v>
      </c>
      <c r="AW20" s="494"/>
      <c r="AX20" s="494"/>
      <c r="AY20" s="600">
        <v>0</v>
      </c>
      <c r="AZ20" s="600">
        <v>0</v>
      </c>
      <c r="BA20" s="599">
        <f t="shared" si="18"/>
        <v>0</v>
      </c>
      <c r="BB20" s="599">
        <f t="shared" si="19"/>
        <v>0</v>
      </c>
      <c r="BC20" s="600"/>
      <c r="BD20" s="600"/>
      <c r="BE20" s="600"/>
      <c r="BF20" s="600"/>
      <c r="BG20" s="600">
        <f t="shared" si="2"/>
        <v>0</v>
      </c>
      <c r="BH20" s="600">
        <f>BI20-BE20</f>
        <v>0</v>
      </c>
      <c r="BI20" s="600"/>
      <c r="BJ20" s="600"/>
      <c r="BK20" s="600">
        <f t="shared" si="3"/>
        <v>0</v>
      </c>
      <c r="BL20" s="600">
        <f>BM20-BI20</f>
        <v>0</v>
      </c>
      <c r="BM20" s="600"/>
      <c r="BN20" s="600"/>
      <c r="BO20" s="600">
        <f t="shared" si="4"/>
        <v>0</v>
      </c>
      <c r="BP20" s="600">
        <f>BQ20-BM20</f>
        <v>0</v>
      </c>
      <c r="BQ20" s="600"/>
      <c r="BR20" s="600"/>
      <c r="BS20" s="600">
        <f t="shared" si="5"/>
        <v>0</v>
      </c>
      <c r="BT20" s="600">
        <f>BU20-BM20</f>
        <v>0</v>
      </c>
      <c r="BU20" s="600"/>
      <c r="BV20" s="600"/>
      <c r="BW20" s="600">
        <f t="shared" si="6"/>
        <v>0</v>
      </c>
      <c r="BX20" s="600">
        <f>BY20-BU20</f>
        <v>0</v>
      </c>
      <c r="BY20" s="600"/>
      <c r="BZ20" s="762"/>
      <c r="CA20" s="762"/>
      <c r="CB20" s="762"/>
      <c r="CC20" s="762"/>
      <c r="CD20" s="600">
        <f t="shared" si="8"/>
        <v>0</v>
      </c>
      <c r="CE20" s="600">
        <f t="shared" si="9"/>
        <v>0</v>
      </c>
      <c r="CF20" s="600"/>
      <c r="CG20" s="600"/>
      <c r="CH20" s="600">
        <v>0</v>
      </c>
      <c r="CI20" s="600">
        <f t="shared" si="11"/>
        <v>0</v>
      </c>
      <c r="CJ20" s="600">
        <f>CK20-CG20</f>
        <v>0</v>
      </c>
      <c r="CK20" s="762"/>
      <c r="CL20" s="600">
        <f t="shared" si="32"/>
        <v>0</v>
      </c>
      <c r="CM20" s="600">
        <f>CN20-CK20</f>
        <v>0</v>
      </c>
      <c r="CN20" s="762"/>
      <c r="CO20" s="762"/>
      <c r="CP20" s="600">
        <f t="shared" si="13"/>
        <v>0</v>
      </c>
      <c r="CQ20" s="600">
        <f>CR20-CN20</f>
        <v>0</v>
      </c>
      <c r="CR20" s="762"/>
      <c r="CS20" s="762"/>
      <c r="CT20" s="600">
        <f t="shared" si="15"/>
        <v>0</v>
      </c>
      <c r="CU20" s="600">
        <f>CV20-CR20</f>
        <v>0</v>
      </c>
      <c r="CV20" s="762"/>
      <c r="CW20" s="762"/>
      <c r="CX20" s="762"/>
      <c r="CY20" s="762"/>
    </row>
    <row r="21" spans="1:103" s="448" customFormat="1" ht="18.95" hidden="1" customHeight="1" x14ac:dyDescent="0.25">
      <c r="A21" s="459"/>
      <c r="B21" s="545"/>
      <c r="C21" s="545"/>
      <c r="D21" s="545"/>
      <c r="E21" s="545"/>
      <c r="F21" s="545"/>
      <c r="G21" s="545"/>
      <c r="H21" s="459"/>
      <c r="I21" s="461"/>
      <c r="J21" s="461"/>
      <c r="K21" s="464" t="s">
        <v>563</v>
      </c>
      <c r="L21" s="502" t="s">
        <v>562</v>
      </c>
      <c r="M21" s="600"/>
      <c r="N21" s="600"/>
      <c r="O21" s="600"/>
      <c r="P21" s="600"/>
      <c r="Q21" s="600"/>
      <c r="R21" s="600"/>
      <c r="S21" s="600"/>
      <c r="T21" s="600"/>
      <c r="U21" s="600"/>
      <c r="V21" s="600"/>
      <c r="W21" s="600"/>
      <c r="X21" s="600"/>
      <c r="Y21" s="600"/>
      <c r="Z21" s="600"/>
      <c r="AA21" s="600"/>
      <c r="AB21" s="600"/>
      <c r="AC21" s="600"/>
      <c r="AD21" s="600"/>
      <c r="AE21" s="600"/>
      <c r="AF21" s="600"/>
      <c r="AG21" s="600"/>
      <c r="AH21" s="600"/>
      <c r="AI21" s="600" t="e">
        <f>SUM(#REF!)</f>
        <v>#REF!</v>
      </c>
      <c r="AJ21" s="600" t="e">
        <f>SUM(#REF!)</f>
        <v>#REF!</v>
      </c>
      <c r="AK21" s="600">
        <v>0</v>
      </c>
      <c r="AL21" s="600">
        <v>0</v>
      </c>
      <c r="AM21" s="600" t="e">
        <f>SUM(AM32:AM32)</f>
        <v>#REF!</v>
      </c>
      <c r="AN21" s="600"/>
      <c r="AO21" s="600">
        <v>52000</v>
      </c>
      <c r="AP21" s="600">
        <v>0</v>
      </c>
      <c r="AQ21" s="600">
        <v>0</v>
      </c>
      <c r="AR21" s="600">
        <v>800000</v>
      </c>
      <c r="AS21" s="600">
        <v>0</v>
      </c>
      <c r="AT21" s="600">
        <f t="shared" si="0"/>
        <v>0</v>
      </c>
      <c r="AU21" s="600">
        <f>AV21-AR21</f>
        <v>-800000</v>
      </c>
      <c r="AV21" s="600">
        <v>0</v>
      </c>
      <c r="AW21" s="493">
        <v>50000</v>
      </c>
      <c r="AX21" s="493">
        <v>50000</v>
      </c>
      <c r="AY21" s="600">
        <v>0</v>
      </c>
      <c r="AZ21" s="600">
        <v>0</v>
      </c>
      <c r="BA21" s="600">
        <f t="shared" si="18"/>
        <v>0</v>
      </c>
      <c r="BB21" s="600">
        <f t="shared" si="19"/>
        <v>0</v>
      </c>
      <c r="BC21" s="600"/>
      <c r="BD21" s="600"/>
      <c r="BE21" s="600">
        <v>0</v>
      </c>
      <c r="BF21" s="600"/>
      <c r="BG21" s="600">
        <f t="shared" si="2"/>
        <v>0</v>
      </c>
      <c r="BH21" s="600">
        <f>BI21-BE21</f>
        <v>0</v>
      </c>
      <c r="BI21" s="600"/>
      <c r="BJ21" s="600"/>
      <c r="BK21" s="600">
        <f t="shared" si="3"/>
        <v>0</v>
      </c>
      <c r="BL21" s="600">
        <f>BM21-BI21</f>
        <v>0</v>
      </c>
      <c r="BM21" s="600"/>
      <c r="BN21" s="600"/>
      <c r="BO21" s="600">
        <f t="shared" si="4"/>
        <v>0</v>
      </c>
      <c r="BP21" s="600">
        <f>BQ21-BM21</f>
        <v>0</v>
      </c>
      <c r="BQ21" s="600"/>
      <c r="BR21" s="600"/>
      <c r="BS21" s="600">
        <f t="shared" si="5"/>
        <v>0</v>
      </c>
      <c r="BT21" s="600">
        <f>BU21-BM21</f>
        <v>0</v>
      </c>
      <c r="BU21" s="600"/>
      <c r="BV21" s="600"/>
      <c r="BW21" s="600">
        <f t="shared" si="6"/>
        <v>0</v>
      </c>
      <c r="BX21" s="600">
        <f>BY21-BU21</f>
        <v>0</v>
      </c>
      <c r="BY21" s="600"/>
      <c r="BZ21" s="762"/>
      <c r="CA21" s="762"/>
      <c r="CB21" s="762"/>
      <c r="CC21" s="762"/>
      <c r="CD21" s="600">
        <f t="shared" si="8"/>
        <v>0</v>
      </c>
      <c r="CE21" s="600">
        <f t="shared" si="9"/>
        <v>0</v>
      </c>
      <c r="CF21" s="600"/>
      <c r="CG21" s="600"/>
      <c r="CH21" s="600">
        <v>0</v>
      </c>
      <c r="CI21" s="600">
        <f t="shared" si="11"/>
        <v>0</v>
      </c>
      <c r="CJ21" s="600">
        <f>CK21-CG21</f>
        <v>0</v>
      </c>
      <c r="CK21" s="762"/>
      <c r="CL21" s="600">
        <f t="shared" si="32"/>
        <v>0</v>
      </c>
      <c r="CM21" s="600">
        <f>CN21-CK21</f>
        <v>0</v>
      </c>
      <c r="CN21" s="762"/>
      <c r="CO21" s="762"/>
      <c r="CP21" s="600">
        <f t="shared" si="13"/>
        <v>0</v>
      </c>
      <c r="CQ21" s="600">
        <f>CR21-CN21</f>
        <v>0</v>
      </c>
      <c r="CR21" s="762"/>
      <c r="CS21" s="762"/>
      <c r="CT21" s="600">
        <f t="shared" si="15"/>
        <v>0</v>
      </c>
      <c r="CU21" s="600">
        <f>CV21-CR21</f>
        <v>0</v>
      </c>
      <c r="CV21" s="762"/>
      <c r="CW21" s="762"/>
      <c r="CX21" s="762"/>
      <c r="CY21" s="762"/>
    </row>
    <row r="22" spans="1:103" s="424" customFormat="1" ht="20.100000000000001" customHeight="1" x14ac:dyDescent="0.3">
      <c r="A22" s="545" t="s">
        <v>779</v>
      </c>
      <c r="B22" s="545"/>
      <c r="C22" s="545"/>
      <c r="D22" s="545"/>
      <c r="E22" s="545"/>
      <c r="F22" s="545"/>
      <c r="G22" s="545"/>
      <c r="H22" s="545"/>
      <c r="I22" s="780"/>
      <c r="J22" s="791">
        <v>636</v>
      </c>
      <c r="K22" s="791" t="s">
        <v>475</v>
      </c>
      <c r="L22" s="791"/>
      <c r="M22" s="600"/>
      <c r="N22" s="600"/>
      <c r="O22" s="600"/>
      <c r="P22" s="600"/>
      <c r="Q22" s="600"/>
      <c r="R22" s="600"/>
      <c r="S22" s="600"/>
      <c r="T22" s="600"/>
      <c r="U22" s="600"/>
      <c r="V22" s="600"/>
      <c r="W22" s="600"/>
      <c r="X22" s="600"/>
      <c r="Y22" s="600"/>
      <c r="Z22" s="600"/>
      <c r="AA22" s="600"/>
      <c r="AB22" s="600"/>
      <c r="AC22" s="600"/>
      <c r="AD22" s="600"/>
      <c r="AE22" s="600"/>
      <c r="AF22" s="600"/>
      <c r="AG22" s="600"/>
      <c r="AH22" s="600"/>
      <c r="AI22" s="600"/>
      <c r="AJ22" s="600"/>
      <c r="AK22" s="600"/>
      <c r="AL22" s="600"/>
      <c r="AM22" s="600"/>
      <c r="AN22" s="600"/>
      <c r="AO22" s="600"/>
      <c r="AP22" s="600"/>
      <c r="AQ22" s="600"/>
      <c r="AR22" s="600"/>
      <c r="AS22" s="600"/>
      <c r="AT22" s="600"/>
      <c r="AU22" s="600"/>
      <c r="AV22" s="600"/>
      <c r="AW22" s="422"/>
      <c r="AX22" s="422"/>
      <c r="AY22" s="600"/>
      <c r="AZ22" s="600"/>
      <c r="BA22" s="600"/>
      <c r="BB22" s="600"/>
      <c r="BC22" s="600"/>
      <c r="BD22" s="600"/>
      <c r="BE22" s="600"/>
      <c r="BF22" s="600"/>
      <c r="BG22" s="600"/>
      <c r="BH22" s="600"/>
      <c r="BI22" s="600"/>
      <c r="BJ22" s="600"/>
      <c r="BK22" s="600"/>
      <c r="BL22" s="600"/>
      <c r="BM22" s="600"/>
      <c r="BN22" s="600"/>
      <c r="BO22" s="600"/>
      <c r="BP22" s="600"/>
      <c r="BQ22" s="600"/>
      <c r="BR22" s="600"/>
      <c r="BS22" s="600"/>
      <c r="BT22" s="600"/>
      <c r="BU22" s="710"/>
      <c r="BV22" s="600"/>
      <c r="BW22" s="600"/>
      <c r="BX22" s="600"/>
      <c r="BY22" s="600"/>
      <c r="BZ22" s="514">
        <f t="shared" ref="BZ22:CO22" si="58">SUM(BZ23)</f>
        <v>0</v>
      </c>
      <c r="CA22" s="514">
        <f t="shared" si="58"/>
        <v>0</v>
      </c>
      <c r="CB22" s="514">
        <f t="shared" si="58"/>
        <v>0</v>
      </c>
      <c r="CC22" s="514">
        <f t="shared" si="58"/>
        <v>0</v>
      </c>
      <c r="CD22" s="514">
        <f t="shared" si="58"/>
        <v>0</v>
      </c>
      <c r="CE22" s="514">
        <f t="shared" si="58"/>
        <v>0</v>
      </c>
      <c r="CF22" s="514">
        <f>SUM(CF23)</f>
        <v>0</v>
      </c>
      <c r="CG22" s="514">
        <f t="shared" si="58"/>
        <v>0</v>
      </c>
      <c r="CH22" s="514">
        <f t="shared" si="58"/>
        <v>0</v>
      </c>
      <c r="CI22" s="514">
        <f t="shared" si="58"/>
        <v>0</v>
      </c>
      <c r="CJ22" s="514">
        <f t="shared" si="58"/>
        <v>0</v>
      </c>
      <c r="CK22" s="514">
        <f t="shared" si="58"/>
        <v>0</v>
      </c>
      <c r="CL22" s="514">
        <f t="shared" si="58"/>
        <v>0</v>
      </c>
      <c r="CM22" s="514">
        <f t="shared" si="58"/>
        <v>0</v>
      </c>
      <c r="CN22" s="514">
        <f t="shared" si="58"/>
        <v>0</v>
      </c>
      <c r="CO22" s="514">
        <f t="shared" si="58"/>
        <v>0</v>
      </c>
      <c r="CP22" s="597">
        <f t="shared" si="13"/>
        <v>0</v>
      </c>
      <c r="CQ22" s="514">
        <f t="shared" ref="CQ22:CV22" si="59">SUM(CQ23)</f>
        <v>0</v>
      </c>
      <c r="CR22" s="514">
        <f t="shared" si="59"/>
        <v>0</v>
      </c>
      <c r="CS22" s="514">
        <f t="shared" si="59"/>
        <v>0</v>
      </c>
      <c r="CT22" s="597">
        <f t="shared" si="15"/>
        <v>0</v>
      </c>
      <c r="CU22" s="514">
        <f t="shared" si="59"/>
        <v>0</v>
      </c>
      <c r="CV22" s="514">
        <f t="shared" si="59"/>
        <v>0</v>
      </c>
      <c r="CW22" s="514">
        <f>SUM(CW23)</f>
        <v>8521500</v>
      </c>
      <c r="CX22" s="514">
        <f t="shared" ref="CX22:CY22" si="60">SUM(CX23)</f>
        <v>8935075</v>
      </c>
      <c r="CY22" s="514">
        <f t="shared" si="60"/>
        <v>8935075</v>
      </c>
    </row>
    <row r="23" spans="1:103" s="424" customFormat="1" ht="20.100000000000001" customHeight="1" x14ac:dyDescent="0.3">
      <c r="A23" s="545"/>
      <c r="B23" s="545"/>
      <c r="C23" s="545"/>
      <c r="D23" s="545"/>
      <c r="E23" s="545"/>
      <c r="F23" s="545"/>
      <c r="G23" s="545"/>
      <c r="H23" s="545"/>
      <c r="I23" s="780"/>
      <c r="J23" s="780"/>
      <c r="K23" s="423" t="s">
        <v>476</v>
      </c>
      <c r="L23" s="502" t="s">
        <v>477</v>
      </c>
      <c r="M23" s="600"/>
      <c r="N23" s="600"/>
      <c r="O23" s="600"/>
      <c r="P23" s="600"/>
      <c r="Q23" s="600"/>
      <c r="R23" s="600"/>
      <c r="S23" s="600"/>
      <c r="T23" s="600"/>
      <c r="U23" s="600"/>
      <c r="V23" s="600"/>
      <c r="W23" s="600"/>
      <c r="X23" s="600"/>
      <c r="Y23" s="600"/>
      <c r="Z23" s="600"/>
      <c r="AA23" s="600"/>
      <c r="AB23" s="600"/>
      <c r="AC23" s="600"/>
      <c r="AD23" s="600"/>
      <c r="AE23" s="600"/>
      <c r="AF23" s="600"/>
      <c r="AG23" s="600"/>
      <c r="AH23" s="600"/>
      <c r="AI23" s="600"/>
      <c r="AJ23" s="600"/>
      <c r="AK23" s="600"/>
      <c r="AL23" s="600"/>
      <c r="AM23" s="600"/>
      <c r="AN23" s="600"/>
      <c r="AO23" s="600"/>
      <c r="AP23" s="600"/>
      <c r="AQ23" s="600"/>
      <c r="AR23" s="600"/>
      <c r="AS23" s="600"/>
      <c r="AT23" s="600"/>
      <c r="AU23" s="600"/>
      <c r="AV23" s="600"/>
      <c r="AW23" s="422"/>
      <c r="AX23" s="422"/>
      <c r="AY23" s="600"/>
      <c r="AZ23" s="600"/>
      <c r="BA23" s="600"/>
      <c r="BB23" s="600"/>
      <c r="BC23" s="600"/>
      <c r="BD23" s="600"/>
      <c r="BE23" s="600"/>
      <c r="BF23" s="600"/>
      <c r="BG23" s="600"/>
      <c r="BH23" s="600"/>
      <c r="BI23" s="600"/>
      <c r="BJ23" s="600"/>
      <c r="BK23" s="600"/>
      <c r="BL23" s="600"/>
      <c r="BM23" s="600"/>
      <c r="BN23" s="600"/>
      <c r="BO23" s="600"/>
      <c r="BP23" s="600"/>
      <c r="BQ23" s="600"/>
      <c r="BR23" s="600"/>
      <c r="BS23" s="600"/>
      <c r="BT23" s="600"/>
      <c r="BU23" s="710"/>
      <c r="BV23" s="600"/>
      <c r="BW23" s="600"/>
      <c r="BX23" s="600"/>
      <c r="BY23" s="600"/>
      <c r="BZ23" s="762"/>
      <c r="CA23" s="762"/>
      <c r="CB23" s="600"/>
      <c r="CC23" s="762"/>
      <c r="CD23" s="600"/>
      <c r="CE23" s="600"/>
      <c r="CF23" s="600">
        <v>0</v>
      </c>
      <c r="CG23" s="600"/>
      <c r="CH23" s="600"/>
      <c r="CI23" s="600"/>
      <c r="CJ23" s="600"/>
      <c r="CK23" s="762"/>
      <c r="CL23" s="600"/>
      <c r="CM23" s="600"/>
      <c r="CN23" s="762"/>
      <c r="CO23" s="762"/>
      <c r="CP23" s="600">
        <f t="shared" si="13"/>
        <v>0</v>
      </c>
      <c r="CQ23" s="600">
        <f t="shared" ref="CQ23" si="61">CR23-CN23</f>
        <v>0</v>
      </c>
      <c r="CR23" s="762"/>
      <c r="CS23" s="762"/>
      <c r="CT23" s="600">
        <f t="shared" si="15"/>
        <v>0</v>
      </c>
      <c r="CU23" s="600">
        <f t="shared" ref="CU23" si="62">CV23-CR23</f>
        <v>0</v>
      </c>
      <c r="CV23" s="762"/>
      <c r="CW23" s="762">
        <v>8521500</v>
      </c>
      <c r="CX23" s="762">
        <v>8935075</v>
      </c>
      <c r="CY23" s="762">
        <v>8935075</v>
      </c>
    </row>
    <row r="24" spans="1:103" ht="18.95" customHeight="1" x14ac:dyDescent="0.25">
      <c r="A24" s="459" t="s">
        <v>473</v>
      </c>
      <c r="B24" s="545"/>
      <c r="C24" s="545"/>
      <c r="D24" s="545"/>
      <c r="E24" s="545"/>
      <c r="F24" s="545"/>
      <c r="G24" s="545"/>
      <c r="H24" s="459"/>
      <c r="I24" s="461"/>
      <c r="J24" s="452">
        <v>636</v>
      </c>
      <c r="K24" s="452" t="s">
        <v>475</v>
      </c>
      <c r="L24" s="667"/>
      <c r="M24" s="601"/>
      <c r="N24" s="601"/>
      <c r="O24" s="601"/>
      <c r="P24" s="601"/>
      <c r="Q24" s="601"/>
      <c r="R24" s="601"/>
      <c r="S24" s="601"/>
      <c r="T24" s="601"/>
      <c r="U24" s="601"/>
      <c r="V24" s="601"/>
      <c r="W24" s="601"/>
      <c r="X24" s="601"/>
      <c r="Y24" s="601"/>
      <c r="Z24" s="601"/>
      <c r="AA24" s="601"/>
      <c r="AB24" s="601"/>
      <c r="AC24" s="601"/>
      <c r="AD24" s="601"/>
      <c r="AE24" s="601"/>
      <c r="AF24" s="601"/>
      <c r="AG24" s="601"/>
      <c r="AH24" s="601"/>
      <c r="AI24" s="597" t="e">
        <f>SUM(#REF!+#REF!)</f>
        <v>#REF!</v>
      </c>
      <c r="AJ24" s="597" t="e">
        <f>SUM(#REF!+#REF!)</f>
        <v>#REF!</v>
      </c>
      <c r="AK24" s="597" t="e">
        <f>SUM(#REF!)</f>
        <v>#REF!</v>
      </c>
      <c r="AL24" s="597" t="e">
        <f>SUM(#REF!)</f>
        <v>#REF!</v>
      </c>
      <c r="AM24" s="597" t="e">
        <f>SUM(#REF!+#REF!)</f>
        <v>#REF!</v>
      </c>
      <c r="AN24" s="597"/>
      <c r="AO24" s="597">
        <f>SUM(AO26)</f>
        <v>52000</v>
      </c>
      <c r="AP24" s="597">
        <f>SUM(AP25:AP26)</f>
        <v>86967</v>
      </c>
      <c r="AQ24" s="597">
        <f>SUM(AQ25:AQ26)</f>
        <v>80000</v>
      </c>
      <c r="AR24" s="597">
        <f>SUM(AR25:AR26)</f>
        <v>82000</v>
      </c>
      <c r="AS24" s="597">
        <f>SUM(AS26)</f>
        <v>0</v>
      </c>
      <c r="AT24" s="597">
        <f t="shared" si="0"/>
        <v>0</v>
      </c>
      <c r="AU24" s="597">
        <f>SUM(AU25:AU26)</f>
        <v>29536</v>
      </c>
      <c r="AV24" s="597">
        <f>SUM(AV25:AV26)</f>
        <v>111536</v>
      </c>
      <c r="AW24" s="491">
        <f>SUM(AW26)</f>
        <v>50000</v>
      </c>
      <c r="AX24" s="491">
        <f>SUM(AX26)</f>
        <v>50000</v>
      </c>
      <c r="AY24" s="597">
        <f>SUM(AY25:AY26)</f>
        <v>43450</v>
      </c>
      <c r="AZ24" s="597">
        <f>SUM(AZ25:AZ26)</f>
        <v>10317.6</v>
      </c>
      <c r="BA24" s="597">
        <f t="shared" si="18"/>
        <v>11.863810410845494</v>
      </c>
      <c r="BB24" s="597">
        <f t="shared" si="19"/>
        <v>23.745914844649022</v>
      </c>
      <c r="BC24" s="597">
        <v>4536000</v>
      </c>
      <c r="BD24" s="597">
        <v>4536000</v>
      </c>
      <c r="BE24" s="597">
        <f>SUM(BE25:BE26)</f>
        <v>136000</v>
      </c>
      <c r="BF24" s="597">
        <f>SUM(BF25:BF26)</f>
        <v>0</v>
      </c>
      <c r="BG24" s="597">
        <f t="shared" si="2"/>
        <v>0</v>
      </c>
      <c r="BH24" s="597">
        <f>SUM(BH25:BH26)</f>
        <v>-109700</v>
      </c>
      <c r="BI24" s="597">
        <f>SUM(BI25:BI26)</f>
        <v>26300</v>
      </c>
      <c r="BJ24" s="597"/>
      <c r="BK24" s="597">
        <f t="shared" si="3"/>
        <v>0</v>
      </c>
      <c r="BL24" s="597">
        <f>SUM(BL25:BL26)</f>
        <v>0</v>
      </c>
      <c r="BM24" s="597">
        <f>SUM(BM25:BM26)</f>
        <v>26300</v>
      </c>
      <c r="BN24" s="597"/>
      <c r="BO24" s="597">
        <f t="shared" si="4"/>
        <v>0</v>
      </c>
      <c r="BP24" s="597">
        <f>SUM(BP25:BP26)</f>
        <v>0</v>
      </c>
      <c r="BQ24" s="597">
        <f>SUM(BQ25:BQ26)</f>
        <v>26300</v>
      </c>
      <c r="BR24" s="597">
        <f>SUM(BR25:BR26)</f>
        <v>38375.58</v>
      </c>
      <c r="BS24" s="597">
        <f t="shared" si="5"/>
        <v>145.91475285171103</v>
      </c>
      <c r="BT24" s="597">
        <f>SUM(BT25:BT26)</f>
        <v>22750</v>
      </c>
      <c r="BU24" s="597">
        <f>SUM(BU25:BU26)</f>
        <v>49050</v>
      </c>
      <c r="BV24" s="597">
        <f>SUM(BV25:BV26)</f>
        <v>38375.58</v>
      </c>
      <c r="BW24" s="597">
        <f t="shared" si="6"/>
        <v>145.91475285171103</v>
      </c>
      <c r="BX24" s="597">
        <f t="shared" ref="BX24:CH24" si="63">SUM(BX25:BX26)</f>
        <v>53000</v>
      </c>
      <c r="BY24" s="597">
        <f t="shared" si="63"/>
        <v>102050</v>
      </c>
      <c r="BZ24" s="514">
        <f t="shared" si="63"/>
        <v>57800</v>
      </c>
      <c r="CA24" s="514">
        <f t="shared" si="63"/>
        <v>57800</v>
      </c>
      <c r="CB24" s="514">
        <f>SUM(CB25:CB26)</f>
        <v>12236.58</v>
      </c>
      <c r="CC24" s="514">
        <f>SUM(CC25:CC26)</f>
        <v>79220.579999999987</v>
      </c>
      <c r="CD24" s="597">
        <f t="shared" si="8"/>
        <v>647.40785415532764</v>
      </c>
      <c r="CE24" s="597">
        <f t="shared" si="9"/>
        <v>57.698892935178435</v>
      </c>
      <c r="CF24" s="597">
        <f t="shared" ref="CF24" si="64">SUM(CF25:CF26)</f>
        <v>186122.69</v>
      </c>
      <c r="CG24" s="597">
        <f t="shared" si="63"/>
        <v>57800</v>
      </c>
      <c r="CH24" s="597">
        <f t="shared" si="63"/>
        <v>774.48</v>
      </c>
      <c r="CI24" s="597">
        <f t="shared" si="11"/>
        <v>1.3399307958477509</v>
      </c>
      <c r="CJ24" s="597">
        <f>SUM(CJ25:CJ26)</f>
        <v>79500</v>
      </c>
      <c r="CK24" s="514">
        <f>SUM(CK25:CK26)</f>
        <v>137300</v>
      </c>
      <c r="CL24" s="597">
        <f t="shared" ref="CL24:CL55" si="65">IFERROR(CF24/CK24*100,)</f>
        <v>135.55913328477786</v>
      </c>
      <c r="CM24" s="597">
        <f>SUM(CM25:CM26)</f>
        <v>0</v>
      </c>
      <c r="CN24" s="514">
        <f>SUM(CN25:CN26)</f>
        <v>137300</v>
      </c>
      <c r="CO24" s="514">
        <f t="shared" ref="CO24" si="66">SUM(CO25:CO26)</f>
        <v>81719.37999999999</v>
      </c>
      <c r="CP24" s="597">
        <f t="shared" si="13"/>
        <v>59.518849235251267</v>
      </c>
      <c r="CQ24" s="597">
        <f>SUM(CQ25:CQ26)</f>
        <v>6700</v>
      </c>
      <c r="CR24" s="514">
        <f>SUM(CR25:CR26)</f>
        <v>144000</v>
      </c>
      <c r="CS24" s="514">
        <f t="shared" ref="CS24" si="67">SUM(CS25:CS26)</f>
        <v>105777.37999999999</v>
      </c>
      <c r="CT24" s="597">
        <f t="shared" si="15"/>
        <v>73.456513888888892</v>
      </c>
      <c r="CU24" s="597">
        <f>SUM(CU25:CU26)</f>
        <v>162162.66</v>
      </c>
      <c r="CV24" s="514">
        <f>SUM(CV25:CV26)</f>
        <v>306162.66000000003</v>
      </c>
      <c r="CW24" s="514">
        <f t="shared" ref="CW24:CY24" si="68">SUM(CW25:CW26)</f>
        <v>167300</v>
      </c>
      <c r="CX24" s="514">
        <f t="shared" si="68"/>
        <v>126200</v>
      </c>
      <c r="CY24" s="514">
        <f t="shared" si="68"/>
        <v>126200</v>
      </c>
    </row>
    <row r="25" spans="1:103" ht="18.95" customHeight="1" x14ac:dyDescent="0.25">
      <c r="A25" s="459"/>
      <c r="B25" s="545"/>
      <c r="C25" s="545"/>
      <c r="D25" s="545"/>
      <c r="E25" s="545"/>
      <c r="F25" s="545"/>
      <c r="G25" s="545"/>
      <c r="H25" s="459"/>
      <c r="I25" s="461"/>
      <c r="J25" s="461"/>
      <c r="K25" s="464" t="s">
        <v>476</v>
      </c>
      <c r="L25" s="423" t="s">
        <v>477</v>
      </c>
      <c r="M25" s="600"/>
      <c r="N25" s="600"/>
      <c r="O25" s="600"/>
      <c r="P25" s="600"/>
      <c r="Q25" s="600"/>
      <c r="R25" s="600"/>
      <c r="S25" s="600"/>
      <c r="T25" s="600"/>
      <c r="U25" s="600"/>
      <c r="V25" s="600"/>
      <c r="W25" s="600"/>
      <c r="X25" s="600"/>
      <c r="Y25" s="600"/>
      <c r="Z25" s="600"/>
      <c r="AA25" s="600"/>
      <c r="AB25" s="600"/>
      <c r="AC25" s="600"/>
      <c r="AD25" s="600"/>
      <c r="AE25" s="600"/>
      <c r="AF25" s="600"/>
      <c r="AG25" s="600"/>
      <c r="AH25" s="600"/>
      <c r="AI25" s="599"/>
      <c r="AJ25" s="599"/>
      <c r="AK25" s="599"/>
      <c r="AL25" s="599"/>
      <c r="AM25" s="599"/>
      <c r="AN25" s="599"/>
      <c r="AO25" s="599"/>
      <c r="AP25" s="600">
        <v>86967</v>
      </c>
      <c r="AQ25" s="600">
        <v>0</v>
      </c>
      <c r="AR25" s="600">
        <v>10000</v>
      </c>
      <c r="AS25" s="600">
        <v>0</v>
      </c>
      <c r="AT25" s="599">
        <f t="shared" si="0"/>
        <v>0</v>
      </c>
      <c r="AU25" s="600">
        <f>AV25-AR25</f>
        <v>22036</v>
      </c>
      <c r="AV25" s="600">
        <v>32036</v>
      </c>
      <c r="AW25" s="494"/>
      <c r="AX25" s="494"/>
      <c r="AY25" s="600">
        <v>31450</v>
      </c>
      <c r="AZ25" s="600">
        <v>10317.6</v>
      </c>
      <c r="BA25" s="599">
        <f t="shared" si="18"/>
        <v>11.863810410845494</v>
      </c>
      <c r="BB25" s="599">
        <f t="shared" si="19"/>
        <v>32.806359300476949</v>
      </c>
      <c r="BC25" s="600"/>
      <c r="BD25" s="600"/>
      <c r="BE25" s="600">
        <v>24000</v>
      </c>
      <c r="BF25" s="600">
        <v>0</v>
      </c>
      <c r="BG25" s="600">
        <f t="shared" si="2"/>
        <v>0</v>
      </c>
      <c r="BH25" s="600">
        <f>BI25-BE25</f>
        <v>300</v>
      </c>
      <c r="BI25" s="600">
        <v>24300</v>
      </c>
      <c r="BJ25" s="600"/>
      <c r="BK25" s="600">
        <f t="shared" si="3"/>
        <v>0</v>
      </c>
      <c r="BL25" s="600">
        <f>BM25-BI25</f>
        <v>0</v>
      </c>
      <c r="BM25" s="600">
        <v>24300</v>
      </c>
      <c r="BN25" s="600"/>
      <c r="BO25" s="600">
        <f t="shared" si="4"/>
        <v>0</v>
      </c>
      <c r="BP25" s="600">
        <f>BQ25-BM25</f>
        <v>0</v>
      </c>
      <c r="BQ25" s="600">
        <v>24300</v>
      </c>
      <c r="BR25" s="600">
        <v>38375.58</v>
      </c>
      <c r="BS25" s="600">
        <f t="shared" si="5"/>
        <v>157.92419753086421</v>
      </c>
      <c r="BT25" s="600">
        <f>BU25-BM25</f>
        <v>9750</v>
      </c>
      <c r="BU25" s="600">
        <v>34050</v>
      </c>
      <c r="BV25" s="600">
        <v>38375.58</v>
      </c>
      <c r="BW25" s="600">
        <f t="shared" si="6"/>
        <v>157.92419753086421</v>
      </c>
      <c r="BX25" s="600">
        <f>BY25-BU25</f>
        <v>53000</v>
      </c>
      <c r="BY25" s="600">
        <v>87050</v>
      </c>
      <c r="BZ25" s="762">
        <v>42800</v>
      </c>
      <c r="CA25" s="762">
        <v>42800</v>
      </c>
      <c r="CB25" s="600">
        <v>12236.58</v>
      </c>
      <c r="CC25" s="762">
        <v>11512.4</v>
      </c>
      <c r="CD25" s="600">
        <f t="shared" si="8"/>
        <v>94.081843129371109</v>
      </c>
      <c r="CE25" s="600">
        <f t="shared" si="9"/>
        <v>9.4132461161079295</v>
      </c>
      <c r="CF25" s="762">
        <v>116122.69</v>
      </c>
      <c r="CG25" s="600">
        <v>42800</v>
      </c>
      <c r="CH25" s="600">
        <v>774.48</v>
      </c>
      <c r="CI25" s="600">
        <f t="shared" si="11"/>
        <v>1.809532710280374</v>
      </c>
      <c r="CJ25" s="600">
        <f>CK25-CG25</f>
        <v>79500</v>
      </c>
      <c r="CK25" s="762">
        <v>122300</v>
      </c>
      <c r="CL25" s="600">
        <f t="shared" si="65"/>
        <v>94.949051512673748</v>
      </c>
      <c r="CM25" s="600">
        <f>CN25-CK25</f>
        <v>0</v>
      </c>
      <c r="CN25" s="762">
        <v>122300</v>
      </c>
      <c r="CO25" s="762">
        <v>14011.2</v>
      </c>
      <c r="CP25" s="600">
        <f t="shared" si="13"/>
        <v>11.45641864268193</v>
      </c>
      <c r="CQ25" s="600">
        <f>CR25-CN25</f>
        <v>-48100</v>
      </c>
      <c r="CR25" s="762">
        <v>74200</v>
      </c>
      <c r="CS25" s="762">
        <v>33217.199999999997</v>
      </c>
      <c r="CT25" s="600">
        <f t="shared" si="15"/>
        <v>44.767115902964953</v>
      </c>
      <c r="CU25" s="600">
        <f>CV25-CR25</f>
        <v>-13670</v>
      </c>
      <c r="CV25" s="762">
        <v>60530</v>
      </c>
      <c r="CW25" s="762">
        <v>99200</v>
      </c>
      <c r="CX25" s="762">
        <v>56200</v>
      </c>
      <c r="CY25" s="762">
        <v>56200</v>
      </c>
    </row>
    <row r="26" spans="1:103" s="448" customFormat="1" ht="18.95" customHeight="1" x14ac:dyDescent="0.25">
      <c r="A26" s="459"/>
      <c r="B26" s="545"/>
      <c r="C26" s="545"/>
      <c r="D26" s="545"/>
      <c r="E26" s="545"/>
      <c r="F26" s="545"/>
      <c r="G26" s="545"/>
      <c r="H26" s="459"/>
      <c r="I26" s="461"/>
      <c r="J26" s="461"/>
      <c r="K26" s="464" t="s">
        <v>563</v>
      </c>
      <c r="L26" s="502" t="s">
        <v>562</v>
      </c>
      <c r="M26" s="600"/>
      <c r="N26" s="600"/>
      <c r="O26" s="600"/>
      <c r="P26" s="600"/>
      <c r="Q26" s="600"/>
      <c r="R26" s="600"/>
      <c r="S26" s="600"/>
      <c r="T26" s="600"/>
      <c r="U26" s="600"/>
      <c r="V26" s="600"/>
      <c r="W26" s="600"/>
      <c r="X26" s="600"/>
      <c r="Y26" s="600"/>
      <c r="Z26" s="600"/>
      <c r="AA26" s="600"/>
      <c r="AB26" s="600"/>
      <c r="AC26" s="600"/>
      <c r="AD26" s="600"/>
      <c r="AE26" s="600"/>
      <c r="AF26" s="600"/>
      <c r="AG26" s="600"/>
      <c r="AH26" s="600"/>
      <c r="AI26" s="600" t="e">
        <f>SUM(#REF!)</f>
        <v>#REF!</v>
      </c>
      <c r="AJ26" s="600" t="e">
        <f>SUM(#REF!)</f>
        <v>#REF!</v>
      </c>
      <c r="AK26" s="600">
        <v>0</v>
      </c>
      <c r="AL26" s="600">
        <v>0</v>
      </c>
      <c r="AM26" s="600" t="e">
        <f>SUM(AM32:AM32)</f>
        <v>#REF!</v>
      </c>
      <c r="AN26" s="600"/>
      <c r="AO26" s="600">
        <v>52000</v>
      </c>
      <c r="AP26" s="600"/>
      <c r="AQ26" s="600">
        <v>80000</v>
      </c>
      <c r="AR26" s="600">
        <v>72000</v>
      </c>
      <c r="AS26" s="600">
        <v>0</v>
      </c>
      <c r="AT26" s="600">
        <f t="shared" si="0"/>
        <v>0</v>
      </c>
      <c r="AU26" s="600">
        <f>AV26-AR26</f>
        <v>7500</v>
      </c>
      <c r="AV26" s="600">
        <v>79500</v>
      </c>
      <c r="AW26" s="493">
        <v>50000</v>
      </c>
      <c r="AX26" s="493">
        <v>50000</v>
      </c>
      <c r="AY26" s="600">
        <v>12000</v>
      </c>
      <c r="AZ26" s="600">
        <v>0</v>
      </c>
      <c r="BA26" s="600">
        <f t="shared" si="18"/>
        <v>0</v>
      </c>
      <c r="BB26" s="600">
        <f t="shared" si="19"/>
        <v>0</v>
      </c>
      <c r="BC26" s="600"/>
      <c r="BD26" s="600"/>
      <c r="BE26" s="600">
        <v>112000</v>
      </c>
      <c r="BF26" s="600">
        <v>0</v>
      </c>
      <c r="BG26" s="600">
        <f t="shared" si="2"/>
        <v>0</v>
      </c>
      <c r="BH26" s="600">
        <f>BI26-BE26</f>
        <v>-110000</v>
      </c>
      <c r="BI26" s="600">
        <v>2000</v>
      </c>
      <c r="BJ26" s="600"/>
      <c r="BK26" s="600">
        <f t="shared" si="3"/>
        <v>0</v>
      </c>
      <c r="BL26" s="600">
        <f>BM26-BI26</f>
        <v>0</v>
      </c>
      <c r="BM26" s="600">
        <v>2000</v>
      </c>
      <c r="BN26" s="600"/>
      <c r="BO26" s="600">
        <f t="shared" si="4"/>
        <v>0</v>
      </c>
      <c r="BP26" s="600">
        <f>BQ26-BM26</f>
        <v>0</v>
      </c>
      <c r="BQ26" s="600">
        <v>2000</v>
      </c>
      <c r="BR26" s="600">
        <v>0</v>
      </c>
      <c r="BS26" s="600">
        <f t="shared" si="5"/>
        <v>0</v>
      </c>
      <c r="BT26" s="600">
        <f>BU26-BM26</f>
        <v>13000</v>
      </c>
      <c r="BU26" s="600">
        <v>15000</v>
      </c>
      <c r="BV26" s="600">
        <v>0</v>
      </c>
      <c r="BW26" s="600">
        <f t="shared" si="6"/>
        <v>0</v>
      </c>
      <c r="BX26" s="600">
        <f>BY26-BU26</f>
        <v>0</v>
      </c>
      <c r="BY26" s="600">
        <v>15000</v>
      </c>
      <c r="BZ26" s="762">
        <v>15000</v>
      </c>
      <c r="CA26" s="762">
        <v>15000</v>
      </c>
      <c r="CB26" s="600">
        <v>0</v>
      </c>
      <c r="CC26" s="762">
        <v>67708.179999999993</v>
      </c>
      <c r="CD26" s="600">
        <f t="shared" si="8"/>
        <v>0</v>
      </c>
      <c r="CE26" s="600">
        <f t="shared" si="9"/>
        <v>451.38786666666658</v>
      </c>
      <c r="CF26" s="762">
        <v>70000</v>
      </c>
      <c r="CG26" s="600">
        <v>15000</v>
      </c>
      <c r="CH26" s="600">
        <v>0</v>
      </c>
      <c r="CI26" s="600">
        <f t="shared" si="11"/>
        <v>0</v>
      </c>
      <c r="CJ26" s="600">
        <f>CK26-CG26</f>
        <v>0</v>
      </c>
      <c r="CK26" s="762">
        <v>15000</v>
      </c>
      <c r="CL26" s="600">
        <f t="shared" si="65"/>
        <v>466.66666666666669</v>
      </c>
      <c r="CM26" s="600">
        <f>CN26-CK26</f>
        <v>0</v>
      </c>
      <c r="CN26" s="762">
        <v>15000</v>
      </c>
      <c r="CO26" s="762">
        <v>67708.179999999993</v>
      </c>
      <c r="CP26" s="600">
        <f t="shared" si="13"/>
        <v>451.38786666666658</v>
      </c>
      <c r="CQ26" s="600">
        <f>CR26-CN26</f>
        <v>54800</v>
      </c>
      <c r="CR26" s="762">
        <v>69800</v>
      </c>
      <c r="CS26" s="762">
        <v>72560.179999999993</v>
      </c>
      <c r="CT26" s="600">
        <f t="shared" si="15"/>
        <v>103.95441260744984</v>
      </c>
      <c r="CU26" s="600">
        <f>CV26-CR26</f>
        <v>175832.66</v>
      </c>
      <c r="CV26" s="762">
        <v>245632.66</v>
      </c>
      <c r="CW26" s="762">
        <v>68100</v>
      </c>
      <c r="CX26" s="762">
        <v>70000</v>
      </c>
      <c r="CY26" s="762">
        <v>70000</v>
      </c>
    </row>
    <row r="27" spans="1:103" ht="18.95" hidden="1" customHeight="1" x14ac:dyDescent="0.25">
      <c r="A27" s="459"/>
      <c r="B27" s="545"/>
      <c r="C27" s="545"/>
      <c r="D27" s="545"/>
      <c r="E27" s="545"/>
      <c r="F27" s="545"/>
      <c r="G27" s="545"/>
      <c r="H27" s="459"/>
      <c r="I27" s="461"/>
      <c r="J27" s="452">
        <v>636</v>
      </c>
      <c r="K27" s="452" t="s">
        <v>475</v>
      </c>
      <c r="L27" s="667"/>
      <c r="M27" s="601"/>
      <c r="N27" s="601"/>
      <c r="O27" s="601"/>
      <c r="P27" s="601"/>
      <c r="Q27" s="601"/>
      <c r="R27" s="601"/>
      <c r="S27" s="601"/>
      <c r="T27" s="601"/>
      <c r="U27" s="601"/>
      <c r="V27" s="601"/>
      <c r="W27" s="601"/>
      <c r="X27" s="601"/>
      <c r="Y27" s="601"/>
      <c r="Z27" s="601"/>
      <c r="AA27" s="601"/>
      <c r="AB27" s="601"/>
      <c r="AC27" s="601"/>
      <c r="AD27" s="601"/>
      <c r="AE27" s="601"/>
      <c r="AF27" s="601"/>
      <c r="AG27" s="601"/>
      <c r="AH27" s="601"/>
      <c r="AI27" s="597" t="e">
        <f>SUM(#REF!+AI32)</f>
        <v>#REF!</v>
      </c>
      <c r="AJ27" s="597" t="e">
        <f>SUM(#REF!+AJ32)</f>
        <v>#REF!</v>
      </c>
      <c r="AK27" s="597" t="e">
        <f>SUM(#REF!)</f>
        <v>#REF!</v>
      </c>
      <c r="AL27" s="597" t="e">
        <f>SUM(#REF!)</f>
        <v>#REF!</v>
      </c>
      <c r="AM27" s="597" t="e">
        <f>SUM(#REF!+AM32)</f>
        <v>#REF!</v>
      </c>
      <c r="AN27" s="597"/>
      <c r="AO27" s="597">
        <f>SUM(AO28)</f>
        <v>0</v>
      </c>
      <c r="AP27" s="597">
        <f>SUM(AP28)</f>
        <v>0</v>
      </c>
      <c r="AQ27" s="597">
        <f>SUM(AQ28)</f>
        <v>0</v>
      </c>
      <c r="AR27" s="597">
        <f>SUM(AR28)</f>
        <v>0</v>
      </c>
      <c r="AS27" s="597">
        <f>SUM(AS28)</f>
        <v>0</v>
      </c>
      <c r="AT27" s="597">
        <f t="shared" si="0"/>
        <v>0</v>
      </c>
      <c r="AU27" s="597">
        <f t="shared" ref="AU27:CA27" si="69">SUM(AU28)</f>
        <v>0</v>
      </c>
      <c r="AV27" s="597">
        <f t="shared" si="69"/>
        <v>0</v>
      </c>
      <c r="AW27" s="491">
        <f t="shared" si="69"/>
        <v>0</v>
      </c>
      <c r="AX27" s="491">
        <f t="shared" si="69"/>
        <v>0</v>
      </c>
      <c r="AY27" s="597">
        <f t="shared" si="69"/>
        <v>0</v>
      </c>
      <c r="AZ27" s="597">
        <f t="shared" si="69"/>
        <v>0</v>
      </c>
      <c r="BA27" s="597">
        <f t="shared" si="18"/>
        <v>0</v>
      </c>
      <c r="BB27" s="597">
        <f t="shared" si="19"/>
        <v>0</v>
      </c>
      <c r="BC27" s="597"/>
      <c r="BD27" s="597"/>
      <c r="BE27" s="597">
        <f t="shared" si="69"/>
        <v>0</v>
      </c>
      <c r="BF27" s="597">
        <f t="shared" si="69"/>
        <v>0</v>
      </c>
      <c r="BG27" s="597">
        <f t="shared" si="2"/>
        <v>0</v>
      </c>
      <c r="BH27" s="597">
        <f t="shared" si="69"/>
        <v>0</v>
      </c>
      <c r="BI27" s="597">
        <f t="shared" si="69"/>
        <v>0</v>
      </c>
      <c r="BJ27" s="597"/>
      <c r="BK27" s="597">
        <f t="shared" si="3"/>
        <v>0</v>
      </c>
      <c r="BL27" s="597">
        <f t="shared" si="69"/>
        <v>0</v>
      </c>
      <c r="BM27" s="597">
        <f t="shared" si="69"/>
        <v>0</v>
      </c>
      <c r="BN27" s="597"/>
      <c r="BO27" s="597">
        <f t="shared" si="4"/>
        <v>0</v>
      </c>
      <c r="BP27" s="597">
        <f t="shared" si="69"/>
        <v>0</v>
      </c>
      <c r="BQ27" s="597">
        <f t="shared" si="69"/>
        <v>0</v>
      </c>
      <c r="BR27" s="597">
        <f t="shared" si="69"/>
        <v>0</v>
      </c>
      <c r="BS27" s="597">
        <f t="shared" si="5"/>
        <v>0</v>
      </c>
      <c r="BT27" s="597">
        <f t="shared" si="69"/>
        <v>0</v>
      </c>
      <c r="BU27" s="597">
        <f t="shared" si="69"/>
        <v>0</v>
      </c>
      <c r="BV27" s="597">
        <f t="shared" si="69"/>
        <v>0</v>
      </c>
      <c r="BW27" s="597">
        <f t="shared" si="6"/>
        <v>0</v>
      </c>
      <c r="BX27" s="597">
        <f t="shared" si="69"/>
        <v>0</v>
      </c>
      <c r="BY27" s="597">
        <f t="shared" si="69"/>
        <v>0</v>
      </c>
      <c r="BZ27" s="514">
        <f t="shared" si="69"/>
        <v>0</v>
      </c>
      <c r="CA27" s="514">
        <f t="shared" si="69"/>
        <v>0</v>
      </c>
      <c r="CB27" s="514">
        <f>SUM(CB28)</f>
        <v>0</v>
      </c>
      <c r="CC27" s="514">
        <f>SUM(CC28)</f>
        <v>0</v>
      </c>
      <c r="CD27" s="597">
        <f t="shared" si="8"/>
        <v>0</v>
      </c>
      <c r="CE27" s="597">
        <f t="shared" si="9"/>
        <v>0</v>
      </c>
      <c r="CF27" s="597">
        <f>SUM(CF28)</f>
        <v>0</v>
      </c>
      <c r="CG27" s="597">
        <f>SUM(CG28)</f>
        <v>0</v>
      </c>
      <c r="CH27" s="597">
        <f>SUM(CH28)</f>
        <v>0</v>
      </c>
      <c r="CI27" s="597">
        <f t="shared" si="11"/>
        <v>0</v>
      </c>
      <c r="CJ27" s="597">
        <f t="shared" ref="CJ27" si="70">SUM(CJ28)</f>
        <v>0</v>
      </c>
      <c r="CK27" s="514">
        <f>SUM(CK28)</f>
        <v>0</v>
      </c>
      <c r="CL27" s="597">
        <f t="shared" si="65"/>
        <v>0</v>
      </c>
      <c r="CM27" s="597">
        <f t="shared" ref="CM27" si="71">SUM(CM28)</f>
        <v>0</v>
      </c>
      <c r="CN27" s="514">
        <f>SUM(CN28)</f>
        <v>0</v>
      </c>
      <c r="CO27" s="514">
        <f>SUM(CO28)</f>
        <v>0</v>
      </c>
      <c r="CP27" s="597">
        <f t="shared" si="13"/>
        <v>0</v>
      </c>
      <c r="CQ27" s="597">
        <f t="shared" ref="CQ27" si="72">SUM(CQ28)</f>
        <v>0</v>
      </c>
      <c r="CR27" s="514">
        <f>SUM(CR28)</f>
        <v>0</v>
      </c>
      <c r="CS27" s="514">
        <f>SUM(CS28)</f>
        <v>0</v>
      </c>
      <c r="CT27" s="597">
        <f t="shared" si="15"/>
        <v>0</v>
      </c>
      <c r="CU27" s="597">
        <f t="shared" ref="CU27" si="73">SUM(CU28)</f>
        <v>0</v>
      </c>
      <c r="CV27" s="514">
        <f>SUM(CV28)</f>
        <v>0</v>
      </c>
      <c r="CW27" s="514">
        <f t="shared" ref="CW27:CY27" si="74">SUM(CW28)</f>
        <v>0</v>
      </c>
      <c r="CX27" s="514">
        <f t="shared" si="74"/>
        <v>0</v>
      </c>
      <c r="CY27" s="514">
        <f t="shared" si="74"/>
        <v>0</v>
      </c>
    </row>
    <row r="28" spans="1:103" s="448" customFormat="1" ht="18.95" hidden="1" customHeight="1" x14ac:dyDescent="0.25">
      <c r="A28" s="459"/>
      <c r="B28" s="545"/>
      <c r="C28" s="545"/>
      <c r="D28" s="545"/>
      <c r="E28" s="545"/>
      <c r="F28" s="545"/>
      <c r="G28" s="545"/>
      <c r="H28" s="459"/>
      <c r="I28" s="461"/>
      <c r="J28" s="461"/>
      <c r="K28" s="464" t="s">
        <v>563</v>
      </c>
      <c r="L28" s="502" t="s">
        <v>562</v>
      </c>
      <c r="M28" s="600"/>
      <c r="N28" s="600"/>
      <c r="O28" s="600"/>
      <c r="P28" s="600"/>
      <c r="Q28" s="600"/>
      <c r="R28" s="600"/>
      <c r="S28" s="600"/>
      <c r="T28" s="600"/>
      <c r="U28" s="600"/>
      <c r="V28" s="600"/>
      <c r="W28" s="600"/>
      <c r="X28" s="600"/>
      <c r="Y28" s="600"/>
      <c r="Z28" s="600"/>
      <c r="AA28" s="600"/>
      <c r="AB28" s="600"/>
      <c r="AC28" s="600"/>
      <c r="AD28" s="600"/>
      <c r="AE28" s="600"/>
      <c r="AF28" s="600"/>
      <c r="AG28" s="600"/>
      <c r="AH28" s="600"/>
      <c r="AI28" s="600" t="e">
        <f>SUM(#REF!)</f>
        <v>#REF!</v>
      </c>
      <c r="AJ28" s="600" t="e">
        <f>SUM(#REF!)</f>
        <v>#REF!</v>
      </c>
      <c r="AK28" s="600">
        <v>0</v>
      </c>
      <c r="AL28" s="600">
        <v>0</v>
      </c>
      <c r="AM28" s="600" t="e">
        <f>SUM(AM32:AM32)</f>
        <v>#REF!</v>
      </c>
      <c r="AN28" s="600"/>
      <c r="AO28" s="600"/>
      <c r="AP28" s="600"/>
      <c r="AQ28" s="600"/>
      <c r="AR28" s="600"/>
      <c r="AS28" s="600"/>
      <c r="AT28" s="600">
        <f t="shared" si="0"/>
        <v>0</v>
      </c>
      <c r="AU28" s="600"/>
      <c r="AV28" s="600"/>
      <c r="AW28" s="493"/>
      <c r="AX28" s="493"/>
      <c r="AY28" s="600"/>
      <c r="AZ28" s="600"/>
      <c r="BA28" s="600">
        <f t="shared" si="18"/>
        <v>0</v>
      </c>
      <c r="BB28" s="600">
        <f t="shared" si="19"/>
        <v>0</v>
      </c>
      <c r="BC28" s="600"/>
      <c r="BD28" s="600"/>
      <c r="BE28" s="600"/>
      <c r="BF28" s="600"/>
      <c r="BG28" s="600">
        <f t="shared" si="2"/>
        <v>0</v>
      </c>
      <c r="BH28" s="600"/>
      <c r="BI28" s="600"/>
      <c r="BJ28" s="600"/>
      <c r="BK28" s="600">
        <f t="shared" si="3"/>
        <v>0</v>
      </c>
      <c r="BL28" s="600"/>
      <c r="BM28" s="600"/>
      <c r="BN28" s="600"/>
      <c r="BO28" s="600">
        <f t="shared" si="4"/>
        <v>0</v>
      </c>
      <c r="BP28" s="600"/>
      <c r="BQ28" s="600"/>
      <c r="BR28" s="600"/>
      <c r="BS28" s="600">
        <f t="shared" si="5"/>
        <v>0</v>
      </c>
      <c r="BT28" s="600"/>
      <c r="BU28" s="600"/>
      <c r="BV28" s="600"/>
      <c r="BW28" s="600">
        <f t="shared" si="6"/>
        <v>0</v>
      </c>
      <c r="BX28" s="600"/>
      <c r="BY28" s="600"/>
      <c r="BZ28" s="762"/>
      <c r="CA28" s="762"/>
      <c r="CB28" s="762"/>
      <c r="CC28" s="762"/>
      <c r="CD28" s="600">
        <f t="shared" si="8"/>
        <v>0</v>
      </c>
      <c r="CE28" s="600">
        <f t="shared" si="9"/>
        <v>0</v>
      </c>
      <c r="CF28" s="600"/>
      <c r="CG28" s="600"/>
      <c r="CH28" s="600">
        <v>0</v>
      </c>
      <c r="CI28" s="600">
        <f t="shared" si="11"/>
        <v>0</v>
      </c>
      <c r="CJ28" s="600"/>
      <c r="CK28" s="762"/>
      <c r="CL28" s="600">
        <f t="shared" si="65"/>
        <v>0</v>
      </c>
      <c r="CM28" s="600"/>
      <c r="CN28" s="762"/>
      <c r="CO28" s="762"/>
      <c r="CP28" s="600">
        <f t="shared" si="13"/>
        <v>0</v>
      </c>
      <c r="CQ28" s="600"/>
      <c r="CR28" s="762"/>
      <c r="CS28" s="762"/>
      <c r="CT28" s="600">
        <f t="shared" si="15"/>
        <v>0</v>
      </c>
      <c r="CU28" s="600"/>
      <c r="CV28" s="762"/>
      <c r="CW28" s="762"/>
      <c r="CX28" s="762"/>
      <c r="CY28" s="762"/>
    </row>
    <row r="29" spans="1:103" ht="18.95" customHeight="1" x14ac:dyDescent="0.25">
      <c r="A29" s="459" t="s">
        <v>478</v>
      </c>
      <c r="B29" s="545"/>
      <c r="C29" s="545"/>
      <c r="D29" s="545"/>
      <c r="E29" s="545"/>
      <c r="F29" s="545"/>
      <c r="G29" s="545"/>
      <c r="H29" s="459"/>
      <c r="I29" s="461"/>
      <c r="J29" s="452">
        <v>638</v>
      </c>
      <c r="K29" s="452" t="s">
        <v>401</v>
      </c>
      <c r="L29" s="667"/>
      <c r="M29" s="601"/>
      <c r="N29" s="601"/>
      <c r="O29" s="601"/>
      <c r="P29" s="601"/>
      <c r="Q29" s="601"/>
      <c r="R29" s="601"/>
      <c r="S29" s="601"/>
      <c r="T29" s="601"/>
      <c r="U29" s="601"/>
      <c r="V29" s="601"/>
      <c r="W29" s="601"/>
      <c r="X29" s="601"/>
      <c r="Y29" s="601"/>
      <c r="Z29" s="601"/>
      <c r="AA29" s="601"/>
      <c r="AB29" s="601"/>
      <c r="AC29" s="601"/>
      <c r="AD29" s="601"/>
      <c r="AE29" s="601"/>
      <c r="AF29" s="601"/>
      <c r="AG29" s="601"/>
      <c r="AH29" s="601"/>
      <c r="AI29" s="597" t="e">
        <f>SUM(#REF!+AI32)</f>
        <v>#REF!</v>
      </c>
      <c r="AJ29" s="597" t="e">
        <f>SUM(#REF!+AJ32)</f>
        <v>#REF!</v>
      </c>
      <c r="AK29" s="597" t="e">
        <f>SUM(#REF!+AK32)</f>
        <v>#REF!</v>
      </c>
      <c r="AL29" s="597" t="e">
        <f>SUM(#REF!+AL32)</f>
        <v>#REF!</v>
      </c>
      <c r="AM29" s="597" t="e">
        <f>SUM(#REF!+AM32)</f>
        <v>#REF!</v>
      </c>
      <c r="AN29" s="597"/>
      <c r="AO29" s="597">
        <f>SUM(AO32)</f>
        <v>0</v>
      </c>
      <c r="AP29" s="597">
        <f>AP30</f>
        <v>0</v>
      </c>
      <c r="AQ29" s="597">
        <f>SUM(AQ32)</f>
        <v>0</v>
      </c>
      <c r="AR29" s="597">
        <f>AR30</f>
        <v>0</v>
      </c>
      <c r="AS29" s="597">
        <f>AS30</f>
        <v>0</v>
      </c>
      <c r="AT29" s="597">
        <f t="shared" si="0"/>
        <v>0</v>
      </c>
      <c r="AU29" s="597">
        <f>AU30</f>
        <v>229600</v>
      </c>
      <c r="AV29" s="597">
        <f>AV30</f>
        <v>229600</v>
      </c>
      <c r="AW29" s="491">
        <f>SUM(AW32)</f>
        <v>0</v>
      </c>
      <c r="AX29" s="491">
        <f>SUM(AX32)</f>
        <v>0</v>
      </c>
      <c r="AY29" s="597">
        <f>AY30</f>
        <v>12900</v>
      </c>
      <c r="AZ29" s="597">
        <f>AZ30</f>
        <v>77122.149999999994</v>
      </c>
      <c r="BA29" s="597">
        <f t="shared" si="18"/>
        <v>0</v>
      </c>
      <c r="BB29" s="597">
        <f t="shared" si="19"/>
        <v>597.84612403100766</v>
      </c>
      <c r="BC29" s="597">
        <v>28800</v>
      </c>
      <c r="BD29" s="597">
        <v>28800</v>
      </c>
      <c r="BE29" s="597">
        <f>BE30</f>
        <v>28800</v>
      </c>
      <c r="BF29" s="597">
        <f>BF30</f>
        <v>28495.89</v>
      </c>
      <c r="BG29" s="597">
        <f t="shared" si="2"/>
        <v>98.944062500000001</v>
      </c>
      <c r="BH29" s="597">
        <f>BH30</f>
        <v>0</v>
      </c>
      <c r="BI29" s="597">
        <f>BI30</f>
        <v>28800</v>
      </c>
      <c r="BJ29" s="597"/>
      <c r="BK29" s="597">
        <f t="shared" si="3"/>
        <v>0</v>
      </c>
      <c r="BL29" s="597">
        <f>BL30</f>
        <v>0</v>
      </c>
      <c r="BM29" s="597">
        <f>BM30</f>
        <v>28800</v>
      </c>
      <c r="BN29" s="597"/>
      <c r="BO29" s="597">
        <f t="shared" si="4"/>
        <v>0</v>
      </c>
      <c r="BP29" s="597">
        <f>BP30</f>
        <v>0</v>
      </c>
      <c r="BQ29" s="597">
        <f>BQ30</f>
        <v>28800</v>
      </c>
      <c r="BR29" s="597">
        <f>BR30</f>
        <v>39153.01</v>
      </c>
      <c r="BS29" s="597">
        <f t="shared" si="5"/>
        <v>135.9479513888889</v>
      </c>
      <c r="BT29" s="597">
        <f>BT30</f>
        <v>-3858.619999999999</v>
      </c>
      <c r="BU29" s="597">
        <f>BU30</f>
        <v>24941.38</v>
      </c>
      <c r="BV29" s="597">
        <f>BV30</f>
        <v>39153.01</v>
      </c>
      <c r="BW29" s="597">
        <f t="shared" si="6"/>
        <v>135.9479513888889</v>
      </c>
      <c r="BX29" s="597">
        <f t="shared" ref="BX29:CH29" si="75">BX30</f>
        <v>0</v>
      </c>
      <c r="BY29" s="597">
        <f t="shared" si="75"/>
        <v>24941.38</v>
      </c>
      <c r="BZ29" s="514">
        <f t="shared" si="75"/>
        <v>0</v>
      </c>
      <c r="CA29" s="514">
        <f t="shared" si="75"/>
        <v>0</v>
      </c>
      <c r="CB29" s="514">
        <f>CB30</f>
        <v>35714.99</v>
      </c>
      <c r="CC29" s="514">
        <f>CC30</f>
        <v>0</v>
      </c>
      <c r="CD29" s="597">
        <f t="shared" si="8"/>
        <v>0</v>
      </c>
      <c r="CE29" s="597">
        <f t="shared" si="9"/>
        <v>0</v>
      </c>
      <c r="CF29" s="597">
        <f t="shared" ref="CF29" si="76">CF30</f>
        <v>19953.099999999999</v>
      </c>
      <c r="CG29" s="597">
        <f t="shared" si="75"/>
        <v>0</v>
      </c>
      <c r="CH29" s="597">
        <f t="shared" si="75"/>
        <v>0</v>
      </c>
      <c r="CI29" s="597">
        <f t="shared" si="11"/>
        <v>0</v>
      </c>
      <c r="CJ29" s="597">
        <f>CJ30</f>
        <v>0</v>
      </c>
      <c r="CK29" s="514">
        <f>CK30</f>
        <v>0</v>
      </c>
      <c r="CL29" s="597">
        <f t="shared" si="65"/>
        <v>0</v>
      </c>
      <c r="CM29" s="597">
        <f>CM30</f>
        <v>0</v>
      </c>
      <c r="CN29" s="514">
        <f>CN30</f>
        <v>0</v>
      </c>
      <c r="CO29" s="514">
        <f t="shared" ref="CO29" si="77">CO30</f>
        <v>0</v>
      </c>
      <c r="CP29" s="597">
        <f t="shared" si="13"/>
        <v>0</v>
      </c>
      <c r="CQ29" s="597">
        <f>CQ30</f>
        <v>0</v>
      </c>
      <c r="CR29" s="514">
        <f>CR30</f>
        <v>0</v>
      </c>
      <c r="CS29" s="514">
        <f t="shared" ref="CS29" si="78">CS30</f>
        <v>0</v>
      </c>
      <c r="CT29" s="597">
        <f t="shared" si="15"/>
        <v>0</v>
      </c>
      <c r="CU29" s="597">
        <f>CU30</f>
        <v>0</v>
      </c>
      <c r="CV29" s="514">
        <f>CV30</f>
        <v>0</v>
      </c>
      <c r="CW29" s="514">
        <f t="shared" ref="CW29:CY29" si="79">CW30</f>
        <v>0</v>
      </c>
      <c r="CX29" s="514">
        <f t="shared" si="79"/>
        <v>0</v>
      </c>
      <c r="CY29" s="514">
        <f t="shared" si="79"/>
        <v>0</v>
      </c>
    </row>
    <row r="30" spans="1:103" ht="18.95" customHeight="1" x14ac:dyDescent="0.25">
      <c r="A30" s="459"/>
      <c r="B30" s="545"/>
      <c r="C30" s="545"/>
      <c r="D30" s="545"/>
      <c r="E30" s="545"/>
      <c r="F30" s="545"/>
      <c r="G30" s="545"/>
      <c r="H30" s="459"/>
      <c r="I30" s="461"/>
      <c r="J30" s="461"/>
      <c r="K30" s="464" t="s">
        <v>402</v>
      </c>
      <c r="L30" s="423" t="s">
        <v>415</v>
      </c>
      <c r="M30" s="600"/>
      <c r="N30" s="600"/>
      <c r="O30" s="600"/>
      <c r="P30" s="600"/>
      <c r="Q30" s="600"/>
      <c r="R30" s="600"/>
      <c r="S30" s="600"/>
      <c r="T30" s="600"/>
      <c r="U30" s="600"/>
      <c r="V30" s="600"/>
      <c r="W30" s="600"/>
      <c r="X30" s="600"/>
      <c r="Y30" s="600"/>
      <c r="Z30" s="600"/>
      <c r="AA30" s="600"/>
      <c r="AB30" s="600"/>
      <c r="AC30" s="600"/>
      <c r="AD30" s="600"/>
      <c r="AE30" s="600"/>
      <c r="AF30" s="600"/>
      <c r="AG30" s="600"/>
      <c r="AH30" s="600"/>
      <c r="AI30" s="599"/>
      <c r="AJ30" s="599"/>
      <c r="AK30" s="599"/>
      <c r="AL30" s="599"/>
      <c r="AM30" s="599"/>
      <c r="AN30" s="599"/>
      <c r="AO30" s="599"/>
      <c r="AP30" s="600">
        <v>0</v>
      </c>
      <c r="AQ30" s="600">
        <v>0</v>
      </c>
      <c r="AR30" s="600">
        <v>0</v>
      </c>
      <c r="AS30" s="600">
        <v>0</v>
      </c>
      <c r="AT30" s="600">
        <f t="shared" si="0"/>
        <v>0</v>
      </c>
      <c r="AU30" s="600">
        <f>AV30-AR30</f>
        <v>229600</v>
      </c>
      <c r="AV30" s="600">
        <v>229600</v>
      </c>
      <c r="AW30" s="494"/>
      <c r="AX30" s="494"/>
      <c r="AY30" s="600">
        <v>12900</v>
      </c>
      <c r="AZ30" s="600">
        <v>77122.149999999994</v>
      </c>
      <c r="BA30" s="600">
        <f t="shared" si="18"/>
        <v>0</v>
      </c>
      <c r="BB30" s="600">
        <f t="shared" si="19"/>
        <v>597.84612403100766</v>
      </c>
      <c r="BC30" s="600"/>
      <c r="BD30" s="600"/>
      <c r="BE30" s="600">
        <v>28800</v>
      </c>
      <c r="BF30" s="600">
        <v>28495.89</v>
      </c>
      <c r="BG30" s="600">
        <f t="shared" si="2"/>
        <v>98.944062500000001</v>
      </c>
      <c r="BH30" s="600">
        <f>BI30-BE30</f>
        <v>0</v>
      </c>
      <c r="BI30" s="600">
        <v>28800</v>
      </c>
      <c r="BJ30" s="600"/>
      <c r="BK30" s="600">
        <f t="shared" si="3"/>
        <v>0</v>
      </c>
      <c r="BL30" s="600">
        <f>BM30-BI30</f>
        <v>0</v>
      </c>
      <c r="BM30" s="600">
        <v>28800</v>
      </c>
      <c r="BN30" s="600"/>
      <c r="BO30" s="600">
        <f t="shared" si="4"/>
        <v>0</v>
      </c>
      <c r="BP30" s="600">
        <f>BQ30-BM30</f>
        <v>0</v>
      </c>
      <c r="BQ30" s="600">
        <v>28800</v>
      </c>
      <c r="BR30" s="600">
        <v>39153.01</v>
      </c>
      <c r="BS30" s="600">
        <f t="shared" si="5"/>
        <v>135.9479513888889</v>
      </c>
      <c r="BT30" s="600">
        <f>BU30-BM30</f>
        <v>-3858.619999999999</v>
      </c>
      <c r="BU30" s="600">
        <v>24941.38</v>
      </c>
      <c r="BV30" s="600">
        <v>39153.01</v>
      </c>
      <c r="BW30" s="600">
        <f t="shared" si="6"/>
        <v>135.9479513888889</v>
      </c>
      <c r="BX30" s="600">
        <f>BY30-BU30</f>
        <v>0</v>
      </c>
      <c r="BY30" s="600">
        <v>24941.38</v>
      </c>
      <c r="BZ30" s="762">
        <v>0</v>
      </c>
      <c r="CA30" s="762">
        <v>0</v>
      </c>
      <c r="CB30" s="600">
        <v>35714.99</v>
      </c>
      <c r="CC30" s="762"/>
      <c r="CD30" s="600">
        <f t="shared" si="8"/>
        <v>0</v>
      </c>
      <c r="CE30" s="600">
        <f t="shared" si="9"/>
        <v>0</v>
      </c>
      <c r="CF30" s="762">
        <v>19953.099999999999</v>
      </c>
      <c r="CG30" s="600">
        <v>0</v>
      </c>
      <c r="CH30" s="600">
        <v>0</v>
      </c>
      <c r="CI30" s="600">
        <f t="shared" si="11"/>
        <v>0</v>
      </c>
      <c r="CJ30" s="600">
        <f>CK30-CG30</f>
        <v>0</v>
      </c>
      <c r="CK30" s="762">
        <v>0</v>
      </c>
      <c r="CL30" s="600">
        <f t="shared" si="65"/>
        <v>0</v>
      </c>
      <c r="CM30" s="600">
        <f>CN30-CK30</f>
        <v>0</v>
      </c>
      <c r="CN30" s="762">
        <v>0</v>
      </c>
      <c r="CO30" s="762"/>
      <c r="CP30" s="600">
        <f t="shared" si="13"/>
        <v>0</v>
      </c>
      <c r="CQ30" s="600">
        <f>CR30-CN30</f>
        <v>0</v>
      </c>
      <c r="CR30" s="748">
        <v>0</v>
      </c>
      <c r="CS30" s="762"/>
      <c r="CT30" s="600">
        <f t="shared" si="15"/>
        <v>0</v>
      </c>
      <c r="CU30" s="600">
        <f>CV30-CR30</f>
        <v>0</v>
      </c>
      <c r="CV30" s="748">
        <v>0</v>
      </c>
      <c r="CW30" s="748">
        <v>0</v>
      </c>
      <c r="CX30" s="748">
        <v>0</v>
      </c>
      <c r="CY30" s="762"/>
    </row>
    <row r="31" spans="1:103" ht="18.95" hidden="1" customHeight="1" x14ac:dyDescent="0.25">
      <c r="A31" s="459" t="s">
        <v>471</v>
      </c>
      <c r="B31" s="545"/>
      <c r="C31" s="545"/>
      <c r="D31" s="545"/>
      <c r="E31" s="545"/>
      <c r="F31" s="545"/>
      <c r="G31" s="545"/>
      <c r="H31" s="459"/>
      <c r="I31" s="461"/>
      <c r="J31" s="452">
        <v>638</v>
      </c>
      <c r="K31" s="452" t="s">
        <v>401</v>
      </c>
      <c r="L31" s="667"/>
      <c r="M31" s="601"/>
      <c r="N31" s="601"/>
      <c r="O31" s="601"/>
      <c r="P31" s="601"/>
      <c r="Q31" s="601"/>
      <c r="R31" s="601"/>
      <c r="S31" s="601"/>
      <c r="T31" s="601"/>
      <c r="U31" s="601"/>
      <c r="V31" s="601"/>
      <c r="W31" s="601"/>
      <c r="X31" s="601"/>
      <c r="Y31" s="601"/>
      <c r="Z31" s="601"/>
      <c r="AA31" s="601"/>
      <c r="AB31" s="601"/>
      <c r="AC31" s="601"/>
      <c r="AD31" s="601"/>
      <c r="AE31" s="601"/>
      <c r="AF31" s="601"/>
      <c r="AG31" s="601"/>
      <c r="AH31" s="601"/>
      <c r="AI31" s="597" t="e">
        <f>SUM(#REF!+#REF!)</f>
        <v>#REF!</v>
      </c>
      <c r="AJ31" s="597" t="e">
        <f>SUM(#REF!+#REF!)</f>
        <v>#REF!</v>
      </c>
      <c r="AK31" s="597" t="e">
        <f>SUM(#REF!+#REF!)</f>
        <v>#REF!</v>
      </c>
      <c r="AL31" s="597" t="e">
        <f>SUM(#REF!+#REF!)</f>
        <v>#REF!</v>
      </c>
      <c r="AM31" s="597" t="e">
        <f>SUM(#REF!+#REF!)</f>
        <v>#REF!</v>
      </c>
      <c r="AN31" s="597"/>
      <c r="AO31" s="597" t="e">
        <f>SUM(#REF!)</f>
        <v>#REF!</v>
      </c>
      <c r="AP31" s="597">
        <f>AP32</f>
        <v>0</v>
      </c>
      <c r="AQ31" s="597" t="e">
        <f>SUM(#REF!)</f>
        <v>#REF!</v>
      </c>
      <c r="AR31" s="597">
        <f>AR32</f>
        <v>0</v>
      </c>
      <c r="AS31" s="597">
        <f>AS32</f>
        <v>0</v>
      </c>
      <c r="AT31" s="597">
        <f t="shared" si="0"/>
        <v>0</v>
      </c>
      <c r="AU31" s="597">
        <f>AU32</f>
        <v>60000</v>
      </c>
      <c r="AV31" s="597">
        <f>AV32</f>
        <v>60000</v>
      </c>
      <c r="AW31" s="491" t="e">
        <f>SUM(#REF!)</f>
        <v>#REF!</v>
      </c>
      <c r="AX31" s="491" t="e">
        <f>SUM(#REF!)</f>
        <v>#REF!</v>
      </c>
      <c r="AY31" s="597">
        <f>AY32</f>
        <v>115900</v>
      </c>
      <c r="AZ31" s="597">
        <f>AZ32</f>
        <v>0</v>
      </c>
      <c r="BA31" s="597">
        <f t="shared" si="18"/>
        <v>0</v>
      </c>
      <c r="BB31" s="597">
        <f t="shared" si="19"/>
        <v>0</v>
      </c>
      <c r="BC31" s="597"/>
      <c r="BD31" s="597"/>
      <c r="BE31" s="597">
        <f>BE32</f>
        <v>0</v>
      </c>
      <c r="BF31" s="597">
        <f>BF32</f>
        <v>0</v>
      </c>
      <c r="BG31" s="597">
        <f t="shared" si="2"/>
        <v>0</v>
      </c>
      <c r="BH31" s="597">
        <f>BH32</f>
        <v>0</v>
      </c>
      <c r="BI31" s="597">
        <f>BI32</f>
        <v>0</v>
      </c>
      <c r="BJ31" s="597"/>
      <c r="BK31" s="597">
        <f t="shared" si="3"/>
        <v>0</v>
      </c>
      <c r="BL31" s="597">
        <f>BL32</f>
        <v>0</v>
      </c>
      <c r="BM31" s="597">
        <f>BM32</f>
        <v>0</v>
      </c>
      <c r="BN31" s="597"/>
      <c r="BO31" s="597">
        <f t="shared" si="4"/>
        <v>0</v>
      </c>
      <c r="BP31" s="597">
        <f>BP32</f>
        <v>0</v>
      </c>
      <c r="BQ31" s="597">
        <f>BQ32</f>
        <v>0</v>
      </c>
      <c r="BR31" s="597">
        <f>BR32</f>
        <v>0</v>
      </c>
      <c r="BS31" s="597">
        <f t="shared" si="5"/>
        <v>0</v>
      </c>
      <c r="BT31" s="597">
        <f>BT32</f>
        <v>0</v>
      </c>
      <c r="BU31" s="597">
        <f>BU32</f>
        <v>0</v>
      </c>
      <c r="BV31" s="597">
        <f>BV32</f>
        <v>0</v>
      </c>
      <c r="BW31" s="597">
        <f t="shared" si="6"/>
        <v>0</v>
      </c>
      <c r="BX31" s="597">
        <f t="shared" ref="BX31:CH31" si="80">BX32</f>
        <v>0</v>
      </c>
      <c r="BY31" s="597">
        <f t="shared" si="80"/>
        <v>0</v>
      </c>
      <c r="BZ31" s="514">
        <f t="shared" si="80"/>
        <v>0</v>
      </c>
      <c r="CA31" s="514">
        <f t="shared" si="80"/>
        <v>0</v>
      </c>
      <c r="CB31" s="514">
        <f>CB32</f>
        <v>0</v>
      </c>
      <c r="CC31" s="514">
        <f>CC32</f>
        <v>0</v>
      </c>
      <c r="CD31" s="597">
        <f t="shared" si="8"/>
        <v>0</v>
      </c>
      <c r="CE31" s="597">
        <f t="shared" si="9"/>
        <v>0</v>
      </c>
      <c r="CF31" s="514">
        <f t="shared" ref="CF31" si="81">CF32</f>
        <v>0</v>
      </c>
      <c r="CG31" s="597">
        <f t="shared" si="80"/>
        <v>0</v>
      </c>
      <c r="CH31" s="597">
        <f t="shared" si="80"/>
        <v>0</v>
      </c>
      <c r="CI31" s="597">
        <f t="shared" si="11"/>
        <v>0</v>
      </c>
      <c r="CJ31" s="597">
        <f>CJ32</f>
        <v>0</v>
      </c>
      <c r="CK31" s="514">
        <f>CK32</f>
        <v>0</v>
      </c>
      <c r="CL31" s="597">
        <f t="shared" si="65"/>
        <v>0</v>
      </c>
      <c r="CM31" s="597">
        <f>CM32</f>
        <v>0</v>
      </c>
      <c r="CN31" s="514">
        <f>CN32</f>
        <v>0</v>
      </c>
      <c r="CO31" s="514">
        <f t="shared" ref="CO31" si="82">CO32</f>
        <v>0</v>
      </c>
      <c r="CP31" s="597">
        <f t="shared" si="13"/>
        <v>0</v>
      </c>
      <c r="CQ31" s="597">
        <f>CQ32</f>
        <v>0</v>
      </c>
      <c r="CR31" s="514">
        <f>CR32</f>
        <v>0</v>
      </c>
      <c r="CS31" s="514">
        <f t="shared" ref="CS31" si="83">CS32</f>
        <v>0</v>
      </c>
      <c r="CT31" s="597">
        <f t="shared" si="15"/>
        <v>0</v>
      </c>
      <c r="CU31" s="597">
        <f>CU32</f>
        <v>0</v>
      </c>
      <c r="CV31" s="514">
        <f>CV32</f>
        <v>0</v>
      </c>
      <c r="CW31" s="514">
        <f t="shared" ref="CW31:CY31" si="84">CW32</f>
        <v>0</v>
      </c>
      <c r="CX31" s="514">
        <f t="shared" si="84"/>
        <v>0</v>
      </c>
      <c r="CY31" s="514">
        <f t="shared" si="84"/>
        <v>0</v>
      </c>
    </row>
    <row r="32" spans="1:103" s="448" customFormat="1" ht="18.95" hidden="1" customHeight="1" x14ac:dyDescent="0.25">
      <c r="A32" s="458"/>
      <c r="B32" s="596"/>
      <c r="C32" s="596"/>
      <c r="D32" s="596"/>
      <c r="E32" s="596"/>
      <c r="F32" s="596"/>
      <c r="G32" s="596"/>
      <c r="H32" s="458"/>
      <c r="I32" s="462"/>
      <c r="J32" s="462"/>
      <c r="K32" s="463" t="s">
        <v>414</v>
      </c>
      <c r="L32" s="502" t="s">
        <v>415</v>
      </c>
      <c r="M32" s="600"/>
      <c r="N32" s="600"/>
      <c r="O32" s="600"/>
      <c r="P32" s="600"/>
      <c r="Q32" s="600"/>
      <c r="R32" s="600"/>
      <c r="S32" s="600"/>
      <c r="T32" s="600"/>
      <c r="U32" s="600"/>
      <c r="V32" s="600"/>
      <c r="W32" s="600"/>
      <c r="X32" s="600"/>
      <c r="Y32" s="600"/>
      <c r="Z32" s="600"/>
      <c r="AA32" s="600"/>
      <c r="AB32" s="600"/>
      <c r="AC32" s="600"/>
      <c r="AD32" s="600"/>
      <c r="AE32" s="600"/>
      <c r="AF32" s="600"/>
      <c r="AG32" s="600"/>
      <c r="AH32" s="600"/>
      <c r="AI32" s="600" t="e">
        <f>#REF!</f>
        <v>#REF!</v>
      </c>
      <c r="AJ32" s="600" t="e">
        <f>#REF!</f>
        <v>#REF!</v>
      </c>
      <c r="AK32" s="600" t="e">
        <f>#REF!+#REF!</f>
        <v>#REF!</v>
      </c>
      <c r="AL32" s="600" t="e">
        <f>#REF!+#REF!</f>
        <v>#REF!</v>
      </c>
      <c r="AM32" s="600" t="e">
        <f>#REF!</f>
        <v>#REF!</v>
      </c>
      <c r="AN32" s="600"/>
      <c r="AO32" s="600"/>
      <c r="AP32" s="600">
        <v>0</v>
      </c>
      <c r="AQ32" s="600">
        <v>0</v>
      </c>
      <c r="AR32" s="600">
        <v>0</v>
      </c>
      <c r="AS32" s="600">
        <v>0</v>
      </c>
      <c r="AT32" s="600">
        <f t="shared" si="0"/>
        <v>0</v>
      </c>
      <c r="AU32" s="600">
        <f>AV32-AR32</f>
        <v>60000</v>
      </c>
      <c r="AV32" s="600">
        <v>60000</v>
      </c>
      <c r="AW32" s="493"/>
      <c r="AX32" s="493"/>
      <c r="AY32" s="600">
        <v>115900</v>
      </c>
      <c r="AZ32" s="600">
        <v>0</v>
      </c>
      <c r="BA32" s="600">
        <f t="shared" si="18"/>
        <v>0</v>
      </c>
      <c r="BB32" s="600">
        <f t="shared" si="19"/>
        <v>0</v>
      </c>
      <c r="BC32" s="600"/>
      <c r="BD32" s="600"/>
      <c r="BE32" s="600"/>
      <c r="BF32" s="600"/>
      <c r="BG32" s="600">
        <f t="shared" si="2"/>
        <v>0</v>
      </c>
      <c r="BH32" s="600">
        <f>BI32-BE32</f>
        <v>0</v>
      </c>
      <c r="BI32" s="600"/>
      <c r="BJ32" s="600"/>
      <c r="BK32" s="600">
        <f t="shared" si="3"/>
        <v>0</v>
      </c>
      <c r="BL32" s="600">
        <f>BM32-BI32</f>
        <v>0</v>
      </c>
      <c r="BM32" s="600"/>
      <c r="BN32" s="600"/>
      <c r="BO32" s="600">
        <f t="shared" si="4"/>
        <v>0</v>
      </c>
      <c r="BP32" s="600">
        <f>BQ32-BM32</f>
        <v>0</v>
      </c>
      <c r="BQ32" s="600"/>
      <c r="BR32" s="600"/>
      <c r="BS32" s="600">
        <f t="shared" si="5"/>
        <v>0</v>
      </c>
      <c r="BT32" s="600">
        <f>BU32-BM32</f>
        <v>0</v>
      </c>
      <c r="BU32" s="600"/>
      <c r="BV32" s="600"/>
      <c r="BW32" s="600">
        <f t="shared" si="6"/>
        <v>0</v>
      </c>
      <c r="BX32" s="600">
        <f>BY32-BU32</f>
        <v>0</v>
      </c>
      <c r="BY32" s="600"/>
      <c r="BZ32" s="762"/>
      <c r="CA32" s="762"/>
      <c r="CB32" s="762"/>
      <c r="CC32" s="762"/>
      <c r="CD32" s="600">
        <f t="shared" si="8"/>
        <v>0</v>
      </c>
      <c r="CE32" s="600">
        <f t="shared" si="9"/>
        <v>0</v>
      </c>
      <c r="CF32" s="762"/>
      <c r="CG32" s="600"/>
      <c r="CH32" s="600">
        <v>0</v>
      </c>
      <c r="CI32" s="600">
        <f t="shared" si="11"/>
        <v>0</v>
      </c>
      <c r="CJ32" s="600">
        <f>CK32-CG32</f>
        <v>0</v>
      </c>
      <c r="CK32" s="762"/>
      <c r="CL32" s="600">
        <f t="shared" si="65"/>
        <v>0</v>
      </c>
      <c r="CM32" s="600">
        <f>CN32-CK32</f>
        <v>0</v>
      </c>
      <c r="CN32" s="762"/>
      <c r="CO32" s="762"/>
      <c r="CP32" s="600">
        <f t="shared" si="13"/>
        <v>0</v>
      </c>
      <c r="CQ32" s="600">
        <f>CR32-CN32</f>
        <v>0</v>
      </c>
      <c r="CR32" s="762"/>
      <c r="CS32" s="762"/>
      <c r="CT32" s="600">
        <f t="shared" si="15"/>
        <v>0</v>
      </c>
      <c r="CU32" s="600">
        <f>CV32-CR32</f>
        <v>0</v>
      </c>
      <c r="CV32" s="762"/>
      <c r="CW32" s="762"/>
      <c r="CX32" s="762"/>
      <c r="CY32" s="762"/>
    </row>
    <row r="33" spans="1:103" ht="18.95" hidden="1" customHeight="1" x14ac:dyDescent="0.25">
      <c r="A33" s="460"/>
      <c r="B33" s="501"/>
      <c r="C33" s="501"/>
      <c r="D33" s="501" t="s">
        <v>8</v>
      </c>
      <c r="E33" s="501"/>
      <c r="F33" s="501"/>
      <c r="G33" s="501"/>
      <c r="H33" s="460"/>
      <c r="I33" s="452">
        <v>64</v>
      </c>
      <c r="J33" s="873" t="s">
        <v>133</v>
      </c>
      <c r="K33" s="873"/>
      <c r="L33" s="873"/>
      <c r="M33" s="425" t="e">
        <f>SUM(M34+#REF!+#REF!)</f>
        <v>#REF!</v>
      </c>
      <c r="N33" s="425" t="e">
        <f>SUM(N34+#REF!+#REF!)</f>
        <v>#REF!</v>
      </c>
      <c r="O33" s="425" t="e">
        <f>SUM(O34+#REF!+#REF!)</f>
        <v>#REF!</v>
      </c>
      <c r="P33" s="597" t="e">
        <f>SUM(P34+#REF!+#REF!)</f>
        <v>#REF!</v>
      </c>
      <c r="Q33" s="597" t="e">
        <f>SUM(Q34+#REF!+#REF!)</f>
        <v>#REF!</v>
      </c>
      <c r="R33" s="597" t="e">
        <f>SUM(R34+#REF!+#REF!)</f>
        <v>#REF!</v>
      </c>
      <c r="S33" s="597" t="e">
        <f>SUM(S34+#REF!+#REF!)</f>
        <v>#REF!</v>
      </c>
      <c r="T33" s="597" t="e">
        <f>(S33/R33)*100</f>
        <v>#REF!</v>
      </c>
      <c r="U33" s="597" t="e">
        <f>SUM(U34+#REF!+#REF!)</f>
        <v>#REF!</v>
      </c>
      <c r="V33" s="597" t="e">
        <f>SUM(V34+#REF!+#REF!)</f>
        <v>#REF!</v>
      </c>
      <c r="W33" s="597" t="e">
        <f>SUM(W34+#REF!+#REF!)</f>
        <v>#REF!</v>
      </c>
      <c r="X33" s="597" t="e">
        <f>SUM(X34+#REF!+#REF!)</f>
        <v>#REF!</v>
      </c>
      <c r="Y33" s="597" t="e">
        <f>SUM(Y34+#REF!+#REF!)</f>
        <v>#REF!</v>
      </c>
      <c r="Z33" s="597" t="e">
        <f>SUM(Z34+#REF!+#REF!)</f>
        <v>#REF!</v>
      </c>
      <c r="AA33" s="597" t="e">
        <f>SUM(AA34+#REF!+#REF!)</f>
        <v>#REF!</v>
      </c>
      <c r="AB33" s="597" t="e">
        <f>(AA33/Z33)*100</f>
        <v>#REF!</v>
      </c>
      <c r="AC33" s="597" t="e">
        <f>SUM(AC34+#REF!+#REF!)</f>
        <v>#REF!</v>
      </c>
      <c r="AD33" s="597" t="e">
        <f>SUM(AD34+#REF!+#REF!)</f>
        <v>#REF!</v>
      </c>
      <c r="AE33" s="425">
        <v>7580000</v>
      </c>
      <c r="AF33" s="425">
        <v>3600000</v>
      </c>
      <c r="AG33" s="597" t="e">
        <f>SUM(AG34+#REF!+#REF!)</f>
        <v>#REF!</v>
      </c>
      <c r="AH33" s="597" t="e">
        <f>SUM(AH34+#REF!+#REF!)</f>
        <v>#REF!</v>
      </c>
      <c r="AI33" s="597" t="e">
        <f>SUM(AI34+#REF!+#REF!)</f>
        <v>#REF!</v>
      </c>
      <c r="AJ33" s="597" t="e">
        <f>SUM(AJ34+#REF!+#REF!)</f>
        <v>#REF!</v>
      </c>
      <c r="AK33" s="597" t="e">
        <f>SUM(AK34+#REF!+#REF!)</f>
        <v>#REF!</v>
      </c>
      <c r="AL33" s="597" t="e">
        <f>SUM(AL34+#REF!+#REF!)</f>
        <v>#REF!</v>
      </c>
      <c r="AM33" s="597" t="e">
        <f>SUM(AM34+#REF!+#REF!)</f>
        <v>#REF!</v>
      </c>
      <c r="AN33" s="597"/>
      <c r="AO33" s="597">
        <f>SUM(AO34+AO38+AO42+AO46)</f>
        <v>0</v>
      </c>
      <c r="AP33" s="597">
        <f>SUM(AP34+AP38+AP42+AP46)</f>
        <v>0</v>
      </c>
      <c r="AQ33" s="597">
        <f>SUM(AQ34+AQ38+AQ42+AQ46)</f>
        <v>0</v>
      </c>
      <c r="AR33" s="597">
        <f>SUM(AR34+AR38+AR42+AR46)</f>
        <v>0</v>
      </c>
      <c r="AS33" s="597">
        <f>SUM(AS34+AS38+AS42+AS46)</f>
        <v>0</v>
      </c>
      <c r="AT33" s="597">
        <f t="shared" si="0"/>
        <v>0</v>
      </c>
      <c r="AU33" s="597">
        <f t="shared" ref="AU33:AZ33" si="85">SUM(AU34+AU38+AU42+AU46)</f>
        <v>0</v>
      </c>
      <c r="AV33" s="597">
        <f t="shared" si="85"/>
        <v>0</v>
      </c>
      <c r="AW33" s="491">
        <f t="shared" si="85"/>
        <v>0</v>
      </c>
      <c r="AX33" s="491">
        <f t="shared" si="85"/>
        <v>0</v>
      </c>
      <c r="AY33" s="597">
        <f t="shared" si="85"/>
        <v>0</v>
      </c>
      <c r="AZ33" s="597">
        <f t="shared" si="85"/>
        <v>0</v>
      </c>
      <c r="BA33" s="597">
        <f t="shared" si="18"/>
        <v>0</v>
      </c>
      <c r="BB33" s="597">
        <f t="shared" si="19"/>
        <v>0</v>
      </c>
      <c r="BC33" s="597">
        <f>SUM(BC34+BC38+BC42+BC46)</f>
        <v>0</v>
      </c>
      <c r="BD33" s="597">
        <f>SUM(BD34+BD38+BD42+BD46)</f>
        <v>0</v>
      </c>
      <c r="BE33" s="597">
        <f>SUM(BE34+BE38+BE42+BE46)</f>
        <v>0</v>
      </c>
      <c r="BF33" s="597">
        <f>SUM(BF34+BF38+BF42+BF46)</f>
        <v>0</v>
      </c>
      <c r="BG33" s="597">
        <f t="shared" ref="BG33:BG62" si="86">IFERROR(BF33/BE33*100,)</f>
        <v>0</v>
      </c>
      <c r="BH33" s="597">
        <f>SUM(BH34+BH38+BH42+BH46)</f>
        <v>0</v>
      </c>
      <c r="BI33" s="597">
        <f>SUM(BI34+BI38+BI42+BI46)</f>
        <v>0</v>
      </c>
      <c r="BJ33" s="597"/>
      <c r="BK33" s="597">
        <f t="shared" si="3"/>
        <v>0</v>
      </c>
      <c r="BL33" s="597">
        <f t="shared" ref="BL33:BR33" si="87">SUM(BL34+BL38+BL42+BL46)</f>
        <v>0</v>
      </c>
      <c r="BM33" s="597">
        <f t="shared" si="87"/>
        <v>0</v>
      </c>
      <c r="BN33" s="597"/>
      <c r="BO33" s="597">
        <f t="shared" si="4"/>
        <v>0</v>
      </c>
      <c r="BP33" s="597">
        <f>SUM(BP34+BP38+BP42+BP46)</f>
        <v>0</v>
      </c>
      <c r="BQ33" s="597">
        <f>SUM(BQ34+BQ38+BQ42+BQ46)</f>
        <v>0</v>
      </c>
      <c r="BR33" s="597">
        <f t="shared" si="87"/>
        <v>0</v>
      </c>
      <c r="BS33" s="597">
        <f t="shared" si="5"/>
        <v>0</v>
      </c>
      <c r="BT33" s="597">
        <f>SUM(BT34+BT38+BT42+BT46)</f>
        <v>0</v>
      </c>
      <c r="BU33" s="597">
        <f>SUM(BU34+BU38+BU42+BU46)</f>
        <v>0</v>
      </c>
      <c r="BV33" s="597">
        <f t="shared" ref="BV33" si="88">SUM(BV34+BV38+BV42+BV46)</f>
        <v>0</v>
      </c>
      <c r="BW33" s="597">
        <f t="shared" si="6"/>
        <v>0</v>
      </c>
      <c r="BX33" s="597">
        <f>SUM(BX34+BX38+BX42+BX46)</f>
        <v>0</v>
      </c>
      <c r="BY33" s="597">
        <f t="shared" ref="BY33" si="89">SUM(BY34+BY38+BY42+BY46)</f>
        <v>0</v>
      </c>
      <c r="BZ33" s="514">
        <f>SUM(BZ34+BZ38+BZ42+BZ46)</f>
        <v>0</v>
      </c>
      <c r="CA33" s="514">
        <f>SUM(CA34+CA38+CA42+CA46)</f>
        <v>0</v>
      </c>
      <c r="CB33" s="514">
        <f>SUM(CB34+CB38+CB42+CB46)</f>
        <v>0</v>
      </c>
      <c r="CC33" s="514">
        <f>SUM(CC34+CC38+CC42+CC46)</f>
        <v>0</v>
      </c>
      <c r="CD33" s="597">
        <f t="shared" si="8"/>
        <v>0</v>
      </c>
      <c r="CE33" s="597">
        <f t="shared" si="9"/>
        <v>0</v>
      </c>
      <c r="CF33" s="514">
        <f t="shared" ref="CF33" si="90">SUM(CF34+CF38+CF42+CF46)</f>
        <v>0</v>
      </c>
      <c r="CG33" s="597">
        <f>SUM(CG34+CG38+CG42+CG46)</f>
        <v>0</v>
      </c>
      <c r="CH33" s="597">
        <f>SUM(CH34+CH38+CH42+CH46)</f>
        <v>0</v>
      </c>
      <c r="CI33" s="597">
        <f t="shared" si="11"/>
        <v>0</v>
      </c>
      <c r="CJ33" s="597">
        <f>SUM(CJ34+CJ38+CJ42+CJ46)</f>
        <v>0</v>
      </c>
      <c r="CK33" s="514">
        <f>SUM(CK34+CK38+CK42+CK46)</f>
        <v>0</v>
      </c>
      <c r="CL33" s="597">
        <f t="shared" si="65"/>
        <v>0</v>
      </c>
      <c r="CM33" s="597">
        <f>SUM(CM34+CM38+CM42+CM46)</f>
        <v>0</v>
      </c>
      <c r="CN33" s="514">
        <f>SUM(CN34+CN38+CN42+CN46)</f>
        <v>0</v>
      </c>
      <c r="CO33" s="514">
        <f>SUM(CO34+CO38+CO42+CO46)</f>
        <v>0</v>
      </c>
      <c r="CP33" s="597">
        <f t="shared" si="13"/>
        <v>0</v>
      </c>
      <c r="CQ33" s="597">
        <f>SUM(CQ34+CQ38+CQ42+CQ46)</f>
        <v>0</v>
      </c>
      <c r="CR33" s="514">
        <f>SUM(CR34+CR38+CR42+CR46)</f>
        <v>0</v>
      </c>
      <c r="CS33" s="514">
        <f>SUM(CS34+CS38+CS42+CS46)</f>
        <v>0</v>
      </c>
      <c r="CT33" s="597">
        <f t="shared" si="15"/>
        <v>0</v>
      </c>
      <c r="CU33" s="597">
        <f>SUM(CU34+CU38+CU42+CU46)</f>
        <v>0</v>
      </c>
      <c r="CV33" s="514">
        <f>SUM(CV34+CV38+CV42+CV46)</f>
        <v>0</v>
      </c>
      <c r="CW33" s="514">
        <f t="shared" ref="CW33:CY33" si="91">SUM(CW34+CW38+CW42+CW46)</f>
        <v>0</v>
      </c>
      <c r="CX33" s="514">
        <f t="shared" si="91"/>
        <v>0</v>
      </c>
      <c r="CY33" s="514">
        <f t="shared" si="91"/>
        <v>0</v>
      </c>
    </row>
    <row r="34" spans="1:103" ht="18.95" hidden="1" customHeight="1" x14ac:dyDescent="0.25">
      <c r="A34" s="484"/>
      <c r="B34" s="545"/>
      <c r="C34" s="545"/>
      <c r="D34" s="545"/>
      <c r="E34" s="545"/>
      <c r="F34" s="545"/>
      <c r="G34" s="545"/>
      <c r="H34" s="459"/>
      <c r="I34" s="461"/>
      <c r="J34" s="452">
        <v>641</v>
      </c>
      <c r="K34" s="873" t="s">
        <v>134</v>
      </c>
      <c r="L34" s="873"/>
      <c r="M34" s="598">
        <f t="shared" ref="M34:S34" si="92">SUM(M35:M36)</f>
        <v>164677.19</v>
      </c>
      <c r="N34" s="598">
        <f t="shared" si="92"/>
        <v>30000</v>
      </c>
      <c r="O34" s="598">
        <f t="shared" si="92"/>
        <v>70000</v>
      </c>
      <c r="P34" s="598">
        <f t="shared" si="92"/>
        <v>169503.96</v>
      </c>
      <c r="Q34" s="598">
        <f t="shared" si="92"/>
        <v>100000</v>
      </c>
      <c r="R34" s="598">
        <f t="shared" si="92"/>
        <v>100000</v>
      </c>
      <c r="S34" s="598">
        <f t="shared" si="92"/>
        <v>48514.2</v>
      </c>
      <c r="T34" s="598">
        <f>(S34/R34)*100</f>
        <v>48.514199999999995</v>
      </c>
      <c r="U34" s="598">
        <f t="shared" ref="U34:AA34" si="93">SUM(U35:U36)</f>
        <v>-30000</v>
      </c>
      <c r="V34" s="598">
        <f t="shared" si="93"/>
        <v>70000</v>
      </c>
      <c r="W34" s="598">
        <f t="shared" si="93"/>
        <v>70000</v>
      </c>
      <c r="X34" s="598">
        <f t="shared" si="93"/>
        <v>100000</v>
      </c>
      <c r="Y34" s="598">
        <f t="shared" si="93"/>
        <v>83243.5</v>
      </c>
      <c r="Z34" s="598">
        <f t="shared" si="93"/>
        <v>70000</v>
      </c>
      <c r="AA34" s="598">
        <f t="shared" si="93"/>
        <v>18064.77</v>
      </c>
      <c r="AB34" s="598">
        <f>(AA34/Z34)*100</f>
        <v>25.806814285714285</v>
      </c>
      <c r="AC34" s="598">
        <f>SUM(AC35:AC36)</f>
        <v>0</v>
      </c>
      <c r="AD34" s="598">
        <f>SUM(AD35:AD36)</f>
        <v>70000</v>
      </c>
      <c r="AE34" s="598"/>
      <c r="AF34" s="598"/>
      <c r="AG34" s="598">
        <f t="shared" ref="AG34:AM34" si="94">SUM(AG35:AG36)</f>
        <v>70000</v>
      </c>
      <c r="AH34" s="598">
        <f t="shared" si="94"/>
        <v>0</v>
      </c>
      <c r="AI34" s="598">
        <f t="shared" si="94"/>
        <v>42421.79</v>
      </c>
      <c r="AJ34" s="598">
        <f t="shared" si="94"/>
        <v>70000</v>
      </c>
      <c r="AK34" s="598">
        <f t="shared" si="94"/>
        <v>70000</v>
      </c>
      <c r="AL34" s="598">
        <f t="shared" si="94"/>
        <v>20000</v>
      </c>
      <c r="AM34" s="598">
        <f t="shared" si="94"/>
        <v>39900</v>
      </c>
      <c r="AN34" s="598"/>
      <c r="AO34" s="598">
        <f>SUM(AO36:AO37)</f>
        <v>0</v>
      </c>
      <c r="AP34" s="598">
        <f>SUM(AP36:AP37)</f>
        <v>0</v>
      </c>
      <c r="AQ34" s="598">
        <f>SUM(AQ36:AQ37)</f>
        <v>0</v>
      </c>
      <c r="AR34" s="598">
        <f>SUM(AR36:AR37)</f>
        <v>0</v>
      </c>
      <c r="AS34" s="598">
        <f>SUM(AS36:AS37)</f>
        <v>0</v>
      </c>
      <c r="AT34" s="598">
        <f t="shared" si="0"/>
        <v>0</v>
      </c>
      <c r="AU34" s="598">
        <f t="shared" ref="AU34:AZ34" si="95">SUM(AU36:AU37)</f>
        <v>0</v>
      </c>
      <c r="AV34" s="598">
        <f t="shared" si="95"/>
        <v>0</v>
      </c>
      <c r="AW34" s="490">
        <f t="shared" si="95"/>
        <v>0</v>
      </c>
      <c r="AX34" s="490">
        <f t="shared" si="95"/>
        <v>0</v>
      </c>
      <c r="AY34" s="598">
        <f t="shared" si="95"/>
        <v>0</v>
      </c>
      <c r="AZ34" s="598">
        <f t="shared" si="95"/>
        <v>0</v>
      </c>
      <c r="BA34" s="598">
        <f t="shared" si="18"/>
        <v>0</v>
      </c>
      <c r="BB34" s="598">
        <f t="shared" si="19"/>
        <v>0</v>
      </c>
      <c r="BC34" s="598">
        <f>SUM(BC36:BC37)</f>
        <v>0</v>
      </c>
      <c r="BD34" s="598">
        <f>SUM(BD36:BD37)</f>
        <v>0</v>
      </c>
      <c r="BE34" s="598">
        <f>SUM(BE36:BE37)</f>
        <v>0</v>
      </c>
      <c r="BF34" s="598">
        <f>SUM(BF36:BF37)</f>
        <v>0</v>
      </c>
      <c r="BG34" s="598">
        <f t="shared" si="86"/>
        <v>0</v>
      </c>
      <c r="BH34" s="598">
        <f>SUM(BH36:BH37)</f>
        <v>0</v>
      </c>
      <c r="BI34" s="598">
        <f>SUM(BI36:BI37)</f>
        <v>0</v>
      </c>
      <c r="BJ34" s="598"/>
      <c r="BK34" s="598">
        <f t="shared" si="3"/>
        <v>0</v>
      </c>
      <c r="BL34" s="598">
        <f t="shared" ref="BL34:BR34" si="96">SUM(BL36:BL37)</f>
        <v>0</v>
      </c>
      <c r="BM34" s="598">
        <f t="shared" si="96"/>
        <v>0</v>
      </c>
      <c r="BN34" s="598"/>
      <c r="BO34" s="598">
        <f t="shared" si="4"/>
        <v>0</v>
      </c>
      <c r="BP34" s="598">
        <f>SUM(BP36:BP37)</f>
        <v>0</v>
      </c>
      <c r="BQ34" s="598">
        <f>SUM(BQ36:BQ37)</f>
        <v>0</v>
      </c>
      <c r="BR34" s="598">
        <f t="shared" si="96"/>
        <v>0</v>
      </c>
      <c r="BS34" s="598">
        <f t="shared" si="5"/>
        <v>0</v>
      </c>
      <c r="BT34" s="598">
        <f>SUM(BT36:BT37)</f>
        <v>0</v>
      </c>
      <c r="BU34" s="598">
        <f>SUM(BU36:BU37)</f>
        <v>0</v>
      </c>
      <c r="BV34" s="598">
        <f t="shared" ref="BV34" si="97">SUM(BV36:BV37)</f>
        <v>0</v>
      </c>
      <c r="BW34" s="598">
        <f t="shared" si="6"/>
        <v>0</v>
      </c>
      <c r="BX34" s="598">
        <f>SUM(BX36:BX37)</f>
        <v>0</v>
      </c>
      <c r="BY34" s="598">
        <f t="shared" ref="BY34" si="98">SUM(BY36:BY37)</f>
        <v>0</v>
      </c>
      <c r="BZ34" s="763">
        <f>SUM(BZ36:BZ37)</f>
        <v>0</v>
      </c>
      <c r="CA34" s="763">
        <f>SUM(CA36:CA37)</f>
        <v>0</v>
      </c>
      <c r="CB34" s="763">
        <f>SUM(CB36:CB37)</f>
        <v>0</v>
      </c>
      <c r="CC34" s="763">
        <f>SUM(CC36:CC37)</f>
        <v>0</v>
      </c>
      <c r="CD34" s="598">
        <f t="shared" si="8"/>
        <v>0</v>
      </c>
      <c r="CE34" s="598">
        <f t="shared" si="9"/>
        <v>0</v>
      </c>
      <c r="CF34" s="763">
        <f t="shared" ref="CF34" si="99">SUM(CF36:CF37)</f>
        <v>0</v>
      </c>
      <c r="CG34" s="598">
        <f>SUM(CG36:CG37)</f>
        <v>0</v>
      </c>
      <c r="CH34" s="598">
        <f>SUM(CH36:CH37)</f>
        <v>0</v>
      </c>
      <c r="CI34" s="598">
        <f t="shared" si="11"/>
        <v>0</v>
      </c>
      <c r="CJ34" s="598">
        <f>SUM(CJ36:CJ37)</f>
        <v>0</v>
      </c>
      <c r="CK34" s="763">
        <f>SUM(CK36:CK37)</f>
        <v>0</v>
      </c>
      <c r="CL34" s="598">
        <f t="shared" si="65"/>
        <v>0</v>
      </c>
      <c r="CM34" s="598">
        <f>SUM(CM36:CM37)</f>
        <v>0</v>
      </c>
      <c r="CN34" s="763">
        <f>SUM(CN36:CN37)</f>
        <v>0</v>
      </c>
      <c r="CO34" s="763">
        <f>SUM(CO36:CO37)</f>
        <v>0</v>
      </c>
      <c r="CP34" s="598">
        <f t="shared" si="13"/>
        <v>0</v>
      </c>
      <c r="CQ34" s="598">
        <f>SUM(CQ36:CQ37)</f>
        <v>0</v>
      </c>
      <c r="CR34" s="763">
        <f>SUM(CR36:CR37)</f>
        <v>0</v>
      </c>
      <c r="CS34" s="763">
        <f>SUM(CS36:CS37)</f>
        <v>0</v>
      </c>
      <c r="CT34" s="598">
        <f t="shared" si="15"/>
        <v>0</v>
      </c>
      <c r="CU34" s="598">
        <f>SUM(CU36:CU37)</f>
        <v>0</v>
      </c>
      <c r="CV34" s="763">
        <f>SUM(CV36:CV37)</f>
        <v>0</v>
      </c>
      <c r="CW34" s="763">
        <f t="shared" ref="CW34:CY34" si="100">SUM(CW36:CW37)</f>
        <v>0</v>
      </c>
      <c r="CX34" s="763">
        <f t="shared" si="100"/>
        <v>0</v>
      </c>
      <c r="CY34" s="763">
        <f t="shared" si="100"/>
        <v>0</v>
      </c>
    </row>
    <row r="35" spans="1:103" ht="18.95" hidden="1" customHeight="1" x14ac:dyDescent="0.25">
      <c r="A35" s="459"/>
      <c r="B35" s="545"/>
      <c r="C35" s="545"/>
      <c r="D35" s="545"/>
      <c r="E35" s="545"/>
      <c r="F35" s="545"/>
      <c r="G35" s="545"/>
      <c r="H35" s="459"/>
      <c r="I35" s="461"/>
      <c r="J35" s="464"/>
      <c r="K35" s="464">
        <v>6411</v>
      </c>
      <c r="L35" s="602" t="s">
        <v>223</v>
      </c>
      <c r="M35" s="600">
        <v>0</v>
      </c>
      <c r="N35" s="600">
        <v>0</v>
      </c>
      <c r="O35" s="600">
        <v>0</v>
      </c>
      <c r="P35" s="600">
        <v>0</v>
      </c>
      <c r="Q35" s="600">
        <v>0</v>
      </c>
      <c r="R35" s="600">
        <v>0</v>
      </c>
      <c r="S35" s="600">
        <v>0</v>
      </c>
      <c r="T35" s="600" t="e">
        <f>(S35/R35)*100</f>
        <v>#DIV/0!</v>
      </c>
      <c r="U35" s="600">
        <v>0</v>
      </c>
      <c r="V35" s="600">
        <v>0</v>
      </c>
      <c r="W35" s="600">
        <v>0</v>
      </c>
      <c r="X35" s="600">
        <v>0</v>
      </c>
      <c r="Y35" s="600">
        <v>0</v>
      </c>
      <c r="Z35" s="600">
        <v>0</v>
      </c>
      <c r="AA35" s="600"/>
      <c r="AB35" s="600" t="e">
        <f>(AA35/Z35)*100</f>
        <v>#DIV/0!</v>
      </c>
      <c r="AC35" s="600">
        <v>0</v>
      </c>
      <c r="AD35" s="600"/>
      <c r="AE35" s="600">
        <v>0</v>
      </c>
      <c r="AF35" s="600">
        <v>0</v>
      </c>
      <c r="AG35" s="600"/>
      <c r="AH35" s="600"/>
      <c r="AI35" s="600"/>
      <c r="AJ35" s="600"/>
      <c r="AK35" s="600"/>
      <c r="AL35" s="600"/>
      <c r="AM35" s="600"/>
      <c r="AN35" s="600"/>
      <c r="AO35" s="600"/>
      <c r="AP35" s="600"/>
      <c r="AQ35" s="600"/>
      <c r="AR35" s="600"/>
      <c r="AS35" s="600"/>
      <c r="AT35" s="600">
        <f t="shared" ref="AT35:AT59" si="101">IFERROR(AS35/AR35*100,)</f>
        <v>0</v>
      </c>
      <c r="AU35" s="600"/>
      <c r="AV35" s="600"/>
      <c r="AW35" s="493"/>
      <c r="AX35" s="493"/>
      <c r="AY35" s="600"/>
      <c r="AZ35" s="600"/>
      <c r="BA35" s="600">
        <f t="shared" si="18"/>
        <v>0</v>
      </c>
      <c r="BB35" s="600">
        <f t="shared" si="19"/>
        <v>0</v>
      </c>
      <c r="BC35" s="600"/>
      <c r="BD35" s="600"/>
      <c r="BE35" s="600"/>
      <c r="BF35" s="600"/>
      <c r="BG35" s="600">
        <f t="shared" si="86"/>
        <v>0</v>
      </c>
      <c r="BH35" s="600"/>
      <c r="BI35" s="600"/>
      <c r="BJ35" s="600"/>
      <c r="BK35" s="600">
        <f t="shared" si="3"/>
        <v>0</v>
      </c>
      <c r="BL35" s="600"/>
      <c r="BM35" s="600"/>
      <c r="BN35" s="600"/>
      <c r="BO35" s="600">
        <f t="shared" si="4"/>
        <v>0</v>
      </c>
      <c r="BP35" s="600"/>
      <c r="BQ35" s="600"/>
      <c r="BR35" s="600"/>
      <c r="BS35" s="600">
        <f t="shared" si="5"/>
        <v>0</v>
      </c>
      <c r="BT35" s="600"/>
      <c r="BU35" s="600"/>
      <c r="BV35" s="600"/>
      <c r="BW35" s="600">
        <f t="shared" si="6"/>
        <v>0</v>
      </c>
      <c r="BX35" s="600"/>
      <c r="BY35" s="600"/>
      <c r="BZ35" s="762"/>
      <c r="CA35" s="762"/>
      <c r="CB35" s="762"/>
      <c r="CC35" s="762"/>
      <c r="CD35" s="600">
        <f t="shared" si="8"/>
        <v>0</v>
      </c>
      <c r="CE35" s="600">
        <f t="shared" si="9"/>
        <v>0</v>
      </c>
      <c r="CF35" s="762"/>
      <c r="CG35" s="600"/>
      <c r="CH35" s="600">
        <v>0</v>
      </c>
      <c r="CI35" s="600">
        <f t="shared" si="11"/>
        <v>0</v>
      </c>
      <c r="CJ35" s="600"/>
      <c r="CK35" s="762"/>
      <c r="CL35" s="600">
        <f t="shared" si="65"/>
        <v>0</v>
      </c>
      <c r="CM35" s="600"/>
      <c r="CN35" s="762"/>
      <c r="CO35" s="762"/>
      <c r="CP35" s="600">
        <f t="shared" si="13"/>
        <v>0</v>
      </c>
      <c r="CQ35" s="600"/>
      <c r="CR35" s="762"/>
      <c r="CS35" s="762"/>
      <c r="CT35" s="600">
        <f t="shared" si="15"/>
        <v>0</v>
      </c>
      <c r="CU35" s="600"/>
      <c r="CV35" s="762"/>
      <c r="CW35" s="762"/>
      <c r="CX35" s="762"/>
      <c r="CY35" s="762"/>
    </row>
    <row r="36" spans="1:103" ht="18.95" hidden="1" customHeight="1" x14ac:dyDescent="0.25">
      <c r="A36" s="459"/>
      <c r="B36" s="545"/>
      <c r="C36" s="545"/>
      <c r="D36" s="545"/>
      <c r="E36" s="545"/>
      <c r="F36" s="545"/>
      <c r="G36" s="545"/>
      <c r="H36" s="459"/>
      <c r="I36" s="461"/>
      <c r="J36" s="461"/>
      <c r="K36" s="464">
        <v>6413</v>
      </c>
      <c r="L36" s="602" t="s">
        <v>135</v>
      </c>
      <c r="M36" s="600">
        <v>164677.19</v>
      </c>
      <c r="N36" s="600">
        <v>30000</v>
      </c>
      <c r="O36" s="600">
        <v>70000</v>
      </c>
      <c r="P36" s="600">
        <v>169503.96</v>
      </c>
      <c r="Q36" s="600">
        <v>100000</v>
      </c>
      <c r="R36" s="600">
        <v>100000</v>
      </c>
      <c r="S36" s="600">
        <v>48514.2</v>
      </c>
      <c r="T36" s="600">
        <f>(S36/R36)*100</f>
        <v>48.514199999999995</v>
      </c>
      <c r="U36" s="600">
        <f>(V36-R36)</f>
        <v>-30000</v>
      </c>
      <c r="V36" s="600">
        <v>70000</v>
      </c>
      <c r="W36" s="600">
        <v>70000</v>
      </c>
      <c r="X36" s="600">
        <v>100000</v>
      </c>
      <c r="Y36" s="600">
        <v>83243.5</v>
      </c>
      <c r="Z36" s="600">
        <v>70000</v>
      </c>
      <c r="AA36" s="600">
        <v>18064.77</v>
      </c>
      <c r="AB36" s="600">
        <f>(AA36/Z36)*100</f>
        <v>25.806814285714285</v>
      </c>
      <c r="AC36" s="600">
        <f>(AD36-Z36)</f>
        <v>0</v>
      </c>
      <c r="AD36" s="600">
        <v>70000</v>
      </c>
      <c r="AE36" s="600"/>
      <c r="AF36" s="600"/>
      <c r="AG36" s="600">
        <v>70000</v>
      </c>
      <c r="AH36" s="600"/>
      <c r="AI36" s="600">
        <v>42421.79</v>
      </c>
      <c r="AJ36" s="600">
        <v>70000</v>
      </c>
      <c r="AK36" s="600">
        <v>70000</v>
      </c>
      <c r="AL36" s="600">
        <v>20000</v>
      </c>
      <c r="AM36" s="600">
        <v>39900</v>
      </c>
      <c r="AN36" s="600"/>
      <c r="AO36" s="600"/>
      <c r="AP36" s="600"/>
      <c r="AQ36" s="600"/>
      <c r="AR36" s="600"/>
      <c r="AS36" s="600"/>
      <c r="AT36" s="600">
        <f t="shared" si="101"/>
        <v>0</v>
      </c>
      <c r="AU36" s="600"/>
      <c r="AV36" s="600"/>
      <c r="AW36" s="493"/>
      <c r="AX36" s="493"/>
      <c r="AY36" s="600"/>
      <c r="AZ36" s="600"/>
      <c r="BA36" s="600">
        <f t="shared" si="18"/>
        <v>0</v>
      </c>
      <c r="BB36" s="600">
        <f t="shared" si="19"/>
        <v>0</v>
      </c>
      <c r="BC36" s="600"/>
      <c r="BD36" s="600"/>
      <c r="BE36" s="600"/>
      <c r="BF36" s="600"/>
      <c r="BG36" s="600">
        <f t="shared" si="86"/>
        <v>0</v>
      </c>
      <c r="BH36" s="600"/>
      <c r="BI36" s="600"/>
      <c r="BJ36" s="600"/>
      <c r="BK36" s="600">
        <f t="shared" si="3"/>
        <v>0</v>
      </c>
      <c r="BL36" s="600"/>
      <c r="BM36" s="600"/>
      <c r="BN36" s="600"/>
      <c r="BO36" s="600">
        <f t="shared" si="4"/>
        <v>0</v>
      </c>
      <c r="BP36" s="600"/>
      <c r="BQ36" s="600"/>
      <c r="BR36" s="600"/>
      <c r="BS36" s="600">
        <f t="shared" si="5"/>
        <v>0</v>
      </c>
      <c r="BT36" s="600"/>
      <c r="BU36" s="600"/>
      <c r="BV36" s="600"/>
      <c r="BW36" s="600">
        <f t="shared" si="6"/>
        <v>0</v>
      </c>
      <c r="BX36" s="600"/>
      <c r="BY36" s="600"/>
      <c r="BZ36" s="762"/>
      <c r="CA36" s="762"/>
      <c r="CB36" s="762"/>
      <c r="CC36" s="762"/>
      <c r="CD36" s="600">
        <f t="shared" si="8"/>
        <v>0</v>
      </c>
      <c r="CE36" s="600">
        <f t="shared" si="9"/>
        <v>0</v>
      </c>
      <c r="CF36" s="762"/>
      <c r="CG36" s="600"/>
      <c r="CH36" s="600">
        <v>0</v>
      </c>
      <c r="CI36" s="600">
        <f t="shared" si="11"/>
        <v>0</v>
      </c>
      <c r="CJ36" s="600"/>
      <c r="CK36" s="762"/>
      <c r="CL36" s="600">
        <f t="shared" si="65"/>
        <v>0</v>
      </c>
      <c r="CM36" s="600"/>
      <c r="CN36" s="762"/>
      <c r="CO36" s="762"/>
      <c r="CP36" s="600">
        <f t="shared" si="13"/>
        <v>0</v>
      </c>
      <c r="CQ36" s="600"/>
      <c r="CR36" s="762"/>
      <c r="CS36" s="762"/>
      <c r="CT36" s="600">
        <f t="shared" si="15"/>
        <v>0</v>
      </c>
      <c r="CU36" s="600"/>
      <c r="CV36" s="762"/>
      <c r="CW36" s="762"/>
      <c r="CX36" s="762"/>
      <c r="CY36" s="762"/>
    </row>
    <row r="37" spans="1:103" ht="18.95" hidden="1" customHeight="1" x14ac:dyDescent="0.25">
      <c r="A37" s="459"/>
      <c r="B37" s="545"/>
      <c r="C37" s="545"/>
      <c r="D37" s="545"/>
      <c r="E37" s="545"/>
      <c r="F37" s="545"/>
      <c r="G37" s="545"/>
      <c r="H37" s="459"/>
      <c r="I37" s="459"/>
      <c r="J37" s="459"/>
      <c r="K37" s="464">
        <v>6419</v>
      </c>
      <c r="L37" s="602" t="s">
        <v>564</v>
      </c>
      <c r="M37" s="600"/>
      <c r="N37" s="600"/>
      <c r="O37" s="600"/>
      <c r="P37" s="600"/>
      <c r="Q37" s="600"/>
      <c r="R37" s="600"/>
      <c r="S37" s="600"/>
      <c r="T37" s="600"/>
      <c r="U37" s="600"/>
      <c r="V37" s="600"/>
      <c r="W37" s="600"/>
      <c r="X37" s="600"/>
      <c r="Y37" s="600"/>
      <c r="Z37" s="600"/>
      <c r="AA37" s="600"/>
      <c r="AB37" s="600"/>
      <c r="AC37" s="600"/>
      <c r="AD37" s="600"/>
      <c r="AE37" s="600"/>
      <c r="AF37" s="600"/>
      <c r="AG37" s="600"/>
      <c r="AH37" s="600"/>
      <c r="AI37" s="600"/>
      <c r="AJ37" s="600"/>
      <c r="AK37" s="600"/>
      <c r="AL37" s="600"/>
      <c r="AM37" s="600"/>
      <c r="AN37" s="600"/>
      <c r="AO37" s="600"/>
      <c r="AP37" s="600"/>
      <c r="AQ37" s="600"/>
      <c r="AR37" s="600"/>
      <c r="AS37" s="600"/>
      <c r="AT37" s="600">
        <f t="shared" si="101"/>
        <v>0</v>
      </c>
      <c r="AU37" s="600"/>
      <c r="AV37" s="600"/>
      <c r="AW37" s="493"/>
      <c r="AX37" s="493"/>
      <c r="AY37" s="600"/>
      <c r="AZ37" s="600"/>
      <c r="BA37" s="600">
        <f t="shared" si="18"/>
        <v>0</v>
      </c>
      <c r="BB37" s="600">
        <f t="shared" si="19"/>
        <v>0</v>
      </c>
      <c r="BC37" s="600"/>
      <c r="BD37" s="600"/>
      <c r="BE37" s="600"/>
      <c r="BF37" s="600"/>
      <c r="BG37" s="600">
        <f t="shared" si="86"/>
        <v>0</v>
      </c>
      <c r="BH37" s="600"/>
      <c r="BI37" s="600"/>
      <c r="BJ37" s="600"/>
      <c r="BK37" s="600">
        <f t="shared" si="3"/>
        <v>0</v>
      </c>
      <c r="BL37" s="600"/>
      <c r="BM37" s="600"/>
      <c r="BN37" s="600"/>
      <c r="BO37" s="600">
        <f t="shared" si="4"/>
        <v>0</v>
      </c>
      <c r="BP37" s="600"/>
      <c r="BQ37" s="600"/>
      <c r="BR37" s="600"/>
      <c r="BS37" s="600">
        <f t="shared" si="5"/>
        <v>0</v>
      </c>
      <c r="BT37" s="600"/>
      <c r="BU37" s="600"/>
      <c r="BV37" s="600"/>
      <c r="BW37" s="600">
        <f t="shared" si="6"/>
        <v>0</v>
      </c>
      <c r="BX37" s="600"/>
      <c r="BY37" s="600"/>
      <c r="BZ37" s="762"/>
      <c r="CA37" s="762"/>
      <c r="CB37" s="762"/>
      <c r="CC37" s="762"/>
      <c r="CD37" s="600">
        <f t="shared" si="8"/>
        <v>0</v>
      </c>
      <c r="CE37" s="600">
        <f t="shared" si="9"/>
        <v>0</v>
      </c>
      <c r="CF37" s="762"/>
      <c r="CG37" s="600"/>
      <c r="CH37" s="600">
        <v>0</v>
      </c>
      <c r="CI37" s="600">
        <f t="shared" si="11"/>
        <v>0</v>
      </c>
      <c r="CJ37" s="600"/>
      <c r="CK37" s="762"/>
      <c r="CL37" s="600">
        <f t="shared" si="65"/>
        <v>0</v>
      </c>
      <c r="CM37" s="600"/>
      <c r="CN37" s="762"/>
      <c r="CO37" s="762"/>
      <c r="CP37" s="600">
        <f t="shared" si="13"/>
        <v>0</v>
      </c>
      <c r="CQ37" s="600"/>
      <c r="CR37" s="762"/>
      <c r="CS37" s="762"/>
      <c r="CT37" s="600">
        <f t="shared" si="15"/>
        <v>0</v>
      </c>
      <c r="CU37" s="600"/>
      <c r="CV37" s="762"/>
      <c r="CW37" s="762"/>
      <c r="CX37" s="762"/>
      <c r="CY37" s="762"/>
    </row>
    <row r="38" spans="1:103" ht="18.95" hidden="1" customHeight="1" x14ac:dyDescent="0.25">
      <c r="A38" s="484"/>
      <c r="B38" s="545"/>
      <c r="C38" s="545"/>
      <c r="D38" s="545"/>
      <c r="E38" s="545"/>
      <c r="F38" s="545"/>
      <c r="G38" s="545"/>
      <c r="H38" s="459"/>
      <c r="I38" s="461"/>
      <c r="J38" s="452">
        <v>641</v>
      </c>
      <c r="K38" s="873" t="s">
        <v>134</v>
      </c>
      <c r="L38" s="873"/>
      <c r="M38" s="598">
        <f t="shared" ref="M38:S38" si="102">SUM(M39:M40)</f>
        <v>164677.19</v>
      </c>
      <c r="N38" s="598">
        <f t="shared" si="102"/>
        <v>30000</v>
      </c>
      <c r="O38" s="598">
        <f t="shared" si="102"/>
        <v>70000</v>
      </c>
      <c r="P38" s="598">
        <f t="shared" si="102"/>
        <v>169503.96</v>
      </c>
      <c r="Q38" s="598">
        <f t="shared" si="102"/>
        <v>100000</v>
      </c>
      <c r="R38" s="598">
        <f t="shared" si="102"/>
        <v>100000</v>
      </c>
      <c r="S38" s="598">
        <f t="shared" si="102"/>
        <v>48514.2</v>
      </c>
      <c r="T38" s="598">
        <f>(S38/R38)*100</f>
        <v>48.514199999999995</v>
      </c>
      <c r="U38" s="598">
        <f t="shared" ref="U38:AA38" si="103">SUM(U39:U40)</f>
        <v>-30000</v>
      </c>
      <c r="V38" s="598">
        <f t="shared" si="103"/>
        <v>70000</v>
      </c>
      <c r="W38" s="598">
        <f t="shared" si="103"/>
        <v>70000</v>
      </c>
      <c r="X38" s="598">
        <f t="shared" si="103"/>
        <v>100000</v>
      </c>
      <c r="Y38" s="598">
        <f t="shared" si="103"/>
        <v>83243.5</v>
      </c>
      <c r="Z38" s="598">
        <f t="shared" si="103"/>
        <v>70000</v>
      </c>
      <c r="AA38" s="598">
        <f t="shared" si="103"/>
        <v>18064.77</v>
      </c>
      <c r="AB38" s="598">
        <f>(AA38/Z38)*100</f>
        <v>25.806814285714285</v>
      </c>
      <c r="AC38" s="598">
        <f>SUM(AC39:AC40)</f>
        <v>0</v>
      </c>
      <c r="AD38" s="598">
        <f>SUM(AD39:AD40)</f>
        <v>70000</v>
      </c>
      <c r="AE38" s="598"/>
      <c r="AF38" s="598"/>
      <c r="AG38" s="598">
        <f t="shared" ref="AG38:AM38" si="104">SUM(AG39:AG40)</f>
        <v>70000</v>
      </c>
      <c r="AH38" s="598">
        <f t="shared" si="104"/>
        <v>0</v>
      </c>
      <c r="AI38" s="598">
        <f t="shared" si="104"/>
        <v>42421.79</v>
      </c>
      <c r="AJ38" s="598">
        <f t="shared" si="104"/>
        <v>70000</v>
      </c>
      <c r="AK38" s="598">
        <f t="shared" si="104"/>
        <v>70000</v>
      </c>
      <c r="AL38" s="598">
        <f t="shared" si="104"/>
        <v>20000</v>
      </c>
      <c r="AM38" s="598">
        <f t="shared" si="104"/>
        <v>39900</v>
      </c>
      <c r="AN38" s="597"/>
      <c r="AO38" s="597">
        <f>SUM(AO40:AO41)</f>
        <v>0</v>
      </c>
      <c r="AP38" s="597">
        <f>SUM(AP40:AP41)</f>
        <v>0</v>
      </c>
      <c r="AQ38" s="597">
        <f>SUM(AQ40:AQ41)</f>
        <v>0</v>
      </c>
      <c r="AR38" s="597">
        <f>SUM(AR40:AR41)</f>
        <v>0</v>
      </c>
      <c r="AS38" s="597">
        <f>SUM(AS40:AS41)</f>
        <v>0</v>
      </c>
      <c r="AT38" s="597">
        <f t="shared" si="101"/>
        <v>0</v>
      </c>
      <c r="AU38" s="597">
        <f t="shared" ref="AU38:AZ38" si="105">SUM(AU40:AU41)</f>
        <v>0</v>
      </c>
      <c r="AV38" s="597">
        <f t="shared" si="105"/>
        <v>0</v>
      </c>
      <c r="AW38" s="491">
        <f t="shared" si="105"/>
        <v>0</v>
      </c>
      <c r="AX38" s="491">
        <f t="shared" si="105"/>
        <v>0</v>
      </c>
      <c r="AY38" s="597">
        <f t="shared" si="105"/>
        <v>0</v>
      </c>
      <c r="AZ38" s="597">
        <f t="shared" si="105"/>
        <v>0</v>
      </c>
      <c r="BA38" s="597">
        <f t="shared" si="18"/>
        <v>0</v>
      </c>
      <c r="BB38" s="597">
        <f t="shared" si="19"/>
        <v>0</v>
      </c>
      <c r="BC38" s="597">
        <f>SUM(BC40:BC41)</f>
        <v>0</v>
      </c>
      <c r="BD38" s="597">
        <f>SUM(BD40:BD41)</f>
        <v>0</v>
      </c>
      <c r="BE38" s="597">
        <f>SUM(BE40:BE41)</f>
        <v>0</v>
      </c>
      <c r="BF38" s="597">
        <f>SUM(BF40:BF41)</f>
        <v>0</v>
      </c>
      <c r="BG38" s="597">
        <f t="shared" si="86"/>
        <v>0</v>
      </c>
      <c r="BH38" s="597">
        <f>SUM(BH40:BH41)</f>
        <v>0</v>
      </c>
      <c r="BI38" s="597">
        <f>SUM(BI40:BI41)</f>
        <v>0</v>
      </c>
      <c r="BJ38" s="597"/>
      <c r="BK38" s="597">
        <f t="shared" si="3"/>
        <v>0</v>
      </c>
      <c r="BL38" s="597">
        <f t="shared" ref="BL38:BR38" si="106">SUM(BL40:BL41)</f>
        <v>0</v>
      </c>
      <c r="BM38" s="597">
        <f t="shared" si="106"/>
        <v>0</v>
      </c>
      <c r="BN38" s="597"/>
      <c r="BO38" s="597">
        <f t="shared" si="4"/>
        <v>0</v>
      </c>
      <c r="BP38" s="597">
        <f>SUM(BP40:BP41)</f>
        <v>0</v>
      </c>
      <c r="BQ38" s="597">
        <f>SUM(BQ40:BQ41)</f>
        <v>0</v>
      </c>
      <c r="BR38" s="597">
        <f t="shared" si="106"/>
        <v>0</v>
      </c>
      <c r="BS38" s="597">
        <f t="shared" si="5"/>
        <v>0</v>
      </c>
      <c r="BT38" s="597">
        <f>SUM(BT40:BT41)</f>
        <v>0</v>
      </c>
      <c r="BU38" s="597">
        <f>SUM(BU40:BU41)</f>
        <v>0</v>
      </c>
      <c r="BV38" s="597">
        <f t="shared" ref="BV38" si="107">SUM(BV40:BV41)</f>
        <v>0</v>
      </c>
      <c r="BW38" s="597">
        <f t="shared" si="6"/>
        <v>0</v>
      </c>
      <c r="BX38" s="597">
        <f>SUM(BX40:BX41)</f>
        <v>0</v>
      </c>
      <c r="BY38" s="597">
        <f t="shared" ref="BY38" si="108">SUM(BY40:BY41)</f>
        <v>0</v>
      </c>
      <c r="BZ38" s="514">
        <f>SUM(BZ40:BZ41)</f>
        <v>0</v>
      </c>
      <c r="CA38" s="514">
        <f>SUM(CA40:CA41)</f>
        <v>0</v>
      </c>
      <c r="CB38" s="514">
        <f>SUM(CB40:CB41)</f>
        <v>0</v>
      </c>
      <c r="CC38" s="514">
        <f>SUM(CC40:CC41)</f>
        <v>0</v>
      </c>
      <c r="CD38" s="597">
        <f t="shared" si="8"/>
        <v>0</v>
      </c>
      <c r="CE38" s="597">
        <f t="shared" si="9"/>
        <v>0</v>
      </c>
      <c r="CF38" s="514">
        <f t="shared" ref="CF38" si="109">SUM(CF40:CF41)</f>
        <v>0</v>
      </c>
      <c r="CG38" s="597">
        <f>SUM(CG40:CG41)</f>
        <v>0</v>
      </c>
      <c r="CH38" s="597">
        <f>SUM(CH40:CH41)</f>
        <v>0</v>
      </c>
      <c r="CI38" s="597">
        <f t="shared" si="11"/>
        <v>0</v>
      </c>
      <c r="CJ38" s="597">
        <f>SUM(CJ40:CJ41)</f>
        <v>0</v>
      </c>
      <c r="CK38" s="514">
        <f>SUM(CK40:CK41)</f>
        <v>0</v>
      </c>
      <c r="CL38" s="597">
        <f t="shared" si="65"/>
        <v>0</v>
      </c>
      <c r="CM38" s="597">
        <f>SUM(CM40:CM41)</f>
        <v>0</v>
      </c>
      <c r="CN38" s="514">
        <f>SUM(CN40:CN41)</f>
        <v>0</v>
      </c>
      <c r="CO38" s="514">
        <f>SUM(CO40:CO41)</f>
        <v>0</v>
      </c>
      <c r="CP38" s="597">
        <f t="shared" si="13"/>
        <v>0</v>
      </c>
      <c r="CQ38" s="597">
        <f>SUM(CQ40:CQ41)</f>
        <v>0</v>
      </c>
      <c r="CR38" s="514">
        <f>SUM(CR40:CR41)</f>
        <v>0</v>
      </c>
      <c r="CS38" s="514">
        <f>SUM(CS40:CS41)</f>
        <v>0</v>
      </c>
      <c r="CT38" s="597">
        <f t="shared" si="15"/>
        <v>0</v>
      </c>
      <c r="CU38" s="597">
        <f>SUM(CU40:CU41)</f>
        <v>0</v>
      </c>
      <c r="CV38" s="514">
        <f>SUM(CV40:CV41)</f>
        <v>0</v>
      </c>
      <c r="CW38" s="514">
        <f t="shared" ref="CW38:CY38" si="110">SUM(CW40:CW41)</f>
        <v>0</v>
      </c>
      <c r="CX38" s="514">
        <f t="shared" si="110"/>
        <v>0</v>
      </c>
      <c r="CY38" s="514">
        <f t="shared" si="110"/>
        <v>0</v>
      </c>
    </row>
    <row r="39" spans="1:103" ht="18.95" hidden="1" customHeight="1" x14ac:dyDescent="0.25">
      <c r="A39" s="459"/>
      <c r="B39" s="545"/>
      <c r="C39" s="545"/>
      <c r="D39" s="545"/>
      <c r="E39" s="545"/>
      <c r="F39" s="545"/>
      <c r="G39" s="545"/>
      <c r="H39" s="459"/>
      <c r="I39" s="461"/>
      <c r="J39" s="464"/>
      <c r="K39" s="464">
        <v>6411</v>
      </c>
      <c r="L39" s="602" t="s">
        <v>223</v>
      </c>
      <c r="M39" s="600">
        <v>0</v>
      </c>
      <c r="N39" s="600">
        <v>0</v>
      </c>
      <c r="O39" s="600">
        <v>0</v>
      </c>
      <c r="P39" s="600">
        <v>0</v>
      </c>
      <c r="Q39" s="600">
        <v>0</v>
      </c>
      <c r="R39" s="600">
        <v>0</v>
      </c>
      <c r="S39" s="600">
        <v>0</v>
      </c>
      <c r="T39" s="600" t="e">
        <f>(S39/R39)*100</f>
        <v>#DIV/0!</v>
      </c>
      <c r="U39" s="600">
        <v>0</v>
      </c>
      <c r="V39" s="600">
        <v>0</v>
      </c>
      <c r="W39" s="600">
        <v>0</v>
      </c>
      <c r="X39" s="600">
        <v>0</v>
      </c>
      <c r="Y39" s="600">
        <v>0</v>
      </c>
      <c r="Z39" s="600">
        <v>0</v>
      </c>
      <c r="AA39" s="600"/>
      <c r="AB39" s="600" t="e">
        <f>(AA39/Z39)*100</f>
        <v>#DIV/0!</v>
      </c>
      <c r="AC39" s="600">
        <v>0</v>
      </c>
      <c r="AD39" s="600"/>
      <c r="AE39" s="600">
        <v>0</v>
      </c>
      <c r="AF39" s="600">
        <v>0</v>
      </c>
      <c r="AG39" s="600"/>
      <c r="AH39" s="600"/>
      <c r="AI39" s="600"/>
      <c r="AJ39" s="600"/>
      <c r="AK39" s="600"/>
      <c r="AL39" s="600"/>
      <c r="AM39" s="600"/>
      <c r="AN39" s="600"/>
      <c r="AO39" s="600"/>
      <c r="AP39" s="600"/>
      <c r="AQ39" s="600"/>
      <c r="AR39" s="600"/>
      <c r="AS39" s="600"/>
      <c r="AT39" s="600">
        <f t="shared" si="101"/>
        <v>0</v>
      </c>
      <c r="AU39" s="600"/>
      <c r="AV39" s="600"/>
      <c r="AW39" s="493"/>
      <c r="AX39" s="493"/>
      <c r="AY39" s="600"/>
      <c r="AZ39" s="600"/>
      <c r="BA39" s="600">
        <f t="shared" si="18"/>
        <v>0</v>
      </c>
      <c r="BB39" s="600">
        <f t="shared" si="19"/>
        <v>0</v>
      </c>
      <c r="BC39" s="600"/>
      <c r="BD39" s="600"/>
      <c r="BE39" s="600"/>
      <c r="BF39" s="600"/>
      <c r="BG39" s="600">
        <f t="shared" si="86"/>
        <v>0</v>
      </c>
      <c r="BH39" s="600"/>
      <c r="BI39" s="600"/>
      <c r="BJ39" s="600"/>
      <c r="BK39" s="600">
        <f t="shared" si="3"/>
        <v>0</v>
      </c>
      <c r="BL39" s="600"/>
      <c r="BM39" s="600"/>
      <c r="BN39" s="600"/>
      <c r="BO39" s="600">
        <f t="shared" si="4"/>
        <v>0</v>
      </c>
      <c r="BP39" s="600"/>
      <c r="BQ39" s="600"/>
      <c r="BR39" s="600"/>
      <c r="BS39" s="600">
        <f t="shared" si="5"/>
        <v>0</v>
      </c>
      <c r="BT39" s="600"/>
      <c r="BU39" s="600"/>
      <c r="BV39" s="600"/>
      <c r="BW39" s="600">
        <f t="shared" si="6"/>
        <v>0</v>
      </c>
      <c r="BX39" s="600"/>
      <c r="BY39" s="600"/>
      <c r="BZ39" s="762"/>
      <c r="CA39" s="762"/>
      <c r="CB39" s="762"/>
      <c r="CC39" s="762"/>
      <c r="CD39" s="600">
        <f t="shared" si="8"/>
        <v>0</v>
      </c>
      <c r="CE39" s="600">
        <f t="shared" si="9"/>
        <v>0</v>
      </c>
      <c r="CF39" s="762"/>
      <c r="CG39" s="600"/>
      <c r="CH39" s="600">
        <v>0</v>
      </c>
      <c r="CI39" s="600">
        <f t="shared" si="11"/>
        <v>0</v>
      </c>
      <c r="CJ39" s="600"/>
      <c r="CK39" s="762"/>
      <c r="CL39" s="600">
        <f t="shared" si="65"/>
        <v>0</v>
      </c>
      <c r="CM39" s="600"/>
      <c r="CN39" s="762"/>
      <c r="CO39" s="762"/>
      <c r="CP39" s="600">
        <f t="shared" si="13"/>
        <v>0</v>
      </c>
      <c r="CQ39" s="600"/>
      <c r="CR39" s="762"/>
      <c r="CS39" s="762"/>
      <c r="CT39" s="600">
        <f t="shared" si="15"/>
        <v>0</v>
      </c>
      <c r="CU39" s="600"/>
      <c r="CV39" s="762"/>
      <c r="CW39" s="762"/>
      <c r="CX39" s="762"/>
      <c r="CY39" s="762"/>
    </row>
    <row r="40" spans="1:103" ht="18.95" hidden="1" customHeight="1" x14ac:dyDescent="0.25">
      <c r="A40" s="459"/>
      <c r="B40" s="545"/>
      <c r="C40" s="545"/>
      <c r="D40" s="545"/>
      <c r="E40" s="545"/>
      <c r="F40" s="545"/>
      <c r="G40" s="545"/>
      <c r="H40" s="459"/>
      <c r="I40" s="461"/>
      <c r="J40" s="461"/>
      <c r="K40" s="464">
        <v>6413</v>
      </c>
      <c r="L40" s="602" t="s">
        <v>135</v>
      </c>
      <c r="M40" s="600">
        <v>164677.19</v>
      </c>
      <c r="N40" s="600">
        <v>30000</v>
      </c>
      <c r="O40" s="600">
        <v>70000</v>
      </c>
      <c r="P40" s="600">
        <v>169503.96</v>
      </c>
      <c r="Q40" s="600">
        <v>100000</v>
      </c>
      <c r="R40" s="600">
        <v>100000</v>
      </c>
      <c r="S40" s="600">
        <v>48514.2</v>
      </c>
      <c r="T40" s="600">
        <f>(S40/R40)*100</f>
        <v>48.514199999999995</v>
      </c>
      <c r="U40" s="600">
        <f>(V40-R40)</f>
        <v>-30000</v>
      </c>
      <c r="V40" s="600">
        <v>70000</v>
      </c>
      <c r="W40" s="600">
        <v>70000</v>
      </c>
      <c r="X40" s="600">
        <v>100000</v>
      </c>
      <c r="Y40" s="600">
        <v>83243.5</v>
      </c>
      <c r="Z40" s="600">
        <v>70000</v>
      </c>
      <c r="AA40" s="600">
        <v>18064.77</v>
      </c>
      <c r="AB40" s="600">
        <f>(AA40/Z40)*100</f>
        <v>25.806814285714285</v>
      </c>
      <c r="AC40" s="600">
        <f>(AD40-Z40)</f>
        <v>0</v>
      </c>
      <c r="AD40" s="600">
        <v>70000</v>
      </c>
      <c r="AE40" s="600"/>
      <c r="AF40" s="600"/>
      <c r="AG40" s="600">
        <v>70000</v>
      </c>
      <c r="AH40" s="600"/>
      <c r="AI40" s="600">
        <v>42421.79</v>
      </c>
      <c r="AJ40" s="600">
        <v>70000</v>
      </c>
      <c r="AK40" s="600">
        <v>70000</v>
      </c>
      <c r="AL40" s="600">
        <v>20000</v>
      </c>
      <c r="AM40" s="600">
        <v>39900</v>
      </c>
      <c r="AN40" s="600"/>
      <c r="AO40" s="600"/>
      <c r="AP40" s="600"/>
      <c r="AQ40" s="600"/>
      <c r="AR40" s="600"/>
      <c r="AS40" s="600"/>
      <c r="AT40" s="600">
        <f t="shared" si="101"/>
        <v>0</v>
      </c>
      <c r="AU40" s="600"/>
      <c r="AV40" s="600"/>
      <c r="AW40" s="493"/>
      <c r="AX40" s="493"/>
      <c r="AY40" s="600"/>
      <c r="AZ40" s="600"/>
      <c r="BA40" s="600">
        <f t="shared" si="18"/>
        <v>0</v>
      </c>
      <c r="BB40" s="600">
        <f t="shared" si="19"/>
        <v>0</v>
      </c>
      <c r="BC40" s="600"/>
      <c r="BD40" s="600"/>
      <c r="BE40" s="600"/>
      <c r="BF40" s="600"/>
      <c r="BG40" s="600">
        <f t="shared" si="86"/>
        <v>0</v>
      </c>
      <c r="BH40" s="600"/>
      <c r="BI40" s="600"/>
      <c r="BJ40" s="600"/>
      <c r="BK40" s="600">
        <f t="shared" si="3"/>
        <v>0</v>
      </c>
      <c r="BL40" s="600"/>
      <c r="BM40" s="600"/>
      <c r="BN40" s="600"/>
      <c r="BO40" s="600">
        <f t="shared" si="4"/>
        <v>0</v>
      </c>
      <c r="BP40" s="600"/>
      <c r="BQ40" s="600"/>
      <c r="BR40" s="600"/>
      <c r="BS40" s="600">
        <f t="shared" si="5"/>
        <v>0</v>
      </c>
      <c r="BT40" s="600"/>
      <c r="BU40" s="600"/>
      <c r="BV40" s="600"/>
      <c r="BW40" s="600">
        <f t="shared" si="6"/>
        <v>0</v>
      </c>
      <c r="BX40" s="600"/>
      <c r="BY40" s="600"/>
      <c r="BZ40" s="762"/>
      <c r="CA40" s="762"/>
      <c r="CB40" s="762"/>
      <c r="CC40" s="762"/>
      <c r="CD40" s="600">
        <f t="shared" si="8"/>
        <v>0</v>
      </c>
      <c r="CE40" s="600">
        <f t="shared" si="9"/>
        <v>0</v>
      </c>
      <c r="CF40" s="762"/>
      <c r="CG40" s="600"/>
      <c r="CH40" s="600">
        <v>0</v>
      </c>
      <c r="CI40" s="600">
        <f t="shared" si="11"/>
        <v>0</v>
      </c>
      <c r="CJ40" s="600"/>
      <c r="CK40" s="762"/>
      <c r="CL40" s="600">
        <f t="shared" si="65"/>
        <v>0</v>
      </c>
      <c r="CM40" s="600"/>
      <c r="CN40" s="762"/>
      <c r="CO40" s="762"/>
      <c r="CP40" s="600">
        <f t="shared" si="13"/>
        <v>0</v>
      </c>
      <c r="CQ40" s="600"/>
      <c r="CR40" s="762"/>
      <c r="CS40" s="762"/>
      <c r="CT40" s="600">
        <f t="shared" si="15"/>
        <v>0</v>
      </c>
      <c r="CU40" s="600"/>
      <c r="CV40" s="762"/>
      <c r="CW40" s="762"/>
      <c r="CX40" s="762"/>
      <c r="CY40" s="762"/>
    </row>
    <row r="41" spans="1:103" ht="18.95" hidden="1" customHeight="1" x14ac:dyDescent="0.25">
      <c r="A41" s="459"/>
      <c r="B41" s="545"/>
      <c r="C41" s="545"/>
      <c r="D41" s="545"/>
      <c r="E41" s="545"/>
      <c r="F41" s="545"/>
      <c r="G41" s="545"/>
      <c r="H41" s="459"/>
      <c r="I41" s="459"/>
      <c r="J41" s="459"/>
      <c r="K41" s="464">
        <v>6419</v>
      </c>
      <c r="L41" s="602" t="s">
        <v>564</v>
      </c>
      <c r="M41" s="600"/>
      <c r="N41" s="600"/>
      <c r="O41" s="600"/>
      <c r="P41" s="600"/>
      <c r="Q41" s="600"/>
      <c r="R41" s="600"/>
      <c r="S41" s="600"/>
      <c r="T41" s="600"/>
      <c r="U41" s="600"/>
      <c r="V41" s="600"/>
      <c r="W41" s="600"/>
      <c r="X41" s="600"/>
      <c r="Y41" s="600"/>
      <c r="Z41" s="600"/>
      <c r="AA41" s="600"/>
      <c r="AB41" s="600"/>
      <c r="AC41" s="600"/>
      <c r="AD41" s="600"/>
      <c r="AE41" s="600"/>
      <c r="AF41" s="600"/>
      <c r="AG41" s="600"/>
      <c r="AH41" s="600"/>
      <c r="AI41" s="600"/>
      <c r="AJ41" s="600"/>
      <c r="AK41" s="600"/>
      <c r="AL41" s="600"/>
      <c r="AM41" s="600"/>
      <c r="AN41" s="600"/>
      <c r="AO41" s="600"/>
      <c r="AP41" s="600"/>
      <c r="AQ41" s="600"/>
      <c r="AR41" s="600"/>
      <c r="AS41" s="600"/>
      <c r="AT41" s="600">
        <f t="shared" si="101"/>
        <v>0</v>
      </c>
      <c r="AU41" s="600"/>
      <c r="AV41" s="600"/>
      <c r="AW41" s="493"/>
      <c r="AX41" s="493"/>
      <c r="AY41" s="600"/>
      <c r="AZ41" s="600"/>
      <c r="BA41" s="600">
        <f t="shared" si="18"/>
        <v>0</v>
      </c>
      <c r="BB41" s="600">
        <f t="shared" si="19"/>
        <v>0</v>
      </c>
      <c r="BC41" s="600"/>
      <c r="BD41" s="600"/>
      <c r="BE41" s="600"/>
      <c r="BF41" s="600"/>
      <c r="BG41" s="600">
        <f t="shared" si="86"/>
        <v>0</v>
      </c>
      <c r="BH41" s="600"/>
      <c r="BI41" s="600"/>
      <c r="BJ41" s="600"/>
      <c r="BK41" s="600">
        <f t="shared" si="3"/>
        <v>0</v>
      </c>
      <c r="BL41" s="600"/>
      <c r="BM41" s="600"/>
      <c r="BN41" s="600"/>
      <c r="BO41" s="600">
        <f t="shared" si="4"/>
        <v>0</v>
      </c>
      <c r="BP41" s="600"/>
      <c r="BQ41" s="600"/>
      <c r="BR41" s="600"/>
      <c r="BS41" s="600">
        <f t="shared" si="5"/>
        <v>0</v>
      </c>
      <c r="BT41" s="600"/>
      <c r="BU41" s="600"/>
      <c r="BV41" s="600"/>
      <c r="BW41" s="600">
        <f t="shared" si="6"/>
        <v>0</v>
      </c>
      <c r="BX41" s="600"/>
      <c r="BY41" s="600"/>
      <c r="BZ41" s="762"/>
      <c r="CA41" s="762"/>
      <c r="CB41" s="762"/>
      <c r="CC41" s="762"/>
      <c r="CD41" s="600">
        <f t="shared" ref="CD41:CD72" si="111">IFERROR(CC41/CB41*100,0)</f>
        <v>0</v>
      </c>
      <c r="CE41" s="600">
        <f t="shared" ref="CE41:CE72" si="112">IFERROR(CC41/CK41*100,0)</f>
        <v>0</v>
      </c>
      <c r="CF41" s="762"/>
      <c r="CG41" s="600"/>
      <c r="CH41" s="600">
        <v>0</v>
      </c>
      <c r="CI41" s="600">
        <f t="shared" si="11"/>
        <v>0</v>
      </c>
      <c r="CJ41" s="600"/>
      <c r="CK41" s="762"/>
      <c r="CL41" s="600">
        <f t="shared" si="65"/>
        <v>0</v>
      </c>
      <c r="CM41" s="600"/>
      <c r="CN41" s="762"/>
      <c r="CO41" s="762"/>
      <c r="CP41" s="600">
        <f t="shared" si="13"/>
        <v>0</v>
      </c>
      <c r="CQ41" s="600"/>
      <c r="CR41" s="762"/>
      <c r="CS41" s="762"/>
      <c r="CT41" s="600">
        <f t="shared" si="15"/>
        <v>0</v>
      </c>
      <c r="CU41" s="600"/>
      <c r="CV41" s="762"/>
      <c r="CW41" s="762"/>
      <c r="CX41" s="762"/>
      <c r="CY41" s="762"/>
    </row>
    <row r="42" spans="1:103" ht="18.95" hidden="1" customHeight="1" x14ac:dyDescent="0.25">
      <c r="A42" s="484"/>
      <c r="B42" s="545"/>
      <c r="C42" s="545"/>
      <c r="D42" s="545"/>
      <c r="E42" s="545"/>
      <c r="F42" s="545"/>
      <c r="G42" s="545"/>
      <c r="H42" s="459"/>
      <c r="I42" s="461"/>
      <c r="J42" s="452">
        <v>641</v>
      </c>
      <c r="K42" s="873" t="s">
        <v>134</v>
      </c>
      <c r="L42" s="873"/>
      <c r="M42" s="598">
        <f t="shared" ref="M42:S42" si="113">SUM(M43:M44)</f>
        <v>164677.19</v>
      </c>
      <c r="N42" s="598">
        <f t="shared" si="113"/>
        <v>30000</v>
      </c>
      <c r="O42" s="598">
        <f t="shared" si="113"/>
        <v>70000</v>
      </c>
      <c r="P42" s="598">
        <f t="shared" si="113"/>
        <v>169503.96</v>
      </c>
      <c r="Q42" s="598">
        <f t="shared" si="113"/>
        <v>100000</v>
      </c>
      <c r="R42" s="598">
        <f t="shared" si="113"/>
        <v>100000</v>
      </c>
      <c r="S42" s="598">
        <f t="shared" si="113"/>
        <v>48514.2</v>
      </c>
      <c r="T42" s="598">
        <f>(S42/R42)*100</f>
        <v>48.514199999999995</v>
      </c>
      <c r="U42" s="598">
        <f t="shared" ref="U42:AA42" si="114">SUM(U43:U44)</f>
        <v>-30000</v>
      </c>
      <c r="V42" s="598">
        <f t="shared" si="114"/>
        <v>70000</v>
      </c>
      <c r="W42" s="598">
        <f t="shared" si="114"/>
        <v>70000</v>
      </c>
      <c r="X42" s="598">
        <f t="shared" si="114"/>
        <v>100000</v>
      </c>
      <c r="Y42" s="598">
        <f t="shared" si="114"/>
        <v>83243.5</v>
      </c>
      <c r="Z42" s="598">
        <f t="shared" si="114"/>
        <v>70000</v>
      </c>
      <c r="AA42" s="598">
        <f t="shared" si="114"/>
        <v>18064.77</v>
      </c>
      <c r="AB42" s="598">
        <f>(AA42/Z42)*100</f>
        <v>25.806814285714285</v>
      </c>
      <c r="AC42" s="598">
        <f>SUM(AC43:AC44)</f>
        <v>0</v>
      </c>
      <c r="AD42" s="598">
        <f>SUM(AD43:AD44)</f>
        <v>70000</v>
      </c>
      <c r="AE42" s="598"/>
      <c r="AF42" s="598"/>
      <c r="AG42" s="598">
        <f t="shared" ref="AG42:AM42" si="115">SUM(AG43:AG44)</f>
        <v>70000</v>
      </c>
      <c r="AH42" s="598">
        <f t="shared" si="115"/>
        <v>0</v>
      </c>
      <c r="AI42" s="598">
        <f t="shared" si="115"/>
        <v>42421.79</v>
      </c>
      <c r="AJ42" s="598">
        <f t="shared" si="115"/>
        <v>70000</v>
      </c>
      <c r="AK42" s="598">
        <f t="shared" si="115"/>
        <v>70000</v>
      </c>
      <c r="AL42" s="598">
        <f t="shared" si="115"/>
        <v>20000</v>
      </c>
      <c r="AM42" s="598">
        <f t="shared" si="115"/>
        <v>39900</v>
      </c>
      <c r="AN42" s="597"/>
      <c r="AO42" s="597">
        <f>SUM(AO44:AO45)</f>
        <v>0</v>
      </c>
      <c r="AP42" s="597">
        <f>SUM(AP44:AP45)</f>
        <v>0</v>
      </c>
      <c r="AQ42" s="597">
        <f>SUM(AQ44:AQ45)</f>
        <v>0</v>
      </c>
      <c r="AR42" s="597">
        <f>SUM(AR44:AR45)</f>
        <v>0</v>
      </c>
      <c r="AS42" s="597">
        <f>SUM(AS44:AS45)</f>
        <v>0</v>
      </c>
      <c r="AT42" s="597">
        <f t="shared" si="101"/>
        <v>0</v>
      </c>
      <c r="AU42" s="597">
        <f t="shared" ref="AU42:AZ42" si="116">SUM(AU44:AU45)</f>
        <v>0</v>
      </c>
      <c r="AV42" s="597">
        <f t="shared" si="116"/>
        <v>0</v>
      </c>
      <c r="AW42" s="491">
        <f t="shared" si="116"/>
        <v>0</v>
      </c>
      <c r="AX42" s="491">
        <f t="shared" si="116"/>
        <v>0</v>
      </c>
      <c r="AY42" s="597">
        <f t="shared" si="116"/>
        <v>0</v>
      </c>
      <c r="AZ42" s="597">
        <f t="shared" si="116"/>
        <v>0</v>
      </c>
      <c r="BA42" s="597">
        <f t="shared" si="18"/>
        <v>0</v>
      </c>
      <c r="BB42" s="597">
        <f t="shared" si="19"/>
        <v>0</v>
      </c>
      <c r="BC42" s="597">
        <f>SUM(BC44:BC45)</f>
        <v>0</v>
      </c>
      <c r="BD42" s="597">
        <f>SUM(BD44:BD45)</f>
        <v>0</v>
      </c>
      <c r="BE42" s="597">
        <f>SUM(BE44:BE45)</f>
        <v>0</v>
      </c>
      <c r="BF42" s="597">
        <f>SUM(BF44:BF45)</f>
        <v>0</v>
      </c>
      <c r="BG42" s="597">
        <f t="shared" si="86"/>
        <v>0</v>
      </c>
      <c r="BH42" s="597">
        <f>SUM(BH44:BH45)</f>
        <v>0</v>
      </c>
      <c r="BI42" s="597">
        <f>SUM(BI44:BI45)</f>
        <v>0</v>
      </c>
      <c r="BJ42" s="597"/>
      <c r="BK42" s="597">
        <f t="shared" si="3"/>
        <v>0</v>
      </c>
      <c r="BL42" s="597">
        <f t="shared" ref="BL42:BR42" si="117">SUM(BL44:BL45)</f>
        <v>0</v>
      </c>
      <c r="BM42" s="597">
        <f t="shared" si="117"/>
        <v>0</v>
      </c>
      <c r="BN42" s="597"/>
      <c r="BO42" s="597">
        <f t="shared" si="4"/>
        <v>0</v>
      </c>
      <c r="BP42" s="597">
        <f>SUM(BP44:BP45)</f>
        <v>0</v>
      </c>
      <c r="BQ42" s="597">
        <f>SUM(BQ44:BQ45)</f>
        <v>0</v>
      </c>
      <c r="BR42" s="597">
        <f t="shared" si="117"/>
        <v>0</v>
      </c>
      <c r="BS42" s="597">
        <f t="shared" si="5"/>
        <v>0</v>
      </c>
      <c r="BT42" s="597">
        <f>SUM(BT44:BT45)</f>
        <v>0</v>
      </c>
      <c r="BU42" s="597">
        <f>SUM(BU44:BU45)</f>
        <v>0</v>
      </c>
      <c r="BV42" s="597">
        <f t="shared" ref="BV42" si="118">SUM(BV44:BV45)</f>
        <v>0</v>
      </c>
      <c r="BW42" s="597">
        <f t="shared" si="6"/>
        <v>0</v>
      </c>
      <c r="BX42" s="597">
        <f>SUM(BX44:BX45)</f>
        <v>0</v>
      </c>
      <c r="BY42" s="597">
        <f t="shared" ref="BY42" si="119">SUM(BY44:BY45)</f>
        <v>0</v>
      </c>
      <c r="BZ42" s="514">
        <f>SUM(BZ44:BZ45)</f>
        <v>0</v>
      </c>
      <c r="CA42" s="514">
        <f>SUM(CA44:CA45)</f>
        <v>0</v>
      </c>
      <c r="CB42" s="514">
        <f>SUM(CB44:CB45)</f>
        <v>0</v>
      </c>
      <c r="CC42" s="514">
        <f>SUM(CC44:CC45)</f>
        <v>0</v>
      </c>
      <c r="CD42" s="597">
        <f t="shared" si="111"/>
        <v>0</v>
      </c>
      <c r="CE42" s="597">
        <f t="shared" si="112"/>
        <v>0</v>
      </c>
      <c r="CF42" s="514">
        <f t="shared" ref="CF42" si="120">SUM(CF44:CF45)</f>
        <v>0</v>
      </c>
      <c r="CG42" s="597">
        <f>SUM(CG44:CG45)</f>
        <v>0</v>
      </c>
      <c r="CH42" s="597">
        <f>SUM(CH44:CH45)</f>
        <v>0</v>
      </c>
      <c r="CI42" s="597">
        <f t="shared" si="11"/>
        <v>0</v>
      </c>
      <c r="CJ42" s="597">
        <f>SUM(CJ44:CJ45)</f>
        <v>0</v>
      </c>
      <c r="CK42" s="514">
        <f>SUM(CK44:CK45)</f>
        <v>0</v>
      </c>
      <c r="CL42" s="597">
        <f t="shared" si="65"/>
        <v>0</v>
      </c>
      <c r="CM42" s="597">
        <f>SUM(CM44:CM45)</f>
        <v>0</v>
      </c>
      <c r="CN42" s="514">
        <f>SUM(CN44:CN45)</f>
        <v>0</v>
      </c>
      <c r="CO42" s="514">
        <f>SUM(CO44:CO45)</f>
        <v>0</v>
      </c>
      <c r="CP42" s="597">
        <f t="shared" si="13"/>
        <v>0</v>
      </c>
      <c r="CQ42" s="597">
        <f>SUM(CQ44:CQ45)</f>
        <v>0</v>
      </c>
      <c r="CR42" s="514">
        <f>SUM(CR44:CR45)</f>
        <v>0</v>
      </c>
      <c r="CS42" s="514">
        <f>SUM(CS44:CS45)</f>
        <v>0</v>
      </c>
      <c r="CT42" s="597">
        <f t="shared" si="15"/>
        <v>0</v>
      </c>
      <c r="CU42" s="597">
        <f>SUM(CU44:CU45)</f>
        <v>0</v>
      </c>
      <c r="CV42" s="514">
        <f>SUM(CV44:CV45)</f>
        <v>0</v>
      </c>
      <c r="CW42" s="514">
        <f t="shared" ref="CW42:CY42" si="121">SUM(CW44:CW45)</f>
        <v>0</v>
      </c>
      <c r="CX42" s="514">
        <f t="shared" si="121"/>
        <v>0</v>
      </c>
      <c r="CY42" s="514">
        <f t="shared" si="121"/>
        <v>0</v>
      </c>
    </row>
    <row r="43" spans="1:103" ht="18.95" hidden="1" customHeight="1" x14ac:dyDescent="0.25">
      <c r="A43" s="459"/>
      <c r="B43" s="545"/>
      <c r="C43" s="545"/>
      <c r="D43" s="545"/>
      <c r="E43" s="545"/>
      <c r="F43" s="545"/>
      <c r="G43" s="545"/>
      <c r="H43" s="459"/>
      <c r="I43" s="461"/>
      <c r="J43" s="464"/>
      <c r="K43" s="464">
        <v>6411</v>
      </c>
      <c r="L43" s="602" t="s">
        <v>223</v>
      </c>
      <c r="M43" s="600">
        <v>0</v>
      </c>
      <c r="N43" s="600">
        <v>0</v>
      </c>
      <c r="O43" s="600">
        <v>0</v>
      </c>
      <c r="P43" s="600">
        <v>0</v>
      </c>
      <c r="Q43" s="600">
        <v>0</v>
      </c>
      <c r="R43" s="600">
        <v>0</v>
      </c>
      <c r="S43" s="600">
        <v>0</v>
      </c>
      <c r="T43" s="600" t="e">
        <f>(S43/R43)*100</f>
        <v>#DIV/0!</v>
      </c>
      <c r="U43" s="600">
        <v>0</v>
      </c>
      <c r="V43" s="600">
        <v>0</v>
      </c>
      <c r="W43" s="600">
        <v>0</v>
      </c>
      <c r="X43" s="600">
        <v>0</v>
      </c>
      <c r="Y43" s="600">
        <v>0</v>
      </c>
      <c r="Z43" s="600">
        <v>0</v>
      </c>
      <c r="AA43" s="600"/>
      <c r="AB43" s="600" t="e">
        <f>(AA43/Z43)*100</f>
        <v>#DIV/0!</v>
      </c>
      <c r="AC43" s="600">
        <v>0</v>
      </c>
      <c r="AD43" s="600"/>
      <c r="AE43" s="600">
        <v>0</v>
      </c>
      <c r="AF43" s="600">
        <v>0</v>
      </c>
      <c r="AG43" s="600"/>
      <c r="AH43" s="600"/>
      <c r="AI43" s="600"/>
      <c r="AJ43" s="600"/>
      <c r="AK43" s="600"/>
      <c r="AL43" s="600"/>
      <c r="AM43" s="600"/>
      <c r="AN43" s="600"/>
      <c r="AO43" s="600"/>
      <c r="AP43" s="600"/>
      <c r="AQ43" s="600"/>
      <c r="AR43" s="600"/>
      <c r="AS43" s="600"/>
      <c r="AT43" s="600">
        <f t="shared" si="101"/>
        <v>0</v>
      </c>
      <c r="AU43" s="600"/>
      <c r="AV43" s="600"/>
      <c r="AW43" s="493"/>
      <c r="AX43" s="493"/>
      <c r="AY43" s="600"/>
      <c r="AZ43" s="600"/>
      <c r="BA43" s="600">
        <f t="shared" si="18"/>
        <v>0</v>
      </c>
      <c r="BB43" s="600">
        <f t="shared" si="19"/>
        <v>0</v>
      </c>
      <c r="BC43" s="600"/>
      <c r="BD43" s="600"/>
      <c r="BE43" s="600"/>
      <c r="BF43" s="600"/>
      <c r="BG43" s="600">
        <f t="shared" si="86"/>
        <v>0</v>
      </c>
      <c r="BH43" s="600"/>
      <c r="BI43" s="600"/>
      <c r="BJ43" s="600"/>
      <c r="BK43" s="600">
        <f t="shared" si="3"/>
        <v>0</v>
      </c>
      <c r="BL43" s="600"/>
      <c r="BM43" s="600"/>
      <c r="BN43" s="600"/>
      <c r="BO43" s="600">
        <f t="shared" si="4"/>
        <v>0</v>
      </c>
      <c r="BP43" s="600"/>
      <c r="BQ43" s="600"/>
      <c r="BR43" s="600"/>
      <c r="BS43" s="600">
        <f t="shared" si="5"/>
        <v>0</v>
      </c>
      <c r="BT43" s="600"/>
      <c r="BU43" s="600"/>
      <c r="BV43" s="600"/>
      <c r="BW43" s="600">
        <f t="shared" si="6"/>
        <v>0</v>
      </c>
      <c r="BX43" s="600"/>
      <c r="BY43" s="600"/>
      <c r="BZ43" s="762"/>
      <c r="CA43" s="762"/>
      <c r="CB43" s="762"/>
      <c r="CC43" s="762"/>
      <c r="CD43" s="600">
        <f t="shared" si="111"/>
        <v>0</v>
      </c>
      <c r="CE43" s="600">
        <f t="shared" si="112"/>
        <v>0</v>
      </c>
      <c r="CF43" s="762"/>
      <c r="CG43" s="600"/>
      <c r="CH43" s="600">
        <v>0</v>
      </c>
      <c r="CI43" s="600">
        <f t="shared" si="11"/>
        <v>0</v>
      </c>
      <c r="CJ43" s="600"/>
      <c r="CK43" s="762"/>
      <c r="CL43" s="600">
        <f t="shared" si="65"/>
        <v>0</v>
      </c>
      <c r="CM43" s="600"/>
      <c r="CN43" s="762"/>
      <c r="CO43" s="762"/>
      <c r="CP43" s="600">
        <f t="shared" si="13"/>
        <v>0</v>
      </c>
      <c r="CQ43" s="600"/>
      <c r="CR43" s="762"/>
      <c r="CS43" s="762"/>
      <c r="CT43" s="600">
        <f t="shared" si="15"/>
        <v>0</v>
      </c>
      <c r="CU43" s="600"/>
      <c r="CV43" s="762"/>
      <c r="CW43" s="762"/>
      <c r="CX43" s="762"/>
      <c r="CY43" s="762"/>
    </row>
    <row r="44" spans="1:103" ht="18.95" hidden="1" customHeight="1" x14ac:dyDescent="0.25">
      <c r="A44" s="459"/>
      <c r="B44" s="545"/>
      <c r="C44" s="545"/>
      <c r="D44" s="545"/>
      <c r="E44" s="545"/>
      <c r="F44" s="545"/>
      <c r="G44" s="545"/>
      <c r="H44" s="459"/>
      <c r="I44" s="461"/>
      <c r="J44" s="461"/>
      <c r="K44" s="464">
        <v>6413</v>
      </c>
      <c r="L44" s="602" t="s">
        <v>135</v>
      </c>
      <c r="M44" s="600">
        <v>164677.19</v>
      </c>
      <c r="N44" s="600">
        <v>30000</v>
      </c>
      <c r="O44" s="600">
        <v>70000</v>
      </c>
      <c r="P44" s="600">
        <v>169503.96</v>
      </c>
      <c r="Q44" s="600">
        <v>100000</v>
      </c>
      <c r="R44" s="600">
        <v>100000</v>
      </c>
      <c r="S44" s="600">
        <v>48514.2</v>
      </c>
      <c r="T44" s="600">
        <f>(S44/R44)*100</f>
        <v>48.514199999999995</v>
      </c>
      <c r="U44" s="600">
        <f>(V44-R44)</f>
        <v>-30000</v>
      </c>
      <c r="V44" s="600">
        <v>70000</v>
      </c>
      <c r="W44" s="600">
        <v>70000</v>
      </c>
      <c r="X44" s="600">
        <v>100000</v>
      </c>
      <c r="Y44" s="600">
        <v>83243.5</v>
      </c>
      <c r="Z44" s="600">
        <v>70000</v>
      </c>
      <c r="AA44" s="600">
        <v>18064.77</v>
      </c>
      <c r="AB44" s="600">
        <f>(AA44/Z44)*100</f>
        <v>25.806814285714285</v>
      </c>
      <c r="AC44" s="600">
        <f>(AD44-Z44)</f>
        <v>0</v>
      </c>
      <c r="AD44" s="600">
        <v>70000</v>
      </c>
      <c r="AE44" s="600"/>
      <c r="AF44" s="600"/>
      <c r="AG44" s="600">
        <v>70000</v>
      </c>
      <c r="AH44" s="600"/>
      <c r="AI44" s="600">
        <v>42421.79</v>
      </c>
      <c r="AJ44" s="600">
        <v>70000</v>
      </c>
      <c r="AK44" s="600">
        <v>70000</v>
      </c>
      <c r="AL44" s="600">
        <v>20000</v>
      </c>
      <c r="AM44" s="600">
        <v>39900</v>
      </c>
      <c r="AN44" s="600"/>
      <c r="AO44" s="600"/>
      <c r="AP44" s="600"/>
      <c r="AQ44" s="600"/>
      <c r="AR44" s="600"/>
      <c r="AS44" s="600"/>
      <c r="AT44" s="600">
        <f t="shared" si="101"/>
        <v>0</v>
      </c>
      <c r="AU44" s="600"/>
      <c r="AV44" s="600"/>
      <c r="AW44" s="493"/>
      <c r="AX44" s="493"/>
      <c r="AY44" s="600"/>
      <c r="AZ44" s="600"/>
      <c r="BA44" s="600">
        <f t="shared" si="18"/>
        <v>0</v>
      </c>
      <c r="BB44" s="600">
        <f t="shared" si="19"/>
        <v>0</v>
      </c>
      <c r="BC44" s="600"/>
      <c r="BD44" s="600"/>
      <c r="BE44" s="600"/>
      <c r="BF44" s="600"/>
      <c r="BG44" s="600">
        <f t="shared" si="86"/>
        <v>0</v>
      </c>
      <c r="BH44" s="600"/>
      <c r="BI44" s="600"/>
      <c r="BJ44" s="600"/>
      <c r="BK44" s="600">
        <f t="shared" si="3"/>
        <v>0</v>
      </c>
      <c r="BL44" s="600"/>
      <c r="BM44" s="600"/>
      <c r="BN44" s="600"/>
      <c r="BO44" s="600">
        <f t="shared" si="4"/>
        <v>0</v>
      </c>
      <c r="BP44" s="600"/>
      <c r="BQ44" s="600"/>
      <c r="BR44" s="600"/>
      <c r="BS44" s="600">
        <f t="shared" si="5"/>
        <v>0</v>
      </c>
      <c r="BT44" s="600"/>
      <c r="BU44" s="600"/>
      <c r="BV44" s="600"/>
      <c r="BW44" s="600">
        <f t="shared" si="6"/>
        <v>0</v>
      </c>
      <c r="BX44" s="600"/>
      <c r="BY44" s="600"/>
      <c r="BZ44" s="762"/>
      <c r="CA44" s="762"/>
      <c r="CB44" s="762"/>
      <c r="CC44" s="762"/>
      <c r="CD44" s="600">
        <f t="shared" si="111"/>
        <v>0</v>
      </c>
      <c r="CE44" s="600">
        <f t="shared" si="112"/>
        <v>0</v>
      </c>
      <c r="CF44" s="762"/>
      <c r="CG44" s="600"/>
      <c r="CH44" s="600">
        <v>0</v>
      </c>
      <c r="CI44" s="600">
        <f t="shared" si="11"/>
        <v>0</v>
      </c>
      <c r="CJ44" s="600"/>
      <c r="CK44" s="762"/>
      <c r="CL44" s="600">
        <f t="shared" si="65"/>
        <v>0</v>
      </c>
      <c r="CM44" s="600"/>
      <c r="CN44" s="762"/>
      <c r="CO44" s="762"/>
      <c r="CP44" s="600">
        <f t="shared" si="13"/>
        <v>0</v>
      </c>
      <c r="CQ44" s="600"/>
      <c r="CR44" s="762"/>
      <c r="CS44" s="762"/>
      <c r="CT44" s="600">
        <f t="shared" si="15"/>
        <v>0</v>
      </c>
      <c r="CU44" s="600"/>
      <c r="CV44" s="762"/>
      <c r="CW44" s="762"/>
      <c r="CX44" s="762"/>
      <c r="CY44" s="762"/>
    </row>
    <row r="45" spans="1:103" ht="18.95" hidden="1" customHeight="1" x14ac:dyDescent="0.25">
      <c r="A45" s="459"/>
      <c r="B45" s="545"/>
      <c r="C45" s="545"/>
      <c r="D45" s="545"/>
      <c r="E45" s="545"/>
      <c r="F45" s="545"/>
      <c r="G45" s="545"/>
      <c r="H45" s="459"/>
      <c r="I45" s="459"/>
      <c r="J45" s="459"/>
      <c r="K45" s="464">
        <v>6419</v>
      </c>
      <c r="L45" s="602" t="s">
        <v>564</v>
      </c>
      <c r="M45" s="600"/>
      <c r="N45" s="600"/>
      <c r="O45" s="600"/>
      <c r="P45" s="600"/>
      <c r="Q45" s="600"/>
      <c r="R45" s="600"/>
      <c r="S45" s="600"/>
      <c r="T45" s="600"/>
      <c r="U45" s="600"/>
      <c r="V45" s="600"/>
      <c r="W45" s="600"/>
      <c r="X45" s="600"/>
      <c r="Y45" s="600"/>
      <c r="Z45" s="600"/>
      <c r="AA45" s="600"/>
      <c r="AB45" s="600"/>
      <c r="AC45" s="600"/>
      <c r="AD45" s="600"/>
      <c r="AE45" s="600"/>
      <c r="AF45" s="600"/>
      <c r="AG45" s="600"/>
      <c r="AH45" s="600"/>
      <c r="AI45" s="600"/>
      <c r="AJ45" s="600"/>
      <c r="AK45" s="600"/>
      <c r="AL45" s="600"/>
      <c r="AM45" s="600"/>
      <c r="AN45" s="600"/>
      <c r="AO45" s="600"/>
      <c r="AP45" s="600"/>
      <c r="AQ45" s="600"/>
      <c r="AR45" s="600"/>
      <c r="AS45" s="600"/>
      <c r="AT45" s="600">
        <f t="shared" si="101"/>
        <v>0</v>
      </c>
      <c r="AU45" s="600"/>
      <c r="AV45" s="600"/>
      <c r="AW45" s="493"/>
      <c r="AX45" s="493"/>
      <c r="AY45" s="600"/>
      <c r="AZ45" s="600"/>
      <c r="BA45" s="600">
        <f t="shared" si="18"/>
        <v>0</v>
      </c>
      <c r="BB45" s="600">
        <f t="shared" si="19"/>
        <v>0</v>
      </c>
      <c r="BC45" s="600"/>
      <c r="BD45" s="600"/>
      <c r="BE45" s="600"/>
      <c r="BF45" s="600"/>
      <c r="BG45" s="600">
        <f t="shared" si="86"/>
        <v>0</v>
      </c>
      <c r="BH45" s="600"/>
      <c r="BI45" s="600"/>
      <c r="BJ45" s="600"/>
      <c r="BK45" s="600">
        <f t="shared" si="3"/>
        <v>0</v>
      </c>
      <c r="BL45" s="600"/>
      <c r="BM45" s="600"/>
      <c r="BN45" s="600"/>
      <c r="BO45" s="600">
        <f t="shared" si="4"/>
        <v>0</v>
      </c>
      <c r="BP45" s="600"/>
      <c r="BQ45" s="600"/>
      <c r="BR45" s="600"/>
      <c r="BS45" s="600">
        <f t="shared" si="5"/>
        <v>0</v>
      </c>
      <c r="BT45" s="600"/>
      <c r="BU45" s="600"/>
      <c r="BV45" s="600"/>
      <c r="BW45" s="600">
        <f t="shared" si="6"/>
        <v>0</v>
      </c>
      <c r="BX45" s="600"/>
      <c r="BY45" s="600"/>
      <c r="BZ45" s="762"/>
      <c r="CA45" s="762"/>
      <c r="CB45" s="762"/>
      <c r="CC45" s="762"/>
      <c r="CD45" s="600">
        <f t="shared" si="111"/>
        <v>0</v>
      </c>
      <c r="CE45" s="600">
        <f t="shared" si="112"/>
        <v>0</v>
      </c>
      <c r="CF45" s="762"/>
      <c r="CG45" s="600"/>
      <c r="CH45" s="600">
        <v>0</v>
      </c>
      <c r="CI45" s="600">
        <f t="shared" si="11"/>
        <v>0</v>
      </c>
      <c r="CJ45" s="600"/>
      <c r="CK45" s="762"/>
      <c r="CL45" s="600">
        <f t="shared" si="65"/>
        <v>0</v>
      </c>
      <c r="CM45" s="600"/>
      <c r="CN45" s="762"/>
      <c r="CO45" s="762"/>
      <c r="CP45" s="600">
        <f t="shared" si="13"/>
        <v>0</v>
      </c>
      <c r="CQ45" s="600"/>
      <c r="CR45" s="762"/>
      <c r="CS45" s="762"/>
      <c r="CT45" s="600">
        <f t="shared" si="15"/>
        <v>0</v>
      </c>
      <c r="CU45" s="600"/>
      <c r="CV45" s="762"/>
      <c r="CW45" s="762"/>
      <c r="CX45" s="762"/>
      <c r="CY45" s="762"/>
    </row>
    <row r="46" spans="1:103" ht="18.95" hidden="1" customHeight="1" x14ac:dyDescent="0.25">
      <c r="A46" s="484"/>
      <c r="B46" s="545"/>
      <c r="C46" s="545"/>
      <c r="D46" s="545"/>
      <c r="E46" s="545"/>
      <c r="F46" s="545"/>
      <c r="G46" s="545"/>
      <c r="H46" s="459"/>
      <c r="I46" s="461"/>
      <c r="J46" s="452">
        <v>641</v>
      </c>
      <c r="K46" s="873" t="s">
        <v>134</v>
      </c>
      <c r="L46" s="873"/>
      <c r="M46" s="598">
        <f t="shared" ref="M46:S46" si="122">SUM(M47:M48)</f>
        <v>164677.19</v>
      </c>
      <c r="N46" s="598">
        <f t="shared" si="122"/>
        <v>30000</v>
      </c>
      <c r="O46" s="598">
        <f t="shared" si="122"/>
        <v>70000</v>
      </c>
      <c r="P46" s="598">
        <f t="shared" si="122"/>
        <v>169503.96</v>
      </c>
      <c r="Q46" s="598">
        <f t="shared" si="122"/>
        <v>100000</v>
      </c>
      <c r="R46" s="598">
        <f t="shared" si="122"/>
        <v>100000</v>
      </c>
      <c r="S46" s="598">
        <f t="shared" si="122"/>
        <v>48514.2</v>
      </c>
      <c r="T46" s="598">
        <f>(S46/R46)*100</f>
        <v>48.514199999999995</v>
      </c>
      <c r="U46" s="598">
        <f t="shared" ref="U46:AA46" si="123">SUM(U47:U48)</f>
        <v>-30000</v>
      </c>
      <c r="V46" s="598">
        <f t="shared" si="123"/>
        <v>70000</v>
      </c>
      <c r="W46" s="598">
        <f t="shared" si="123"/>
        <v>70000</v>
      </c>
      <c r="X46" s="598">
        <f t="shared" si="123"/>
        <v>100000</v>
      </c>
      <c r="Y46" s="598">
        <f t="shared" si="123"/>
        <v>83243.5</v>
      </c>
      <c r="Z46" s="598">
        <f t="shared" si="123"/>
        <v>70000</v>
      </c>
      <c r="AA46" s="598">
        <f t="shared" si="123"/>
        <v>18064.77</v>
      </c>
      <c r="AB46" s="598">
        <f>(AA46/Z46)*100</f>
        <v>25.806814285714285</v>
      </c>
      <c r="AC46" s="598">
        <f>SUM(AC47:AC48)</f>
        <v>0</v>
      </c>
      <c r="AD46" s="598">
        <f>SUM(AD47:AD48)</f>
        <v>70000</v>
      </c>
      <c r="AE46" s="598"/>
      <c r="AF46" s="598"/>
      <c r="AG46" s="598">
        <f t="shared" ref="AG46:AM46" si="124">SUM(AG47:AG48)</f>
        <v>70000</v>
      </c>
      <c r="AH46" s="598">
        <f t="shared" si="124"/>
        <v>0</v>
      </c>
      <c r="AI46" s="598">
        <f t="shared" si="124"/>
        <v>42421.79</v>
      </c>
      <c r="AJ46" s="598">
        <f t="shared" si="124"/>
        <v>70000</v>
      </c>
      <c r="AK46" s="598">
        <f t="shared" si="124"/>
        <v>70000</v>
      </c>
      <c r="AL46" s="598">
        <f t="shared" si="124"/>
        <v>20000</v>
      </c>
      <c r="AM46" s="598">
        <f t="shared" si="124"/>
        <v>39900</v>
      </c>
      <c r="AN46" s="597"/>
      <c r="AO46" s="597">
        <f>SUM(AO48:AO49)</f>
        <v>0</v>
      </c>
      <c r="AP46" s="597">
        <f>SUM(AP48:AP49)</f>
        <v>0</v>
      </c>
      <c r="AQ46" s="597">
        <f>SUM(AQ48:AQ49)</f>
        <v>0</v>
      </c>
      <c r="AR46" s="597">
        <f>SUM(AR48:AR49)</f>
        <v>0</v>
      </c>
      <c r="AS46" s="597">
        <f>SUM(AS48:AS49)</f>
        <v>0</v>
      </c>
      <c r="AT46" s="597">
        <f t="shared" si="101"/>
        <v>0</v>
      </c>
      <c r="AU46" s="597">
        <f t="shared" ref="AU46:AZ46" si="125">SUM(AU48:AU49)</f>
        <v>0</v>
      </c>
      <c r="AV46" s="597">
        <f t="shared" si="125"/>
        <v>0</v>
      </c>
      <c r="AW46" s="491">
        <f t="shared" si="125"/>
        <v>0</v>
      </c>
      <c r="AX46" s="491">
        <f t="shared" si="125"/>
        <v>0</v>
      </c>
      <c r="AY46" s="597">
        <f t="shared" si="125"/>
        <v>0</v>
      </c>
      <c r="AZ46" s="597">
        <f t="shared" si="125"/>
        <v>0</v>
      </c>
      <c r="BA46" s="597">
        <f t="shared" si="18"/>
        <v>0</v>
      </c>
      <c r="BB46" s="597">
        <f t="shared" si="19"/>
        <v>0</v>
      </c>
      <c r="BC46" s="597">
        <f>SUM(BC48:BC49)</f>
        <v>0</v>
      </c>
      <c r="BD46" s="597">
        <f>SUM(BD48:BD49)</f>
        <v>0</v>
      </c>
      <c r="BE46" s="597">
        <f>SUM(BE48:BE49)</f>
        <v>0</v>
      </c>
      <c r="BF46" s="597">
        <f>SUM(BF48:BF49)</f>
        <v>0</v>
      </c>
      <c r="BG46" s="597">
        <f t="shared" si="86"/>
        <v>0</v>
      </c>
      <c r="BH46" s="597">
        <f>SUM(BH48:BH49)</f>
        <v>0</v>
      </c>
      <c r="BI46" s="597">
        <f>SUM(BI48:BI49)</f>
        <v>0</v>
      </c>
      <c r="BJ46" s="597"/>
      <c r="BK46" s="597">
        <f t="shared" si="3"/>
        <v>0</v>
      </c>
      <c r="BL46" s="597">
        <f t="shared" ref="BL46:BR46" si="126">SUM(BL48:BL49)</f>
        <v>0</v>
      </c>
      <c r="BM46" s="597">
        <f t="shared" si="126"/>
        <v>0</v>
      </c>
      <c r="BN46" s="597"/>
      <c r="BO46" s="597">
        <f t="shared" si="4"/>
        <v>0</v>
      </c>
      <c r="BP46" s="597">
        <f>SUM(BP48:BP49)</f>
        <v>0</v>
      </c>
      <c r="BQ46" s="597">
        <f>SUM(BQ48:BQ49)</f>
        <v>0</v>
      </c>
      <c r="BR46" s="597">
        <f t="shared" si="126"/>
        <v>0</v>
      </c>
      <c r="BS46" s="597">
        <f t="shared" si="5"/>
        <v>0</v>
      </c>
      <c r="BT46" s="597">
        <f>SUM(BT48:BT49)</f>
        <v>0</v>
      </c>
      <c r="BU46" s="597">
        <f>SUM(BU48:BU49)</f>
        <v>0</v>
      </c>
      <c r="BV46" s="597">
        <f t="shared" ref="BV46" si="127">SUM(BV48:BV49)</f>
        <v>0</v>
      </c>
      <c r="BW46" s="597">
        <f t="shared" si="6"/>
        <v>0</v>
      </c>
      <c r="BX46" s="597">
        <f>SUM(BX48:BX49)</f>
        <v>0</v>
      </c>
      <c r="BY46" s="597">
        <f t="shared" ref="BY46" si="128">SUM(BY48:BY49)</f>
        <v>0</v>
      </c>
      <c r="BZ46" s="514">
        <f>SUM(BZ48:BZ49)</f>
        <v>0</v>
      </c>
      <c r="CA46" s="514">
        <f>SUM(CA48:CA49)</f>
        <v>0</v>
      </c>
      <c r="CB46" s="514">
        <f>SUM(CB48:CB49)</f>
        <v>0</v>
      </c>
      <c r="CC46" s="514">
        <f>SUM(CC48:CC49)</f>
        <v>0</v>
      </c>
      <c r="CD46" s="597">
        <f t="shared" si="111"/>
        <v>0</v>
      </c>
      <c r="CE46" s="597">
        <f t="shared" si="112"/>
        <v>0</v>
      </c>
      <c r="CF46" s="514">
        <f t="shared" ref="CF46" si="129">SUM(CF48:CF49)</f>
        <v>0</v>
      </c>
      <c r="CG46" s="597">
        <f>SUM(CG48:CG49)</f>
        <v>0</v>
      </c>
      <c r="CH46" s="597">
        <f>SUM(CH48:CH49)</f>
        <v>0</v>
      </c>
      <c r="CI46" s="597">
        <f t="shared" si="11"/>
        <v>0</v>
      </c>
      <c r="CJ46" s="597">
        <f>SUM(CJ48:CJ49)</f>
        <v>0</v>
      </c>
      <c r="CK46" s="514">
        <f>SUM(CK48:CK49)</f>
        <v>0</v>
      </c>
      <c r="CL46" s="597">
        <f t="shared" si="65"/>
        <v>0</v>
      </c>
      <c r="CM46" s="597">
        <f>SUM(CM48:CM49)</f>
        <v>0</v>
      </c>
      <c r="CN46" s="514">
        <f>SUM(CN48:CN49)</f>
        <v>0</v>
      </c>
      <c r="CO46" s="514">
        <f>SUM(CO48:CO49)</f>
        <v>0</v>
      </c>
      <c r="CP46" s="597">
        <f t="shared" si="13"/>
        <v>0</v>
      </c>
      <c r="CQ46" s="597">
        <f>SUM(CQ48:CQ49)</f>
        <v>0</v>
      </c>
      <c r="CR46" s="514">
        <f>SUM(CR48:CR49)</f>
        <v>0</v>
      </c>
      <c r="CS46" s="514">
        <f>SUM(CS48:CS49)</f>
        <v>0</v>
      </c>
      <c r="CT46" s="597">
        <f t="shared" si="15"/>
        <v>0</v>
      </c>
      <c r="CU46" s="597">
        <f>SUM(CU48:CU49)</f>
        <v>0</v>
      </c>
      <c r="CV46" s="514">
        <f>SUM(CV48:CV49)</f>
        <v>0</v>
      </c>
      <c r="CW46" s="514">
        <f t="shared" ref="CW46:CY46" si="130">SUM(CW48:CW49)</f>
        <v>0</v>
      </c>
      <c r="CX46" s="514">
        <f t="shared" si="130"/>
        <v>0</v>
      </c>
      <c r="CY46" s="514">
        <f t="shared" si="130"/>
        <v>0</v>
      </c>
    </row>
    <row r="47" spans="1:103" ht="18.95" hidden="1" customHeight="1" x14ac:dyDescent="0.25">
      <c r="A47" s="459"/>
      <c r="B47" s="545"/>
      <c r="C47" s="545"/>
      <c r="D47" s="545"/>
      <c r="E47" s="545"/>
      <c r="F47" s="545"/>
      <c r="G47" s="545"/>
      <c r="H47" s="459"/>
      <c r="I47" s="461"/>
      <c r="J47" s="464"/>
      <c r="K47" s="464">
        <v>6411</v>
      </c>
      <c r="L47" s="602" t="s">
        <v>223</v>
      </c>
      <c r="M47" s="600">
        <v>0</v>
      </c>
      <c r="N47" s="600">
        <v>0</v>
      </c>
      <c r="O47" s="600">
        <v>0</v>
      </c>
      <c r="P47" s="600">
        <v>0</v>
      </c>
      <c r="Q47" s="600">
        <v>0</v>
      </c>
      <c r="R47" s="600">
        <v>0</v>
      </c>
      <c r="S47" s="600">
        <v>0</v>
      </c>
      <c r="T47" s="600" t="e">
        <f>(S47/R47)*100</f>
        <v>#DIV/0!</v>
      </c>
      <c r="U47" s="600">
        <v>0</v>
      </c>
      <c r="V47" s="600">
        <v>0</v>
      </c>
      <c r="W47" s="600">
        <v>0</v>
      </c>
      <c r="X47" s="600">
        <v>0</v>
      </c>
      <c r="Y47" s="600">
        <v>0</v>
      </c>
      <c r="Z47" s="600">
        <v>0</v>
      </c>
      <c r="AA47" s="600"/>
      <c r="AB47" s="600" t="e">
        <f>(AA47/Z47)*100</f>
        <v>#DIV/0!</v>
      </c>
      <c r="AC47" s="600">
        <v>0</v>
      </c>
      <c r="AD47" s="600"/>
      <c r="AE47" s="600">
        <v>0</v>
      </c>
      <c r="AF47" s="600">
        <v>0</v>
      </c>
      <c r="AG47" s="600"/>
      <c r="AH47" s="600"/>
      <c r="AI47" s="600"/>
      <c r="AJ47" s="600"/>
      <c r="AK47" s="600"/>
      <c r="AL47" s="600"/>
      <c r="AM47" s="600"/>
      <c r="AN47" s="600"/>
      <c r="AO47" s="600"/>
      <c r="AP47" s="600"/>
      <c r="AQ47" s="600"/>
      <c r="AR47" s="600"/>
      <c r="AS47" s="600"/>
      <c r="AT47" s="600">
        <f t="shared" si="101"/>
        <v>0</v>
      </c>
      <c r="AU47" s="600"/>
      <c r="AV47" s="600"/>
      <c r="AW47" s="493"/>
      <c r="AX47" s="493"/>
      <c r="AY47" s="600"/>
      <c r="AZ47" s="600"/>
      <c r="BA47" s="600">
        <f t="shared" si="18"/>
        <v>0</v>
      </c>
      <c r="BB47" s="600">
        <f t="shared" si="19"/>
        <v>0</v>
      </c>
      <c r="BC47" s="600"/>
      <c r="BD47" s="600"/>
      <c r="BE47" s="600"/>
      <c r="BF47" s="600"/>
      <c r="BG47" s="600">
        <f t="shared" si="86"/>
        <v>0</v>
      </c>
      <c r="BH47" s="600"/>
      <c r="BI47" s="600"/>
      <c r="BJ47" s="600"/>
      <c r="BK47" s="600">
        <f t="shared" si="3"/>
        <v>0</v>
      </c>
      <c r="BL47" s="600"/>
      <c r="BM47" s="600"/>
      <c r="BN47" s="600"/>
      <c r="BO47" s="600">
        <f t="shared" si="4"/>
        <v>0</v>
      </c>
      <c r="BP47" s="600"/>
      <c r="BQ47" s="600"/>
      <c r="BR47" s="600"/>
      <c r="BS47" s="600">
        <f t="shared" si="5"/>
        <v>0</v>
      </c>
      <c r="BT47" s="600"/>
      <c r="BU47" s="600"/>
      <c r="BV47" s="600"/>
      <c r="BW47" s="600">
        <f t="shared" si="6"/>
        <v>0</v>
      </c>
      <c r="BX47" s="600"/>
      <c r="BY47" s="600"/>
      <c r="BZ47" s="762"/>
      <c r="CA47" s="762"/>
      <c r="CB47" s="762"/>
      <c r="CC47" s="762"/>
      <c r="CD47" s="600">
        <f t="shared" si="111"/>
        <v>0</v>
      </c>
      <c r="CE47" s="600">
        <f t="shared" si="112"/>
        <v>0</v>
      </c>
      <c r="CF47" s="762"/>
      <c r="CG47" s="600"/>
      <c r="CH47" s="600">
        <v>0</v>
      </c>
      <c r="CI47" s="600">
        <f t="shared" si="11"/>
        <v>0</v>
      </c>
      <c r="CJ47" s="600"/>
      <c r="CK47" s="762"/>
      <c r="CL47" s="600">
        <f t="shared" si="65"/>
        <v>0</v>
      </c>
      <c r="CM47" s="600"/>
      <c r="CN47" s="762"/>
      <c r="CO47" s="762"/>
      <c r="CP47" s="600">
        <f t="shared" si="13"/>
        <v>0</v>
      </c>
      <c r="CQ47" s="600"/>
      <c r="CR47" s="762"/>
      <c r="CS47" s="762"/>
      <c r="CT47" s="600">
        <f t="shared" si="15"/>
        <v>0</v>
      </c>
      <c r="CU47" s="600"/>
      <c r="CV47" s="762"/>
      <c r="CW47" s="762"/>
      <c r="CX47" s="762"/>
      <c r="CY47" s="762"/>
    </row>
    <row r="48" spans="1:103" ht="18.95" hidden="1" customHeight="1" x14ac:dyDescent="0.25">
      <c r="A48" s="459"/>
      <c r="B48" s="545"/>
      <c r="C48" s="545"/>
      <c r="D48" s="545"/>
      <c r="E48" s="545"/>
      <c r="F48" s="545"/>
      <c r="G48" s="545"/>
      <c r="H48" s="459"/>
      <c r="I48" s="461"/>
      <c r="J48" s="461"/>
      <c r="K48" s="464">
        <v>6413</v>
      </c>
      <c r="L48" s="602" t="s">
        <v>135</v>
      </c>
      <c r="M48" s="600">
        <v>164677.19</v>
      </c>
      <c r="N48" s="600">
        <v>30000</v>
      </c>
      <c r="O48" s="600">
        <v>70000</v>
      </c>
      <c r="P48" s="600">
        <v>169503.96</v>
      </c>
      <c r="Q48" s="600">
        <v>100000</v>
      </c>
      <c r="R48" s="600">
        <v>100000</v>
      </c>
      <c r="S48" s="600">
        <v>48514.2</v>
      </c>
      <c r="T48" s="600">
        <f>(S48/R48)*100</f>
        <v>48.514199999999995</v>
      </c>
      <c r="U48" s="600">
        <f>(V48-R48)</f>
        <v>-30000</v>
      </c>
      <c r="V48" s="600">
        <v>70000</v>
      </c>
      <c r="W48" s="600">
        <v>70000</v>
      </c>
      <c r="X48" s="600">
        <v>100000</v>
      </c>
      <c r="Y48" s="600">
        <v>83243.5</v>
      </c>
      <c r="Z48" s="600">
        <v>70000</v>
      </c>
      <c r="AA48" s="600">
        <v>18064.77</v>
      </c>
      <c r="AB48" s="600">
        <f>(AA48/Z48)*100</f>
        <v>25.806814285714285</v>
      </c>
      <c r="AC48" s="600">
        <f>(AD48-Z48)</f>
        <v>0</v>
      </c>
      <c r="AD48" s="600">
        <v>70000</v>
      </c>
      <c r="AE48" s="600"/>
      <c r="AF48" s="600"/>
      <c r="AG48" s="600">
        <v>70000</v>
      </c>
      <c r="AH48" s="600"/>
      <c r="AI48" s="600">
        <v>42421.79</v>
      </c>
      <c r="AJ48" s="600">
        <v>70000</v>
      </c>
      <c r="AK48" s="600">
        <v>70000</v>
      </c>
      <c r="AL48" s="600">
        <v>20000</v>
      </c>
      <c r="AM48" s="600">
        <v>39900</v>
      </c>
      <c r="AN48" s="600"/>
      <c r="AO48" s="600"/>
      <c r="AP48" s="600"/>
      <c r="AQ48" s="600"/>
      <c r="AR48" s="600"/>
      <c r="AS48" s="600"/>
      <c r="AT48" s="600">
        <f t="shared" si="101"/>
        <v>0</v>
      </c>
      <c r="AU48" s="600"/>
      <c r="AV48" s="600"/>
      <c r="AW48" s="493"/>
      <c r="AX48" s="493"/>
      <c r="AY48" s="600"/>
      <c r="AZ48" s="600"/>
      <c r="BA48" s="600">
        <f t="shared" si="18"/>
        <v>0</v>
      </c>
      <c r="BB48" s="600">
        <f t="shared" si="19"/>
        <v>0</v>
      </c>
      <c r="BC48" s="600"/>
      <c r="BD48" s="600"/>
      <c r="BE48" s="600"/>
      <c r="BF48" s="600"/>
      <c r="BG48" s="600">
        <f t="shared" si="86"/>
        <v>0</v>
      </c>
      <c r="BH48" s="600"/>
      <c r="BI48" s="600"/>
      <c r="BJ48" s="600"/>
      <c r="BK48" s="600">
        <f t="shared" si="3"/>
        <v>0</v>
      </c>
      <c r="BL48" s="600"/>
      <c r="BM48" s="600"/>
      <c r="BN48" s="600"/>
      <c r="BO48" s="600">
        <f t="shared" si="4"/>
        <v>0</v>
      </c>
      <c r="BP48" s="600"/>
      <c r="BQ48" s="600"/>
      <c r="BR48" s="600"/>
      <c r="BS48" s="600">
        <f t="shared" si="5"/>
        <v>0</v>
      </c>
      <c r="BT48" s="600"/>
      <c r="BU48" s="600"/>
      <c r="BV48" s="600"/>
      <c r="BW48" s="600">
        <f t="shared" si="6"/>
        <v>0</v>
      </c>
      <c r="BX48" s="600"/>
      <c r="BY48" s="600"/>
      <c r="BZ48" s="762"/>
      <c r="CA48" s="762"/>
      <c r="CB48" s="762"/>
      <c r="CC48" s="762"/>
      <c r="CD48" s="600">
        <f t="shared" si="111"/>
        <v>0</v>
      </c>
      <c r="CE48" s="600">
        <f t="shared" si="112"/>
        <v>0</v>
      </c>
      <c r="CF48" s="762"/>
      <c r="CG48" s="600"/>
      <c r="CH48" s="600">
        <v>0</v>
      </c>
      <c r="CI48" s="600">
        <f t="shared" si="11"/>
        <v>0</v>
      </c>
      <c r="CJ48" s="600"/>
      <c r="CK48" s="762"/>
      <c r="CL48" s="600">
        <f t="shared" si="65"/>
        <v>0</v>
      </c>
      <c r="CM48" s="600"/>
      <c r="CN48" s="762"/>
      <c r="CO48" s="762"/>
      <c r="CP48" s="600">
        <f t="shared" si="13"/>
        <v>0</v>
      </c>
      <c r="CQ48" s="600"/>
      <c r="CR48" s="762"/>
      <c r="CS48" s="762"/>
      <c r="CT48" s="600">
        <f t="shared" si="15"/>
        <v>0</v>
      </c>
      <c r="CU48" s="600"/>
      <c r="CV48" s="762"/>
      <c r="CW48" s="762"/>
      <c r="CX48" s="762"/>
      <c r="CY48" s="762"/>
    </row>
    <row r="49" spans="1:103" ht="18.95" hidden="1" customHeight="1" x14ac:dyDescent="0.25">
      <c r="A49" s="459"/>
      <c r="B49" s="545"/>
      <c r="C49" s="545"/>
      <c r="D49" s="545"/>
      <c r="E49" s="545"/>
      <c r="F49" s="545"/>
      <c r="G49" s="545"/>
      <c r="H49" s="459"/>
      <c r="I49" s="459"/>
      <c r="J49" s="459"/>
      <c r="K49" s="464">
        <v>6419</v>
      </c>
      <c r="L49" s="602" t="s">
        <v>564</v>
      </c>
      <c r="M49" s="600"/>
      <c r="N49" s="600"/>
      <c r="O49" s="600"/>
      <c r="P49" s="600"/>
      <c r="Q49" s="600"/>
      <c r="R49" s="600"/>
      <c r="S49" s="600"/>
      <c r="T49" s="600"/>
      <c r="U49" s="600"/>
      <c r="V49" s="600"/>
      <c r="W49" s="600"/>
      <c r="X49" s="600"/>
      <c r="Y49" s="600"/>
      <c r="Z49" s="600"/>
      <c r="AA49" s="600"/>
      <c r="AB49" s="600"/>
      <c r="AC49" s="600"/>
      <c r="AD49" s="600"/>
      <c r="AE49" s="600"/>
      <c r="AF49" s="600"/>
      <c r="AG49" s="600"/>
      <c r="AH49" s="600"/>
      <c r="AI49" s="600"/>
      <c r="AJ49" s="600"/>
      <c r="AK49" s="600"/>
      <c r="AL49" s="600"/>
      <c r="AM49" s="600"/>
      <c r="AN49" s="600"/>
      <c r="AO49" s="600"/>
      <c r="AP49" s="600"/>
      <c r="AQ49" s="600"/>
      <c r="AR49" s="600"/>
      <c r="AS49" s="600"/>
      <c r="AT49" s="600">
        <f t="shared" si="101"/>
        <v>0</v>
      </c>
      <c r="AU49" s="600"/>
      <c r="AV49" s="600"/>
      <c r="AW49" s="493"/>
      <c r="AX49" s="493"/>
      <c r="AY49" s="600"/>
      <c r="AZ49" s="600"/>
      <c r="BA49" s="600">
        <f t="shared" si="18"/>
        <v>0</v>
      </c>
      <c r="BB49" s="600">
        <f t="shared" si="19"/>
        <v>0</v>
      </c>
      <c r="BC49" s="600"/>
      <c r="BD49" s="600"/>
      <c r="BE49" s="600"/>
      <c r="BF49" s="600"/>
      <c r="BG49" s="600">
        <f t="shared" si="86"/>
        <v>0</v>
      </c>
      <c r="BH49" s="600"/>
      <c r="BI49" s="600"/>
      <c r="BJ49" s="600"/>
      <c r="BK49" s="600">
        <f t="shared" si="3"/>
        <v>0</v>
      </c>
      <c r="BL49" s="600"/>
      <c r="BM49" s="600"/>
      <c r="BN49" s="600"/>
      <c r="BO49" s="600">
        <f t="shared" si="4"/>
        <v>0</v>
      </c>
      <c r="BP49" s="600"/>
      <c r="BQ49" s="600"/>
      <c r="BR49" s="600"/>
      <c r="BS49" s="600">
        <f t="shared" si="5"/>
        <v>0</v>
      </c>
      <c r="BT49" s="600"/>
      <c r="BU49" s="600"/>
      <c r="BV49" s="600"/>
      <c r="BW49" s="600">
        <f t="shared" si="6"/>
        <v>0</v>
      </c>
      <c r="BX49" s="600"/>
      <c r="BY49" s="600"/>
      <c r="BZ49" s="762"/>
      <c r="CA49" s="762"/>
      <c r="CB49" s="762"/>
      <c r="CC49" s="762"/>
      <c r="CD49" s="600">
        <f t="shared" si="111"/>
        <v>0</v>
      </c>
      <c r="CE49" s="600">
        <f t="shared" si="112"/>
        <v>0</v>
      </c>
      <c r="CF49" s="762"/>
      <c r="CG49" s="600"/>
      <c r="CH49" s="600">
        <v>0</v>
      </c>
      <c r="CI49" s="600">
        <f t="shared" si="11"/>
        <v>0</v>
      </c>
      <c r="CJ49" s="600"/>
      <c r="CK49" s="762"/>
      <c r="CL49" s="600">
        <f t="shared" si="65"/>
        <v>0</v>
      </c>
      <c r="CM49" s="600"/>
      <c r="CN49" s="762"/>
      <c r="CO49" s="762"/>
      <c r="CP49" s="600">
        <f t="shared" si="13"/>
        <v>0</v>
      </c>
      <c r="CQ49" s="600"/>
      <c r="CR49" s="762"/>
      <c r="CS49" s="762"/>
      <c r="CT49" s="600">
        <f t="shared" si="15"/>
        <v>0</v>
      </c>
      <c r="CU49" s="600"/>
      <c r="CV49" s="762"/>
      <c r="CW49" s="762"/>
      <c r="CX49" s="762"/>
      <c r="CY49" s="762"/>
    </row>
    <row r="50" spans="1:103" ht="18.95" customHeight="1" x14ac:dyDescent="0.25">
      <c r="A50" s="458"/>
      <c r="B50" s="596"/>
      <c r="C50" s="596"/>
      <c r="D50" s="596" t="s">
        <v>8</v>
      </c>
      <c r="E50" s="596"/>
      <c r="F50" s="596"/>
      <c r="G50" s="596"/>
      <c r="H50" s="458"/>
      <c r="I50" s="452">
        <v>65</v>
      </c>
      <c r="J50" s="884" t="s">
        <v>237</v>
      </c>
      <c r="K50" s="884"/>
      <c r="L50" s="884"/>
      <c r="M50" s="597" t="e">
        <f>SUM(#REF!+M51)</f>
        <v>#REF!</v>
      </c>
      <c r="N50" s="597" t="e">
        <f>SUM(#REF!+N51)</f>
        <v>#REF!</v>
      </c>
      <c r="O50" s="597" t="e">
        <f>SUM(#REF!+O51)</f>
        <v>#REF!</v>
      </c>
      <c r="P50" s="597" t="e">
        <f>SUM(#REF!+P51)</f>
        <v>#REF!</v>
      </c>
      <c r="Q50" s="597" t="e">
        <f>SUM(#REF!+Q51)</f>
        <v>#REF!</v>
      </c>
      <c r="R50" s="597" t="e">
        <f>SUM(#REF!+R51)</f>
        <v>#REF!</v>
      </c>
      <c r="S50" s="597" t="e">
        <f>SUM(#REF!+S51)</f>
        <v>#REF!</v>
      </c>
      <c r="T50" s="597" t="e">
        <f>(S50/R50)*100</f>
        <v>#REF!</v>
      </c>
      <c r="U50" s="597" t="e">
        <f>SUM(#REF!+U51)</f>
        <v>#REF!</v>
      </c>
      <c r="V50" s="597" t="e">
        <f>SUM(#REF!+V51)</f>
        <v>#REF!</v>
      </c>
      <c r="W50" s="597" t="e">
        <f>SUM(#REF!+W51)</f>
        <v>#REF!</v>
      </c>
      <c r="X50" s="597" t="e">
        <f>SUM(#REF!+X51)</f>
        <v>#REF!</v>
      </c>
      <c r="Y50" s="597" t="e">
        <f>SUM(#REF!+Y51)</f>
        <v>#REF!</v>
      </c>
      <c r="Z50" s="597" t="e">
        <f>SUM(#REF!+Z51)</f>
        <v>#REF!</v>
      </c>
      <c r="AA50" s="597" t="e">
        <f>SUM(#REF!+AA51)</f>
        <v>#REF!</v>
      </c>
      <c r="AB50" s="597" t="e">
        <f>(AA50/Z50)*100</f>
        <v>#REF!</v>
      </c>
      <c r="AC50" s="597" t="e">
        <f>SUM(#REF!+AC51)</f>
        <v>#REF!</v>
      </c>
      <c r="AD50" s="597" t="e">
        <f>SUM(#REF!+AD51)</f>
        <v>#REF!</v>
      </c>
      <c r="AE50" s="597">
        <v>2229700</v>
      </c>
      <c r="AF50" s="597">
        <v>2259700</v>
      </c>
      <c r="AG50" s="597" t="e">
        <f>SUM(#REF!+AG51)</f>
        <v>#REF!</v>
      </c>
      <c r="AH50" s="597" t="e">
        <f>SUM(#REF!+AH51)</f>
        <v>#REF!</v>
      </c>
      <c r="AI50" s="597" t="e">
        <f>SUM(#REF!+AI51)</f>
        <v>#REF!</v>
      </c>
      <c r="AJ50" s="597" t="e">
        <f>SUM(#REF!+AJ51)</f>
        <v>#REF!</v>
      </c>
      <c r="AK50" s="597" t="e">
        <f>SUM(#REF!+AK51)</f>
        <v>#REF!</v>
      </c>
      <c r="AL50" s="597" t="e">
        <f>SUM(#REF!+AL51)</f>
        <v>#REF!</v>
      </c>
      <c r="AM50" s="597" t="e">
        <f>SUM(#REF!+AM51)</f>
        <v>#REF!</v>
      </c>
      <c r="AN50" s="597"/>
      <c r="AO50" s="597">
        <f>SUM(AO51+AO53)</f>
        <v>1120666.0899999999</v>
      </c>
      <c r="AP50" s="597">
        <f>SUM(AP51+AP53)</f>
        <v>1096998</v>
      </c>
      <c r="AQ50" s="597">
        <f>SUM(AQ51+AQ53)</f>
        <v>1112666.0899999999</v>
      </c>
      <c r="AR50" s="597">
        <f>SUM(AR51+AR53)</f>
        <v>1162323.0899999999</v>
      </c>
      <c r="AS50" s="597">
        <f>SUM(AS51+AS53)</f>
        <v>118642.23</v>
      </c>
      <c r="AT50" s="597">
        <f t="shared" si="101"/>
        <v>10.207336584873318</v>
      </c>
      <c r="AU50" s="597">
        <f t="shared" ref="AU50:AZ50" si="131">SUM(AU51+AU53)</f>
        <v>294176.91000000015</v>
      </c>
      <c r="AV50" s="597">
        <f t="shared" si="131"/>
        <v>1456500</v>
      </c>
      <c r="AW50" s="491">
        <f t="shared" si="131"/>
        <v>1075266.0899999999</v>
      </c>
      <c r="AX50" s="491">
        <f t="shared" si="131"/>
        <v>1075266.0899999999</v>
      </c>
      <c r="AY50" s="597">
        <f t="shared" si="131"/>
        <v>1748600</v>
      </c>
      <c r="AZ50" s="597">
        <f t="shared" si="131"/>
        <v>1719565.68</v>
      </c>
      <c r="BA50" s="597">
        <f t="shared" si="18"/>
        <v>156.75194302997818</v>
      </c>
      <c r="BB50" s="597">
        <f t="shared" si="19"/>
        <v>98.3395676541233</v>
      </c>
      <c r="BC50" s="597">
        <f>SUM(BC51+BC53)</f>
        <v>1477000</v>
      </c>
      <c r="BD50" s="597">
        <f>SUM(BD51+BD53)</f>
        <v>1477000</v>
      </c>
      <c r="BE50" s="597">
        <f>SUM(BE51+BE53)</f>
        <v>1477000</v>
      </c>
      <c r="BF50" s="597">
        <f>SUM(BF51+BF53)</f>
        <v>65812.399999999994</v>
      </c>
      <c r="BG50" s="597">
        <f t="shared" si="86"/>
        <v>4.4558158429248467</v>
      </c>
      <c r="BH50" s="597">
        <f>SUM(BH51+BH53)</f>
        <v>303000</v>
      </c>
      <c r="BI50" s="597">
        <f>SUM(BI51+BI53)</f>
        <v>1780000</v>
      </c>
      <c r="BJ50" s="597"/>
      <c r="BK50" s="597">
        <f t="shared" si="3"/>
        <v>0</v>
      </c>
      <c r="BL50" s="597">
        <f>SUM(BL51+BL53)</f>
        <v>0</v>
      </c>
      <c r="BM50" s="597">
        <f>SUM(BM51+BM53)</f>
        <v>1780000</v>
      </c>
      <c r="BN50" s="597"/>
      <c r="BO50" s="597">
        <f t="shared" si="4"/>
        <v>0</v>
      </c>
      <c r="BP50" s="597">
        <f>SUM(BP51+BP53)</f>
        <v>0</v>
      </c>
      <c r="BQ50" s="597">
        <f>SUM(BQ51+BQ53)</f>
        <v>1780000</v>
      </c>
      <c r="BR50" s="597">
        <f>SUM(BR51+BR53)</f>
        <v>1998418.02</v>
      </c>
      <c r="BS50" s="597">
        <f t="shared" si="5"/>
        <v>112.27067528089887</v>
      </c>
      <c r="BT50" s="597">
        <f>SUM(BT51+BT53)</f>
        <v>636000</v>
      </c>
      <c r="BU50" s="597">
        <f>SUM(BU51+BU53)</f>
        <v>2416000</v>
      </c>
      <c r="BV50" s="597">
        <f>SUM(BV51+BV53)</f>
        <v>1998418.02</v>
      </c>
      <c r="BW50" s="597">
        <f t="shared" si="6"/>
        <v>112.27067528089887</v>
      </c>
      <c r="BX50" s="597">
        <f t="shared" ref="BX50:CH50" si="132">SUM(BX51+BX53)</f>
        <v>0</v>
      </c>
      <c r="BY50" s="597">
        <f t="shared" si="132"/>
        <v>2416000</v>
      </c>
      <c r="BZ50" s="514">
        <f t="shared" si="132"/>
        <v>2191000</v>
      </c>
      <c r="CA50" s="514">
        <f t="shared" si="132"/>
        <v>2302000</v>
      </c>
      <c r="CB50" s="514">
        <f>SUM(CB51+CB53)</f>
        <v>149068.59</v>
      </c>
      <c r="CC50" s="514">
        <f>SUM(CC51+CC53)</f>
        <v>124328.74</v>
      </c>
      <c r="CD50" s="597">
        <f t="shared" si="111"/>
        <v>83.403713686431203</v>
      </c>
      <c r="CE50" s="597">
        <f t="shared" si="112"/>
        <v>5.4009009556907035</v>
      </c>
      <c r="CF50" s="514">
        <f t="shared" ref="CF50" si="133">SUM(CF51+CF53)</f>
        <v>2154349.39</v>
      </c>
      <c r="CG50" s="597">
        <f t="shared" si="132"/>
        <v>2301700</v>
      </c>
      <c r="CH50" s="597">
        <f t="shared" si="132"/>
        <v>42122.089999999967</v>
      </c>
      <c r="CI50" s="597">
        <f t="shared" si="11"/>
        <v>1.8300425772255275</v>
      </c>
      <c r="CJ50" s="597">
        <f>SUM(CJ51+CJ53)</f>
        <v>300</v>
      </c>
      <c r="CK50" s="514">
        <f>SUM(CK51+CK53)</f>
        <v>2302000</v>
      </c>
      <c r="CL50" s="597">
        <f t="shared" si="65"/>
        <v>93.585985664639452</v>
      </c>
      <c r="CM50" s="597">
        <f>SUM(CM51+CM53)</f>
        <v>0</v>
      </c>
      <c r="CN50" s="514">
        <f>SUM(CN51+CN53)</f>
        <v>2302000</v>
      </c>
      <c r="CO50" s="514">
        <f t="shared" ref="CO50" si="134">SUM(CO51+CO53)</f>
        <v>1842584.81</v>
      </c>
      <c r="CP50" s="597">
        <f t="shared" si="13"/>
        <v>80.042780625543003</v>
      </c>
      <c r="CQ50" s="597">
        <f>SUM(CQ51+CQ53)</f>
        <v>973500</v>
      </c>
      <c r="CR50" s="514">
        <f>SUM(CR51+CR53)</f>
        <v>3275500</v>
      </c>
      <c r="CS50" s="514">
        <f t="shared" ref="CS50" si="135">SUM(CS51+CS53)</f>
        <v>2655915.11</v>
      </c>
      <c r="CT50" s="597">
        <f t="shared" si="15"/>
        <v>81.084265303007172</v>
      </c>
      <c r="CU50" s="597">
        <f>SUM(CU51+CU53)</f>
        <v>-343803.24000000022</v>
      </c>
      <c r="CV50" s="514">
        <f>SUM(CV51+CV53)</f>
        <v>2931696.76</v>
      </c>
      <c r="CW50" s="514">
        <f t="shared" ref="CW50:CY50" si="136">SUM(CW51+CW53)</f>
        <v>2854500</v>
      </c>
      <c r="CX50" s="514">
        <f t="shared" si="136"/>
        <v>2854500</v>
      </c>
      <c r="CY50" s="514">
        <f t="shared" si="136"/>
        <v>2854500</v>
      </c>
    </row>
    <row r="51" spans="1:103" ht="18.95" customHeight="1" x14ac:dyDescent="0.25">
      <c r="A51" s="485" t="s">
        <v>469</v>
      </c>
      <c r="B51" s="426"/>
      <c r="C51" s="426"/>
      <c r="D51" s="596" t="s">
        <v>8</v>
      </c>
      <c r="E51" s="426"/>
      <c r="F51" s="426"/>
      <c r="G51" s="426"/>
      <c r="H51" s="458"/>
      <c r="I51" s="462"/>
      <c r="J51" s="472">
        <v>652</v>
      </c>
      <c r="K51" s="885" t="s">
        <v>137</v>
      </c>
      <c r="L51" s="885"/>
      <c r="M51" s="598">
        <f t="shared" ref="M51:S51" si="137">SUM(M52)</f>
        <v>490521.1</v>
      </c>
      <c r="N51" s="598">
        <f t="shared" si="137"/>
        <v>556459</v>
      </c>
      <c r="O51" s="598">
        <f t="shared" si="137"/>
        <v>408930.25</v>
      </c>
      <c r="P51" s="598">
        <f t="shared" si="137"/>
        <v>295449.34000000003</v>
      </c>
      <c r="Q51" s="598">
        <f t="shared" si="137"/>
        <v>498283.59</v>
      </c>
      <c r="R51" s="598">
        <f t="shared" si="137"/>
        <v>492704.46</v>
      </c>
      <c r="S51" s="598">
        <f t="shared" si="137"/>
        <v>294468.21000000002</v>
      </c>
      <c r="T51" s="598">
        <f>(S51/R51)*100</f>
        <v>59.765687933898548</v>
      </c>
      <c r="U51" s="598">
        <f t="shared" ref="U51:AA51" si="138">SUM(U52)</f>
        <v>-192704.46000000002</v>
      </c>
      <c r="V51" s="598">
        <f t="shared" si="138"/>
        <v>300000</v>
      </c>
      <c r="W51" s="598">
        <f t="shared" si="138"/>
        <v>300000</v>
      </c>
      <c r="X51" s="598">
        <f t="shared" si="138"/>
        <v>480560.06</v>
      </c>
      <c r="Y51" s="598">
        <f t="shared" si="138"/>
        <v>403366.04</v>
      </c>
      <c r="Z51" s="598">
        <f t="shared" si="138"/>
        <v>369572.21</v>
      </c>
      <c r="AA51" s="598">
        <f t="shared" si="138"/>
        <v>168164.74</v>
      </c>
      <c r="AB51" s="598">
        <f>(AA51/Z51)*100</f>
        <v>45.502539273718654</v>
      </c>
      <c r="AC51" s="598">
        <f>SUM(AC52)</f>
        <v>64308.849999999977</v>
      </c>
      <c r="AD51" s="598">
        <f>SUM(AD52)</f>
        <v>433881.06</v>
      </c>
      <c r="AE51" s="598"/>
      <c r="AF51" s="598"/>
      <c r="AG51" s="598">
        <f>SUM(AG52)</f>
        <v>433881.06</v>
      </c>
      <c r="AH51" s="598">
        <f>SUM(AH52)</f>
        <v>0</v>
      </c>
      <c r="AI51" s="598">
        <f>SUM(AI52)</f>
        <v>270582.84000000003</v>
      </c>
      <c r="AJ51" s="598">
        <f>SUM(AJ52)</f>
        <v>423088.81</v>
      </c>
      <c r="AK51" s="598">
        <f>SUM(AK52)</f>
        <v>425694.97</v>
      </c>
      <c r="AL51" s="598" t="e">
        <f>SUM(AL52)+#REF!</f>
        <v>#REF!</v>
      </c>
      <c r="AM51" s="598" t="e">
        <f>SUM(AM52)+#REF!</f>
        <v>#REF!</v>
      </c>
      <c r="AN51" s="598"/>
      <c r="AO51" s="598">
        <f>SUM(AO52)</f>
        <v>1120666.0899999999</v>
      </c>
      <c r="AP51" s="598">
        <f>SUM(AP52)</f>
        <v>1096998</v>
      </c>
      <c r="AQ51" s="598">
        <f>SUM(AQ52)</f>
        <v>1112666.0899999999</v>
      </c>
      <c r="AR51" s="598">
        <f>SUM(AR52)</f>
        <v>1162323.0899999999</v>
      </c>
      <c r="AS51" s="598">
        <f>SUM(AS52)</f>
        <v>118642.23</v>
      </c>
      <c r="AT51" s="598">
        <f t="shared" si="101"/>
        <v>10.207336584873318</v>
      </c>
      <c r="AU51" s="598">
        <f t="shared" ref="AU51:CA51" si="139">SUM(AU52)</f>
        <v>294176.91000000015</v>
      </c>
      <c r="AV51" s="598">
        <f t="shared" si="139"/>
        <v>1456500</v>
      </c>
      <c r="AW51" s="490">
        <f t="shared" si="139"/>
        <v>1075266.0899999999</v>
      </c>
      <c r="AX51" s="490">
        <f t="shared" si="139"/>
        <v>1075266.0899999999</v>
      </c>
      <c r="AY51" s="598">
        <f t="shared" si="139"/>
        <v>1748600</v>
      </c>
      <c r="AZ51" s="598">
        <f t="shared" si="139"/>
        <v>1719565.68</v>
      </c>
      <c r="BA51" s="598">
        <f t="shared" si="18"/>
        <v>156.75194302997818</v>
      </c>
      <c r="BB51" s="598">
        <f t="shared" si="19"/>
        <v>98.3395676541233</v>
      </c>
      <c r="BC51" s="598">
        <v>1477000</v>
      </c>
      <c r="BD51" s="598">
        <v>1477000</v>
      </c>
      <c r="BE51" s="598">
        <f t="shared" si="139"/>
        <v>1477000</v>
      </c>
      <c r="BF51" s="598">
        <f t="shared" si="139"/>
        <v>65812.399999999994</v>
      </c>
      <c r="BG51" s="598">
        <f t="shared" si="86"/>
        <v>4.4558158429248467</v>
      </c>
      <c r="BH51" s="598">
        <f t="shared" si="139"/>
        <v>301000</v>
      </c>
      <c r="BI51" s="598">
        <f t="shared" si="139"/>
        <v>1778000</v>
      </c>
      <c r="BJ51" s="598"/>
      <c r="BK51" s="598">
        <f t="shared" si="3"/>
        <v>0</v>
      </c>
      <c r="BL51" s="598">
        <f t="shared" si="139"/>
        <v>0</v>
      </c>
      <c r="BM51" s="598">
        <f t="shared" si="139"/>
        <v>1778000</v>
      </c>
      <c r="BN51" s="598"/>
      <c r="BO51" s="598">
        <f t="shared" si="4"/>
        <v>0</v>
      </c>
      <c r="BP51" s="598">
        <f t="shared" si="139"/>
        <v>0</v>
      </c>
      <c r="BQ51" s="598">
        <f t="shared" si="139"/>
        <v>1778000</v>
      </c>
      <c r="BR51" s="598">
        <f t="shared" si="139"/>
        <v>1998418.02</v>
      </c>
      <c r="BS51" s="598">
        <f t="shared" si="5"/>
        <v>112.39696400449944</v>
      </c>
      <c r="BT51" s="598">
        <f t="shared" si="139"/>
        <v>637000</v>
      </c>
      <c r="BU51" s="598">
        <f t="shared" si="139"/>
        <v>2415000</v>
      </c>
      <c r="BV51" s="598">
        <f t="shared" si="139"/>
        <v>1998418.02</v>
      </c>
      <c r="BW51" s="598">
        <f t="shared" si="6"/>
        <v>112.39696400449944</v>
      </c>
      <c r="BX51" s="598">
        <f t="shared" si="139"/>
        <v>0</v>
      </c>
      <c r="BY51" s="598">
        <f t="shared" si="139"/>
        <v>2415000</v>
      </c>
      <c r="BZ51" s="763">
        <f t="shared" si="139"/>
        <v>2189000</v>
      </c>
      <c r="CA51" s="763">
        <f t="shared" si="139"/>
        <v>2300000</v>
      </c>
      <c r="CB51" s="763">
        <f>SUM(CB52)</f>
        <v>149068.59</v>
      </c>
      <c r="CC51" s="763">
        <f>SUM(CC52)</f>
        <v>124328.74</v>
      </c>
      <c r="CD51" s="598">
        <f t="shared" si="111"/>
        <v>83.403713686431203</v>
      </c>
      <c r="CE51" s="598">
        <f t="shared" si="112"/>
        <v>5.4055973913043482</v>
      </c>
      <c r="CF51" s="763">
        <f t="shared" ref="CF51" si="140">SUM(CF52)</f>
        <v>2153899.39</v>
      </c>
      <c r="CG51" s="598">
        <f>SUM(CG52)</f>
        <v>2299700</v>
      </c>
      <c r="CH51" s="598">
        <f>SUM(CH52)</f>
        <v>42122.089999999967</v>
      </c>
      <c r="CI51" s="598">
        <f t="shared" si="11"/>
        <v>1.8316341261903715</v>
      </c>
      <c r="CJ51" s="598">
        <f t="shared" ref="CJ51" si="141">SUM(CJ52)</f>
        <v>300</v>
      </c>
      <c r="CK51" s="763">
        <f>SUM(CK52)</f>
        <v>2300000</v>
      </c>
      <c r="CL51" s="598">
        <f t="shared" si="65"/>
        <v>93.647799565217397</v>
      </c>
      <c r="CM51" s="598">
        <f t="shared" ref="CM51" si="142">SUM(CM52)</f>
        <v>0</v>
      </c>
      <c r="CN51" s="763">
        <f>SUM(CN52)</f>
        <v>2300000</v>
      </c>
      <c r="CO51" s="763">
        <f>SUM(CO52)</f>
        <v>1842584.81</v>
      </c>
      <c r="CP51" s="598">
        <f t="shared" si="13"/>
        <v>80.11238304347826</v>
      </c>
      <c r="CQ51" s="598">
        <f t="shared" ref="CQ51" si="143">SUM(CQ52)</f>
        <v>974500</v>
      </c>
      <c r="CR51" s="763">
        <f>SUM(CR52)</f>
        <v>3274500</v>
      </c>
      <c r="CS51" s="763">
        <f>SUM(CS52)</f>
        <v>2655915.11</v>
      </c>
      <c r="CT51" s="598">
        <f t="shared" si="15"/>
        <v>81.109027637807301</v>
      </c>
      <c r="CU51" s="598">
        <f t="shared" ref="CU51" si="144">SUM(CU52)</f>
        <v>-343803.24000000022</v>
      </c>
      <c r="CV51" s="763">
        <f>SUM(CV52)</f>
        <v>2930696.76</v>
      </c>
      <c r="CW51" s="763">
        <f t="shared" ref="CW51:CY51" si="145">SUM(CW52)</f>
        <v>2852500</v>
      </c>
      <c r="CX51" s="763">
        <f t="shared" si="145"/>
        <v>2852500</v>
      </c>
      <c r="CY51" s="763">
        <f t="shared" si="145"/>
        <v>2852500</v>
      </c>
    </row>
    <row r="52" spans="1:103" ht="18.95" customHeight="1" x14ac:dyDescent="0.25">
      <c r="A52" s="459"/>
      <c r="B52" s="428"/>
      <c r="C52" s="428"/>
      <c r="D52" s="428"/>
      <c r="E52" s="428"/>
      <c r="F52" s="429"/>
      <c r="G52" s="429"/>
      <c r="H52" s="461"/>
      <c r="I52" s="461"/>
      <c r="J52" s="464"/>
      <c r="K52" s="464">
        <v>6526</v>
      </c>
      <c r="L52" s="423" t="s">
        <v>138</v>
      </c>
      <c r="M52" s="600">
        <v>490521.1</v>
      </c>
      <c r="N52" s="600">
        <v>556459</v>
      </c>
      <c r="O52" s="600">
        <v>408930.25</v>
      </c>
      <c r="P52" s="600">
        <v>295449.34000000003</v>
      </c>
      <c r="Q52" s="600">
        <v>498283.59</v>
      </c>
      <c r="R52" s="600">
        <v>492704.46</v>
      </c>
      <c r="S52" s="600">
        <v>294468.21000000002</v>
      </c>
      <c r="T52" s="600">
        <f>(S52/R52)*100</f>
        <v>59.765687933898548</v>
      </c>
      <c r="U52" s="600">
        <f>(V52-R52)</f>
        <v>-192704.46000000002</v>
      </c>
      <c r="V52" s="600">
        <v>300000</v>
      </c>
      <c r="W52" s="600">
        <v>300000</v>
      </c>
      <c r="X52" s="600">
        <v>480560.06</v>
      </c>
      <c r="Y52" s="600">
        <v>403366.04</v>
      </c>
      <c r="Z52" s="600">
        <v>369572.21</v>
      </c>
      <c r="AA52" s="600">
        <v>168164.74</v>
      </c>
      <c r="AB52" s="600">
        <f>(AA52/Z52)*100</f>
        <v>45.502539273718654</v>
      </c>
      <c r="AC52" s="600">
        <f>(AD52-Z52)</f>
        <v>64308.849999999977</v>
      </c>
      <c r="AD52" s="600">
        <v>433881.06</v>
      </c>
      <c r="AE52" s="600"/>
      <c r="AF52" s="600"/>
      <c r="AG52" s="600">
        <v>433881.06</v>
      </c>
      <c r="AH52" s="600"/>
      <c r="AI52" s="600">
        <v>270582.84000000003</v>
      </c>
      <c r="AJ52" s="600">
        <v>423088.81</v>
      </c>
      <c r="AK52" s="600">
        <v>425694.97</v>
      </c>
      <c r="AL52" s="600">
        <v>399240.37</v>
      </c>
      <c r="AM52" s="600">
        <v>283350</v>
      </c>
      <c r="AN52" s="600"/>
      <c r="AO52" s="600">
        <v>1120666.0899999999</v>
      </c>
      <c r="AP52" s="600">
        <v>1096998</v>
      </c>
      <c r="AQ52" s="600">
        <v>1112666.0899999999</v>
      </c>
      <c r="AR52" s="600">
        <v>1162323.0899999999</v>
      </c>
      <c r="AS52" s="600">
        <v>118642.23</v>
      </c>
      <c r="AT52" s="600">
        <f t="shared" si="101"/>
        <v>10.207336584873318</v>
      </c>
      <c r="AU52" s="600">
        <f>AV52-AR52</f>
        <v>294176.91000000015</v>
      </c>
      <c r="AV52" s="600">
        <v>1456500</v>
      </c>
      <c r="AW52" s="493">
        <v>1075266.0899999999</v>
      </c>
      <c r="AX52" s="493">
        <v>1075266.0899999999</v>
      </c>
      <c r="AY52" s="600">
        <v>1748600</v>
      </c>
      <c r="AZ52" s="600">
        <v>1719565.68</v>
      </c>
      <c r="BA52" s="600">
        <f t="shared" si="18"/>
        <v>156.75194302997818</v>
      </c>
      <c r="BB52" s="600">
        <f t="shared" si="19"/>
        <v>98.3395676541233</v>
      </c>
      <c r="BC52" s="600"/>
      <c r="BD52" s="600"/>
      <c r="BE52" s="600">
        <v>1477000</v>
      </c>
      <c r="BF52" s="600">
        <v>65812.399999999994</v>
      </c>
      <c r="BG52" s="600">
        <f t="shared" si="86"/>
        <v>4.4558158429248467</v>
      </c>
      <c r="BH52" s="600">
        <f>BI52-BE52</f>
        <v>301000</v>
      </c>
      <c r="BI52" s="600">
        <v>1778000</v>
      </c>
      <c r="BJ52" s="600"/>
      <c r="BK52" s="600">
        <f t="shared" si="3"/>
        <v>0</v>
      </c>
      <c r="BL52" s="600">
        <f>BM52-BI52</f>
        <v>0</v>
      </c>
      <c r="BM52" s="600">
        <v>1778000</v>
      </c>
      <c r="BN52" s="600"/>
      <c r="BO52" s="600">
        <f t="shared" si="4"/>
        <v>0</v>
      </c>
      <c r="BP52" s="600">
        <f>BQ52-BM52</f>
        <v>0</v>
      </c>
      <c r="BQ52" s="600">
        <v>1778000</v>
      </c>
      <c r="BR52" s="600">
        <v>1998418.02</v>
      </c>
      <c r="BS52" s="600">
        <f t="shared" si="5"/>
        <v>112.39696400449944</v>
      </c>
      <c r="BT52" s="600">
        <f>BU52-BM52</f>
        <v>637000</v>
      </c>
      <c r="BU52" s="600">
        <v>2415000</v>
      </c>
      <c r="BV52" s="600">
        <v>1998418.02</v>
      </c>
      <c r="BW52" s="600">
        <f t="shared" si="6"/>
        <v>112.39696400449944</v>
      </c>
      <c r="BX52" s="600">
        <f>BY52-BU52</f>
        <v>0</v>
      </c>
      <c r="BY52" s="600">
        <v>2415000</v>
      </c>
      <c r="BZ52" s="762">
        <v>2189000</v>
      </c>
      <c r="CA52" s="762">
        <v>2300000</v>
      </c>
      <c r="CB52" s="600">
        <v>149068.59</v>
      </c>
      <c r="CC52" s="762">
        <v>124328.74</v>
      </c>
      <c r="CD52" s="600">
        <f t="shared" si="111"/>
        <v>83.403713686431203</v>
      </c>
      <c r="CE52" s="600">
        <f t="shared" si="112"/>
        <v>5.4055973913043482</v>
      </c>
      <c r="CF52" s="762">
        <v>2153899.39</v>
      </c>
      <c r="CG52" s="600">
        <v>2299700</v>
      </c>
      <c r="CH52" s="600">
        <v>42122.089999999967</v>
      </c>
      <c r="CI52" s="600">
        <f>IFERROR(CH52/CG52*100,)</f>
        <v>1.8316341261903715</v>
      </c>
      <c r="CJ52" s="600">
        <f>CK52-CG52</f>
        <v>300</v>
      </c>
      <c r="CK52" s="762">
        <v>2300000</v>
      </c>
      <c r="CL52" s="600">
        <f t="shared" si="65"/>
        <v>93.647799565217397</v>
      </c>
      <c r="CM52" s="600">
        <f>CN52-CK52</f>
        <v>0</v>
      </c>
      <c r="CN52" s="762">
        <v>2300000</v>
      </c>
      <c r="CO52" s="762">
        <v>1842584.81</v>
      </c>
      <c r="CP52" s="600">
        <f>IFERROR(CO52/CN52*100,)</f>
        <v>80.11238304347826</v>
      </c>
      <c r="CQ52" s="600">
        <f>CR52-CN52</f>
        <v>974500</v>
      </c>
      <c r="CR52" s="748">
        <v>3274500</v>
      </c>
      <c r="CS52" s="762">
        <v>2655915.11</v>
      </c>
      <c r="CT52" s="600">
        <f>IFERROR(CS52/CR52*100,)</f>
        <v>81.109027637807301</v>
      </c>
      <c r="CU52" s="600">
        <f>CV52-CR52</f>
        <v>-343803.24000000022</v>
      </c>
      <c r="CV52" s="748">
        <v>2930696.76</v>
      </c>
      <c r="CW52" s="748">
        <v>2852500</v>
      </c>
      <c r="CX52" s="748">
        <v>2852500</v>
      </c>
      <c r="CY52" s="748">
        <v>2852500</v>
      </c>
    </row>
    <row r="53" spans="1:103" ht="18.95" customHeight="1" x14ac:dyDescent="0.25">
      <c r="A53" s="459" t="s">
        <v>523</v>
      </c>
      <c r="B53" s="426"/>
      <c r="C53" s="426"/>
      <c r="D53" s="596" t="s">
        <v>8</v>
      </c>
      <c r="E53" s="426"/>
      <c r="F53" s="426"/>
      <c r="G53" s="426"/>
      <c r="H53" s="458"/>
      <c r="I53" s="462"/>
      <c r="J53" s="452">
        <v>652</v>
      </c>
      <c r="K53" s="872" t="s">
        <v>137</v>
      </c>
      <c r="L53" s="872"/>
      <c r="M53" s="597">
        <f t="shared" ref="M53:S53" si="146">SUM(M54)</f>
        <v>490521.1</v>
      </c>
      <c r="N53" s="597">
        <f t="shared" si="146"/>
        <v>556459</v>
      </c>
      <c r="O53" s="597">
        <f t="shared" si="146"/>
        <v>408930.25</v>
      </c>
      <c r="P53" s="597">
        <f t="shared" si="146"/>
        <v>295449.34000000003</v>
      </c>
      <c r="Q53" s="597">
        <f t="shared" si="146"/>
        <v>498283.59</v>
      </c>
      <c r="R53" s="597">
        <f t="shared" si="146"/>
        <v>492704.46</v>
      </c>
      <c r="S53" s="597">
        <f t="shared" si="146"/>
        <v>294468.21000000002</v>
      </c>
      <c r="T53" s="597">
        <f t="shared" ref="T53:T58" si="147">(S53/R53)*100</f>
        <v>59.765687933898548</v>
      </c>
      <c r="U53" s="597">
        <f t="shared" ref="U53:AA53" si="148">SUM(U54)</f>
        <v>-192704.46000000002</v>
      </c>
      <c r="V53" s="597">
        <f t="shared" si="148"/>
        <v>300000</v>
      </c>
      <c r="W53" s="597">
        <f t="shared" si="148"/>
        <v>300000</v>
      </c>
      <c r="X53" s="597">
        <f t="shared" si="148"/>
        <v>480560.06</v>
      </c>
      <c r="Y53" s="597">
        <f t="shared" si="148"/>
        <v>403366.04</v>
      </c>
      <c r="Z53" s="597">
        <f t="shared" si="148"/>
        <v>369572.21</v>
      </c>
      <c r="AA53" s="597">
        <f t="shared" si="148"/>
        <v>168164.74</v>
      </c>
      <c r="AB53" s="597">
        <f t="shared" ref="AB53:AB58" si="149">(AA53/Z53)*100</f>
        <v>45.502539273718654</v>
      </c>
      <c r="AC53" s="597">
        <f>SUM(AC54)</f>
        <v>64308.849999999977</v>
      </c>
      <c r="AD53" s="597">
        <f>SUM(AD54)</f>
        <v>433881.06</v>
      </c>
      <c r="AE53" s="597"/>
      <c r="AF53" s="597"/>
      <c r="AG53" s="597">
        <f>SUM(AG54)</f>
        <v>433881.06</v>
      </c>
      <c r="AH53" s="597">
        <f>SUM(AH54)</f>
        <v>0</v>
      </c>
      <c r="AI53" s="597">
        <f>SUM(AI54)</f>
        <v>270582.84000000003</v>
      </c>
      <c r="AJ53" s="597">
        <f>SUM(AJ54)</f>
        <v>423088.81</v>
      </c>
      <c r="AK53" s="597">
        <f>SUM(AK54)</f>
        <v>425694.97</v>
      </c>
      <c r="AL53" s="597" t="e">
        <f>SUM(AL54)+#REF!</f>
        <v>#REF!</v>
      </c>
      <c r="AM53" s="597" t="e">
        <f>SUM(AM54)+#REF!</f>
        <v>#REF!</v>
      </c>
      <c r="AN53" s="597"/>
      <c r="AO53" s="597">
        <f>SUM(AO54)</f>
        <v>0</v>
      </c>
      <c r="AP53" s="597">
        <f>SUM(AP54)</f>
        <v>0</v>
      </c>
      <c r="AQ53" s="597">
        <f>SUM(AQ54)</f>
        <v>0</v>
      </c>
      <c r="AR53" s="597">
        <f>SUM(AR54)</f>
        <v>0</v>
      </c>
      <c r="AS53" s="597">
        <f>SUM(AS54)</f>
        <v>0</v>
      </c>
      <c r="AT53" s="597">
        <f t="shared" si="101"/>
        <v>0</v>
      </c>
      <c r="AU53" s="597">
        <f t="shared" ref="AU53:CA53" si="150">SUM(AU54)</f>
        <v>0</v>
      </c>
      <c r="AV53" s="597">
        <f t="shared" si="150"/>
        <v>0</v>
      </c>
      <c r="AW53" s="491">
        <f t="shared" si="150"/>
        <v>0</v>
      </c>
      <c r="AX53" s="491">
        <f t="shared" si="150"/>
        <v>0</v>
      </c>
      <c r="AY53" s="597">
        <f t="shared" si="150"/>
        <v>0</v>
      </c>
      <c r="AZ53" s="597">
        <f t="shared" si="150"/>
        <v>0</v>
      </c>
      <c r="BA53" s="597">
        <f t="shared" si="18"/>
        <v>0</v>
      </c>
      <c r="BB53" s="597">
        <f t="shared" si="19"/>
        <v>0</v>
      </c>
      <c r="BC53" s="597">
        <f>SUM(BC54)</f>
        <v>0</v>
      </c>
      <c r="BD53" s="597">
        <f>SUM(BD54)</f>
        <v>0</v>
      </c>
      <c r="BE53" s="597">
        <f t="shared" si="150"/>
        <v>0</v>
      </c>
      <c r="BF53" s="597">
        <f t="shared" si="150"/>
        <v>0</v>
      </c>
      <c r="BG53" s="597">
        <f t="shared" si="86"/>
        <v>0</v>
      </c>
      <c r="BH53" s="597">
        <f t="shared" si="150"/>
        <v>2000</v>
      </c>
      <c r="BI53" s="597">
        <f t="shared" si="150"/>
        <v>2000</v>
      </c>
      <c r="BJ53" s="597"/>
      <c r="BK53" s="597">
        <f t="shared" si="3"/>
        <v>0</v>
      </c>
      <c r="BL53" s="597">
        <f t="shared" si="150"/>
        <v>0</v>
      </c>
      <c r="BM53" s="597">
        <f t="shared" si="150"/>
        <v>2000</v>
      </c>
      <c r="BN53" s="597"/>
      <c r="BO53" s="597">
        <f t="shared" si="4"/>
        <v>0</v>
      </c>
      <c r="BP53" s="597">
        <f t="shared" si="150"/>
        <v>0</v>
      </c>
      <c r="BQ53" s="597">
        <f t="shared" si="150"/>
        <v>2000</v>
      </c>
      <c r="BR53" s="597">
        <f t="shared" si="150"/>
        <v>0</v>
      </c>
      <c r="BS53" s="597">
        <f t="shared" si="5"/>
        <v>0</v>
      </c>
      <c r="BT53" s="597">
        <f t="shared" si="150"/>
        <v>-1000</v>
      </c>
      <c r="BU53" s="597">
        <f t="shared" si="150"/>
        <v>1000</v>
      </c>
      <c r="BV53" s="597">
        <f t="shared" si="150"/>
        <v>0</v>
      </c>
      <c r="BW53" s="597">
        <f t="shared" si="6"/>
        <v>0</v>
      </c>
      <c r="BX53" s="597">
        <f t="shared" si="150"/>
        <v>0</v>
      </c>
      <c r="BY53" s="597">
        <f t="shared" si="150"/>
        <v>1000</v>
      </c>
      <c r="BZ53" s="514">
        <f t="shared" si="150"/>
        <v>2000</v>
      </c>
      <c r="CA53" s="514">
        <f t="shared" si="150"/>
        <v>2000</v>
      </c>
      <c r="CB53" s="514">
        <f>SUM(CB54)</f>
        <v>0</v>
      </c>
      <c r="CC53" s="514">
        <f>SUM(CC54)</f>
        <v>0</v>
      </c>
      <c r="CD53" s="597">
        <f t="shared" si="111"/>
        <v>0</v>
      </c>
      <c r="CE53" s="597">
        <f t="shared" si="112"/>
        <v>0</v>
      </c>
      <c r="CF53" s="514">
        <f t="shared" ref="CF53" si="151">SUM(CF54)</f>
        <v>450</v>
      </c>
      <c r="CG53" s="597">
        <f>SUM(CG54)</f>
        <v>2000</v>
      </c>
      <c r="CH53" s="597">
        <f>SUM(CH54)</f>
        <v>0</v>
      </c>
      <c r="CI53" s="597">
        <f t="shared" ref="CI53:CI102" si="152">IFERROR(CH53/CG53*100,)</f>
        <v>0</v>
      </c>
      <c r="CJ53" s="597">
        <f t="shared" ref="CJ53" si="153">SUM(CJ54)</f>
        <v>0</v>
      </c>
      <c r="CK53" s="514">
        <f>SUM(CK54)</f>
        <v>2000</v>
      </c>
      <c r="CL53" s="597">
        <f t="shared" si="65"/>
        <v>22.5</v>
      </c>
      <c r="CM53" s="597">
        <f t="shared" ref="CM53" si="154">SUM(CM54)</f>
        <v>0</v>
      </c>
      <c r="CN53" s="514">
        <f>SUM(CN54)</f>
        <v>2000</v>
      </c>
      <c r="CO53" s="514">
        <f>SUM(CO54)</f>
        <v>0</v>
      </c>
      <c r="CP53" s="597">
        <f t="shared" ref="CP53:CP102" si="155">IFERROR(CO53/CN53*100,)</f>
        <v>0</v>
      </c>
      <c r="CQ53" s="597">
        <f t="shared" ref="CQ53" si="156">SUM(CQ54)</f>
        <v>-1000</v>
      </c>
      <c r="CR53" s="514">
        <f>SUM(CR54)</f>
        <v>1000</v>
      </c>
      <c r="CS53" s="514">
        <f>SUM(CS54)</f>
        <v>0</v>
      </c>
      <c r="CT53" s="597">
        <f t="shared" ref="CT53:CT102" si="157">IFERROR(CS53/CR53*100,)</f>
        <v>0</v>
      </c>
      <c r="CU53" s="597">
        <f t="shared" ref="CU53" si="158">SUM(CU54)</f>
        <v>0</v>
      </c>
      <c r="CV53" s="514">
        <f>SUM(CV54)</f>
        <v>1000</v>
      </c>
      <c r="CW53" s="514">
        <f t="shared" ref="CW53:CY53" si="159">SUM(CW54)</f>
        <v>2000</v>
      </c>
      <c r="CX53" s="514">
        <f t="shared" si="159"/>
        <v>2000</v>
      </c>
      <c r="CY53" s="514">
        <f t="shared" si="159"/>
        <v>2000</v>
      </c>
    </row>
    <row r="54" spans="1:103" ht="18.95" customHeight="1" x14ac:dyDescent="0.25">
      <c r="A54" s="459"/>
      <c r="B54" s="428"/>
      <c r="C54" s="428"/>
      <c r="D54" s="428"/>
      <c r="E54" s="428"/>
      <c r="F54" s="429"/>
      <c r="G54" s="429"/>
      <c r="H54" s="461"/>
      <c r="I54" s="461"/>
      <c r="J54" s="464"/>
      <c r="K54" s="464">
        <v>6526</v>
      </c>
      <c r="L54" s="423" t="s">
        <v>138</v>
      </c>
      <c r="M54" s="600">
        <v>490521.1</v>
      </c>
      <c r="N54" s="600">
        <v>556459</v>
      </c>
      <c r="O54" s="600">
        <v>408930.25</v>
      </c>
      <c r="P54" s="600">
        <v>295449.34000000003</v>
      </c>
      <c r="Q54" s="600">
        <v>498283.59</v>
      </c>
      <c r="R54" s="600">
        <v>492704.46</v>
      </c>
      <c r="S54" s="600">
        <v>294468.21000000002</v>
      </c>
      <c r="T54" s="600">
        <f t="shared" si="147"/>
        <v>59.765687933898548</v>
      </c>
      <c r="U54" s="600">
        <f>(V54-R54)</f>
        <v>-192704.46000000002</v>
      </c>
      <c r="V54" s="600">
        <v>300000</v>
      </c>
      <c r="W54" s="600">
        <v>300000</v>
      </c>
      <c r="X54" s="600">
        <v>480560.06</v>
      </c>
      <c r="Y54" s="600">
        <v>403366.04</v>
      </c>
      <c r="Z54" s="600">
        <v>369572.21</v>
      </c>
      <c r="AA54" s="600">
        <v>168164.74</v>
      </c>
      <c r="AB54" s="600">
        <f t="shared" si="149"/>
        <v>45.502539273718654</v>
      </c>
      <c r="AC54" s="600">
        <f>(AD54-Z54)</f>
        <v>64308.849999999977</v>
      </c>
      <c r="AD54" s="600">
        <v>433881.06</v>
      </c>
      <c r="AE54" s="600"/>
      <c r="AF54" s="600"/>
      <c r="AG54" s="600">
        <v>433881.06</v>
      </c>
      <c r="AH54" s="600"/>
      <c r="AI54" s="600">
        <v>270582.84000000003</v>
      </c>
      <c r="AJ54" s="600">
        <v>423088.81</v>
      </c>
      <c r="AK54" s="600">
        <v>425694.97</v>
      </c>
      <c r="AL54" s="600">
        <v>399240.37</v>
      </c>
      <c r="AM54" s="600">
        <v>283350</v>
      </c>
      <c r="AN54" s="600"/>
      <c r="AO54" s="600"/>
      <c r="AP54" s="600"/>
      <c r="AQ54" s="600"/>
      <c r="AR54" s="600"/>
      <c r="AS54" s="600"/>
      <c r="AT54" s="600">
        <f t="shared" si="101"/>
        <v>0</v>
      </c>
      <c r="AU54" s="600"/>
      <c r="AV54" s="600"/>
      <c r="AW54" s="493"/>
      <c r="AX54" s="493"/>
      <c r="AY54" s="600"/>
      <c r="AZ54" s="600">
        <v>0</v>
      </c>
      <c r="BA54" s="600">
        <f t="shared" si="18"/>
        <v>0</v>
      </c>
      <c r="BB54" s="600">
        <f t="shared" si="19"/>
        <v>0</v>
      </c>
      <c r="BC54" s="600"/>
      <c r="BD54" s="600"/>
      <c r="BE54" s="600">
        <v>0</v>
      </c>
      <c r="BF54" s="600">
        <v>0</v>
      </c>
      <c r="BG54" s="600">
        <f t="shared" si="86"/>
        <v>0</v>
      </c>
      <c r="BH54" s="600">
        <f>BI54-BE54</f>
        <v>2000</v>
      </c>
      <c r="BI54" s="600">
        <v>2000</v>
      </c>
      <c r="BJ54" s="600"/>
      <c r="BK54" s="600">
        <f t="shared" si="3"/>
        <v>0</v>
      </c>
      <c r="BL54" s="600">
        <f>BM54-BI54</f>
        <v>0</v>
      </c>
      <c r="BM54" s="600">
        <v>2000</v>
      </c>
      <c r="BN54" s="600"/>
      <c r="BO54" s="600">
        <f t="shared" si="4"/>
        <v>0</v>
      </c>
      <c r="BP54" s="600">
        <f>BQ54-BM54</f>
        <v>0</v>
      </c>
      <c r="BQ54" s="600">
        <v>2000</v>
      </c>
      <c r="BR54" s="600">
        <v>0</v>
      </c>
      <c r="BS54" s="600">
        <f t="shared" si="5"/>
        <v>0</v>
      </c>
      <c r="BT54" s="600">
        <f>BU54-BM54</f>
        <v>-1000</v>
      </c>
      <c r="BU54" s="600">
        <v>1000</v>
      </c>
      <c r="BV54" s="600">
        <v>0</v>
      </c>
      <c r="BW54" s="600">
        <f t="shared" si="6"/>
        <v>0</v>
      </c>
      <c r="BX54" s="600">
        <f>BY54-BU54</f>
        <v>0</v>
      </c>
      <c r="BY54" s="600">
        <v>1000</v>
      </c>
      <c r="BZ54" s="762">
        <v>2000</v>
      </c>
      <c r="CA54" s="762">
        <v>2000</v>
      </c>
      <c r="CB54" s="600">
        <v>0</v>
      </c>
      <c r="CC54" s="762">
        <v>0</v>
      </c>
      <c r="CD54" s="600">
        <f t="shared" si="111"/>
        <v>0</v>
      </c>
      <c r="CE54" s="600">
        <f t="shared" si="112"/>
        <v>0</v>
      </c>
      <c r="CF54" s="762">
        <v>450</v>
      </c>
      <c r="CG54" s="600">
        <v>2000</v>
      </c>
      <c r="CH54" s="600">
        <v>0</v>
      </c>
      <c r="CI54" s="600">
        <f t="shared" si="152"/>
        <v>0</v>
      </c>
      <c r="CJ54" s="600">
        <f>CK54-CG54</f>
        <v>0</v>
      </c>
      <c r="CK54" s="762">
        <v>2000</v>
      </c>
      <c r="CL54" s="600">
        <f t="shared" si="65"/>
        <v>22.5</v>
      </c>
      <c r="CM54" s="600">
        <f>CN54-CK54</f>
        <v>0</v>
      </c>
      <c r="CN54" s="762">
        <v>2000</v>
      </c>
      <c r="CO54" s="762"/>
      <c r="CP54" s="600">
        <f t="shared" si="155"/>
        <v>0</v>
      </c>
      <c r="CQ54" s="600">
        <f>CR54-CN54</f>
        <v>-1000</v>
      </c>
      <c r="CR54" s="748">
        <v>1000</v>
      </c>
      <c r="CS54" s="762"/>
      <c r="CT54" s="600">
        <f t="shared" si="157"/>
        <v>0</v>
      </c>
      <c r="CU54" s="600">
        <f>CV54-CR54</f>
        <v>0</v>
      </c>
      <c r="CV54" s="748">
        <v>1000</v>
      </c>
      <c r="CW54" s="748">
        <v>2000</v>
      </c>
      <c r="CX54" s="748">
        <v>2000</v>
      </c>
      <c r="CY54" s="748">
        <v>2000</v>
      </c>
    </row>
    <row r="55" spans="1:103" ht="18.95" customHeight="1" x14ac:dyDescent="0.25">
      <c r="A55" s="459"/>
      <c r="B55" s="545"/>
      <c r="C55" s="545" t="s">
        <v>7</v>
      </c>
      <c r="D55" s="545" t="s">
        <v>8</v>
      </c>
      <c r="E55" s="545"/>
      <c r="F55" s="545"/>
      <c r="G55" s="545"/>
      <c r="H55" s="461"/>
      <c r="I55" s="452" t="s">
        <v>139</v>
      </c>
      <c r="J55" s="874" t="s">
        <v>216</v>
      </c>
      <c r="K55" s="874"/>
      <c r="L55" s="874"/>
      <c r="M55" s="597">
        <f t="shared" ref="M55:S55" si="160">SUM(M56+M59)</f>
        <v>3861047.3</v>
      </c>
      <c r="N55" s="597">
        <f t="shared" si="160"/>
        <v>10262000</v>
      </c>
      <c r="O55" s="597">
        <f t="shared" si="160"/>
        <v>16487000</v>
      </c>
      <c r="P55" s="597">
        <f t="shared" si="160"/>
        <v>17390282.940000001</v>
      </c>
      <c r="Q55" s="597">
        <f t="shared" si="160"/>
        <v>18208716.41</v>
      </c>
      <c r="R55" s="597">
        <f t="shared" si="160"/>
        <v>19828423.739999998</v>
      </c>
      <c r="S55" s="597">
        <f t="shared" si="160"/>
        <v>14349669.380000001</v>
      </c>
      <c r="T55" s="597">
        <f t="shared" si="147"/>
        <v>72.369188636272312</v>
      </c>
      <c r="U55" s="597">
        <f>SUM(U56+U59)</f>
        <v>-528423.73999999836</v>
      </c>
      <c r="V55" s="597">
        <f>SUM(V56+V59)</f>
        <v>19300000</v>
      </c>
      <c r="W55" s="597">
        <f>SUM(W56+W59)</f>
        <v>19300000</v>
      </c>
      <c r="X55" s="597">
        <f>SUM(X56+X59)</f>
        <v>20263889.789999999</v>
      </c>
      <c r="Y55" s="597" t="e">
        <f>SUM(Y56+Y59+Y69)</f>
        <v>#REF!</v>
      </c>
      <c r="Z55" s="597" t="e">
        <f>SUM(Z56+Z59+Z69)</f>
        <v>#REF!</v>
      </c>
      <c r="AA55" s="597" t="e">
        <f>SUM(AA56+AA59+AA69)</f>
        <v>#REF!</v>
      </c>
      <c r="AB55" s="597" t="e">
        <f t="shared" si="149"/>
        <v>#REF!</v>
      </c>
      <c r="AC55" s="597" t="e">
        <f>SUM(AC56+AC59+AC69)</f>
        <v>#REF!</v>
      </c>
      <c r="AD55" s="597" t="e">
        <f>SUM(AD56+AD59+AD69)</f>
        <v>#REF!</v>
      </c>
      <c r="AE55" s="597">
        <v>19725000</v>
      </c>
      <c r="AF55" s="597">
        <v>19725000</v>
      </c>
      <c r="AG55" s="597" t="e">
        <f t="shared" ref="AG55:AM55" si="161">SUM(AG56+AG59+AG69)</f>
        <v>#REF!</v>
      </c>
      <c r="AH55" s="597" t="e">
        <f t="shared" si="161"/>
        <v>#REF!</v>
      </c>
      <c r="AI55" s="597" t="e">
        <f t="shared" si="161"/>
        <v>#REF!</v>
      </c>
      <c r="AJ55" s="597" t="e">
        <f t="shared" si="161"/>
        <v>#REF!</v>
      </c>
      <c r="AK55" s="597" t="e">
        <f t="shared" si="161"/>
        <v>#REF!</v>
      </c>
      <c r="AL55" s="597" t="e">
        <f t="shared" si="161"/>
        <v>#REF!</v>
      </c>
      <c r="AM55" s="597" t="e">
        <f t="shared" si="161"/>
        <v>#REF!</v>
      </c>
      <c r="AN55" s="597"/>
      <c r="AO55" s="597">
        <f>AO56+AO65+AO69</f>
        <v>284876.90999999997</v>
      </c>
      <c r="AP55" s="597">
        <f>AP56+AP65+AP69</f>
        <v>254854.62</v>
      </c>
      <c r="AQ55" s="597">
        <f>AQ56+AQ65+AQ69</f>
        <v>238964</v>
      </c>
      <c r="AR55" s="597">
        <f>AR56+AR65+AR69</f>
        <v>238324</v>
      </c>
      <c r="AS55" s="597">
        <f>AS56+AS65+AS69</f>
        <v>106469.55</v>
      </c>
      <c r="AT55" s="597">
        <f t="shared" si="101"/>
        <v>44.674287944143273</v>
      </c>
      <c r="AU55" s="597">
        <f t="shared" ref="AU55:AZ55" si="162">AU56+AU65+AU69</f>
        <v>80729.669999999984</v>
      </c>
      <c r="AV55" s="597">
        <f t="shared" si="162"/>
        <v>319053.67</v>
      </c>
      <c r="AW55" s="491">
        <f t="shared" si="162"/>
        <v>302799</v>
      </c>
      <c r="AX55" s="491">
        <f t="shared" si="162"/>
        <v>302799</v>
      </c>
      <c r="AY55" s="597">
        <f t="shared" si="162"/>
        <v>316300</v>
      </c>
      <c r="AZ55" s="597">
        <f t="shared" si="162"/>
        <v>320372.71999999997</v>
      </c>
      <c r="BA55" s="597">
        <f t="shared" si="18"/>
        <v>125.70802915010917</v>
      </c>
      <c r="BB55" s="597">
        <f t="shared" si="19"/>
        <v>101.28761302560858</v>
      </c>
      <c r="BC55" s="597">
        <f>BC56+BC65+BC69</f>
        <v>290004</v>
      </c>
      <c r="BD55" s="597">
        <f>BD56+BD65+BD69</f>
        <v>290004</v>
      </c>
      <c r="BE55" s="597">
        <f>BE56+BE65+BE69</f>
        <v>302504</v>
      </c>
      <c r="BF55" s="597">
        <f>BF56+BF65+BF69</f>
        <v>34617.020000000004</v>
      </c>
      <c r="BG55" s="597">
        <f t="shared" si="86"/>
        <v>11.443491656308678</v>
      </c>
      <c r="BH55" s="597">
        <f>BH56+BH65+BH69</f>
        <v>141836</v>
      </c>
      <c r="BI55" s="597">
        <f>BI56+BI65+BI69</f>
        <v>444340</v>
      </c>
      <c r="BJ55" s="597"/>
      <c r="BK55" s="597">
        <f t="shared" si="3"/>
        <v>0</v>
      </c>
      <c r="BL55" s="597">
        <f>BL56+BL65+BL69</f>
        <v>0</v>
      </c>
      <c r="BM55" s="597">
        <f>BM56+BM65+BM69</f>
        <v>444340</v>
      </c>
      <c r="BN55" s="597"/>
      <c r="BO55" s="597">
        <f t="shared" si="4"/>
        <v>0</v>
      </c>
      <c r="BP55" s="597">
        <f>BP56+BP65+BP69</f>
        <v>0</v>
      </c>
      <c r="BQ55" s="597">
        <f>BQ56+BQ65+BQ69</f>
        <v>444340</v>
      </c>
      <c r="BR55" s="597">
        <f>BR56+BR65+BR69</f>
        <v>314735.01</v>
      </c>
      <c r="BS55" s="597">
        <f t="shared" si="5"/>
        <v>70.832022775352215</v>
      </c>
      <c r="BT55" s="597">
        <f>BT56+BT65+BT69</f>
        <v>-53545.840000000011</v>
      </c>
      <c r="BU55" s="597">
        <f>BU56+BU65+BU69</f>
        <v>390794.16</v>
      </c>
      <c r="BV55" s="597">
        <f>BV56+BV65+BV69</f>
        <v>314735.01</v>
      </c>
      <c r="BW55" s="597">
        <f t="shared" si="6"/>
        <v>70.832022775352215</v>
      </c>
      <c r="BX55" s="597">
        <f t="shared" ref="BX55:CH55" si="163">BX56+BX65+BX69</f>
        <v>11998.909999999974</v>
      </c>
      <c r="BY55" s="597">
        <f t="shared" si="163"/>
        <v>402793.06999999995</v>
      </c>
      <c r="BZ55" s="514">
        <f t="shared" si="163"/>
        <v>599275</v>
      </c>
      <c r="CA55" s="514">
        <f t="shared" si="163"/>
        <v>386675</v>
      </c>
      <c r="CB55" s="514">
        <f>CB56+CB65+CB69</f>
        <v>126754.86</v>
      </c>
      <c r="CC55" s="514">
        <f>CC56+CC65+CC69</f>
        <v>218197.44</v>
      </c>
      <c r="CD55" s="597">
        <f t="shared" si="111"/>
        <v>172.14128121004592</v>
      </c>
      <c r="CE55" s="597">
        <f t="shared" si="112"/>
        <v>36.209332890806508</v>
      </c>
      <c r="CF55" s="514">
        <f t="shared" ref="CF55" si="164">CF56+CF65+CF69</f>
        <v>388117.32999999996</v>
      </c>
      <c r="CG55" s="597">
        <f t="shared" si="163"/>
        <v>605275</v>
      </c>
      <c r="CH55" s="597">
        <f t="shared" si="163"/>
        <v>77544.490000000005</v>
      </c>
      <c r="CI55" s="597">
        <f t="shared" si="152"/>
        <v>12.811447689066954</v>
      </c>
      <c r="CJ55" s="597">
        <f>CJ56+CJ65+CJ69</f>
        <v>-2675</v>
      </c>
      <c r="CK55" s="514">
        <f>CK56+CK65+CK69</f>
        <v>602600</v>
      </c>
      <c r="CL55" s="597">
        <f t="shared" si="65"/>
        <v>64.407124128775294</v>
      </c>
      <c r="CM55" s="597">
        <f>CM56+CM65+CM69</f>
        <v>0</v>
      </c>
      <c r="CN55" s="514">
        <f>CN56+CN65+CN69</f>
        <v>602600</v>
      </c>
      <c r="CO55" s="514">
        <f t="shared" ref="CO55" si="165">CO56+CO65+CO69</f>
        <v>430401.35</v>
      </c>
      <c r="CP55" s="597">
        <f t="shared" si="155"/>
        <v>71.424054098904747</v>
      </c>
      <c r="CQ55" s="597">
        <f>CQ56+CQ65+CQ69</f>
        <v>37975</v>
      </c>
      <c r="CR55" s="514">
        <f>CR56+CR65+CR69</f>
        <v>640575</v>
      </c>
      <c r="CS55" s="514">
        <f t="shared" ref="CS55" si="166">CS56+CS65+CS69</f>
        <v>566160.43999999994</v>
      </c>
      <c r="CT55" s="597">
        <f t="shared" si="157"/>
        <v>88.383162002888014</v>
      </c>
      <c r="CU55" s="597">
        <f>CU56+CU65+CU69</f>
        <v>-125112.96999999997</v>
      </c>
      <c r="CV55" s="514">
        <f>CV56+CV65+CV69</f>
        <v>515462.03</v>
      </c>
      <c r="CW55" s="514">
        <f t="shared" ref="CW55:CY55" si="167">CW56+CW65+CW69</f>
        <v>610575</v>
      </c>
      <c r="CX55" s="514">
        <f t="shared" si="167"/>
        <v>335536.09999999998</v>
      </c>
      <c r="CY55" s="514">
        <f t="shared" si="167"/>
        <v>335536.09999999998</v>
      </c>
    </row>
    <row r="56" spans="1:103" ht="18.95" customHeight="1" x14ac:dyDescent="0.25">
      <c r="A56" s="458" t="s">
        <v>7</v>
      </c>
      <c r="B56" s="596"/>
      <c r="C56" s="596" t="s">
        <v>7</v>
      </c>
      <c r="D56" s="596" t="s">
        <v>8</v>
      </c>
      <c r="E56" s="596"/>
      <c r="F56" s="596"/>
      <c r="G56" s="596"/>
      <c r="H56" s="462"/>
      <c r="I56" s="461"/>
      <c r="J56" s="452">
        <v>661</v>
      </c>
      <c r="K56" s="873" t="s">
        <v>218</v>
      </c>
      <c r="L56" s="873"/>
      <c r="M56" s="598">
        <f t="shared" ref="M56:S56" si="168">SUM(M57:M58)</f>
        <v>3861047.3</v>
      </c>
      <c r="N56" s="598">
        <f t="shared" si="168"/>
        <v>10262000</v>
      </c>
      <c r="O56" s="598">
        <f t="shared" si="168"/>
        <v>16487000</v>
      </c>
      <c r="P56" s="598">
        <f t="shared" si="168"/>
        <v>17333282.940000001</v>
      </c>
      <c r="Q56" s="598">
        <f t="shared" si="168"/>
        <v>18208716.41</v>
      </c>
      <c r="R56" s="598">
        <f t="shared" si="168"/>
        <v>19828423.739999998</v>
      </c>
      <c r="S56" s="598">
        <f t="shared" si="168"/>
        <v>14349669.380000001</v>
      </c>
      <c r="T56" s="598">
        <f t="shared" si="147"/>
        <v>72.369188636272312</v>
      </c>
      <c r="U56" s="598">
        <f t="shared" ref="U56:AA56" si="169">SUM(U57:U58)</f>
        <v>-528423.73999999836</v>
      </c>
      <c r="V56" s="598">
        <f t="shared" si="169"/>
        <v>19300000</v>
      </c>
      <c r="W56" s="598">
        <f t="shared" si="169"/>
        <v>19300000</v>
      </c>
      <c r="X56" s="598">
        <f t="shared" si="169"/>
        <v>20263889.789999999</v>
      </c>
      <c r="Y56" s="598">
        <f t="shared" si="169"/>
        <v>20417340.800000001</v>
      </c>
      <c r="Z56" s="598">
        <f t="shared" si="169"/>
        <v>19672389.789999999</v>
      </c>
      <c r="AA56" s="598">
        <f t="shared" si="169"/>
        <v>6355387.4500000002</v>
      </c>
      <c r="AB56" s="598">
        <f t="shared" si="149"/>
        <v>32.306128120898734</v>
      </c>
      <c r="AC56" s="598">
        <f>SUM(AC57:AC58)</f>
        <v>730856.99000000209</v>
      </c>
      <c r="AD56" s="598">
        <f>SUM(AD57:AD58)</f>
        <v>20403246.780000001</v>
      </c>
      <c r="AE56" s="598"/>
      <c r="AF56" s="598"/>
      <c r="AG56" s="598">
        <f t="shared" ref="AG56:AM56" si="170">SUM(AG57:AG58)</f>
        <v>20403246.780000001</v>
      </c>
      <c r="AH56" s="598">
        <f t="shared" si="170"/>
        <v>0</v>
      </c>
      <c r="AI56" s="598">
        <f t="shared" si="170"/>
        <v>19738488.920000002</v>
      </c>
      <c r="AJ56" s="598">
        <f t="shared" si="170"/>
        <v>21485302.190000001</v>
      </c>
      <c r="AK56" s="598">
        <f t="shared" si="170"/>
        <v>21341325.120000001</v>
      </c>
      <c r="AL56" s="598">
        <f t="shared" si="170"/>
        <v>21542274.41</v>
      </c>
      <c r="AM56" s="598">
        <f t="shared" si="170"/>
        <v>21347000</v>
      </c>
      <c r="AN56" s="598"/>
      <c r="AO56" s="598">
        <f>AO58</f>
        <v>284876.90999999997</v>
      </c>
      <c r="AP56" s="598">
        <f>AP58</f>
        <v>254854.62</v>
      </c>
      <c r="AQ56" s="598">
        <f>AQ58</f>
        <v>238964</v>
      </c>
      <c r="AR56" s="598">
        <f>AR58</f>
        <v>234324</v>
      </c>
      <c r="AS56" s="598">
        <f>AS58+AS57</f>
        <v>104469.55</v>
      </c>
      <c r="AT56" s="598">
        <f t="shared" si="101"/>
        <v>44.58337600928629</v>
      </c>
      <c r="AU56" s="598">
        <f>AU58</f>
        <v>80729.669999999984</v>
      </c>
      <c r="AV56" s="598">
        <f>AV58</f>
        <v>315053.67</v>
      </c>
      <c r="AW56" s="490">
        <f>AW58</f>
        <v>302799</v>
      </c>
      <c r="AX56" s="490">
        <f>AX58</f>
        <v>302799</v>
      </c>
      <c r="AY56" s="598">
        <f>AY58</f>
        <v>312300</v>
      </c>
      <c r="AZ56" s="598">
        <f>SUM(AZ57:AZ58)</f>
        <v>317472.71999999997</v>
      </c>
      <c r="BA56" s="598">
        <f t="shared" si="18"/>
        <v>124.57012550920206</v>
      </c>
      <c r="BB56" s="598">
        <f t="shared" si="19"/>
        <v>101.65633045148894</v>
      </c>
      <c r="BC56" s="598">
        <v>286004</v>
      </c>
      <c r="BD56" s="598">
        <v>286004</v>
      </c>
      <c r="BE56" s="598">
        <f>BE58</f>
        <v>298504</v>
      </c>
      <c r="BF56" s="598">
        <f>SUM(BF57:BF58)</f>
        <v>32117.02</v>
      </c>
      <c r="BG56" s="598">
        <f t="shared" si="86"/>
        <v>10.759326508187495</v>
      </c>
      <c r="BH56" s="598">
        <f>SUM(BH57:BH58)</f>
        <v>73336</v>
      </c>
      <c r="BI56" s="598">
        <f>SUM(BI57:BI58)</f>
        <v>371840</v>
      </c>
      <c r="BJ56" s="598"/>
      <c r="BK56" s="598">
        <f t="shared" si="3"/>
        <v>0</v>
      </c>
      <c r="BL56" s="598">
        <f>SUM(BL57:BL58)</f>
        <v>0</v>
      </c>
      <c r="BM56" s="598">
        <f>SUM(BM57:BM58)</f>
        <v>371840</v>
      </c>
      <c r="BN56" s="598"/>
      <c r="BO56" s="598">
        <f t="shared" si="4"/>
        <v>0</v>
      </c>
      <c r="BP56" s="598">
        <f>SUM(BP57:BP58)</f>
        <v>0</v>
      </c>
      <c r="BQ56" s="598">
        <f>SUM(BQ57:BQ58)</f>
        <v>371840</v>
      </c>
      <c r="BR56" s="598">
        <f>SUM(BR57:BR58)</f>
        <v>298003.09000000003</v>
      </c>
      <c r="BS56" s="598">
        <f t="shared" si="5"/>
        <v>80.142827560240974</v>
      </c>
      <c r="BT56" s="598">
        <f>SUM(BT57:BT58)</f>
        <v>-3177.7600000000093</v>
      </c>
      <c r="BU56" s="598">
        <f>SUM(BU57:BU58)</f>
        <v>368662.24</v>
      </c>
      <c r="BV56" s="598">
        <f>SUM(BV57:BV58)</f>
        <v>298003.09000000003</v>
      </c>
      <c r="BW56" s="598">
        <f t="shared" si="6"/>
        <v>80.142827560240974</v>
      </c>
      <c r="BX56" s="598">
        <f t="shared" ref="BX56:CH56" si="171">SUM(BX57:BX58)</f>
        <v>11998.909999999974</v>
      </c>
      <c r="BY56" s="598">
        <f t="shared" si="171"/>
        <v>380661.14999999997</v>
      </c>
      <c r="BZ56" s="763">
        <f t="shared" si="171"/>
        <v>583275</v>
      </c>
      <c r="CA56" s="763">
        <f t="shared" si="171"/>
        <v>370675</v>
      </c>
      <c r="CB56" s="763">
        <f>SUM(CB57:CB58)</f>
        <v>110022.94</v>
      </c>
      <c r="CC56" s="763">
        <f>SUM(CC57:CC58)</f>
        <v>217759.94</v>
      </c>
      <c r="CD56" s="598">
        <f t="shared" si="111"/>
        <v>197.92230602090802</v>
      </c>
      <c r="CE56" s="598">
        <f t="shared" si="112"/>
        <v>37.506017912504305</v>
      </c>
      <c r="CF56" s="763">
        <f t="shared" ref="CF56" si="172">SUM(CF57:CF58)</f>
        <v>366385.41</v>
      </c>
      <c r="CG56" s="598">
        <f t="shared" si="171"/>
        <v>583275</v>
      </c>
      <c r="CH56" s="598">
        <f t="shared" si="171"/>
        <v>77544.490000000005</v>
      </c>
      <c r="CI56" s="598">
        <f t="shared" si="152"/>
        <v>13.294670609918136</v>
      </c>
      <c r="CJ56" s="598">
        <f>SUM(CJ57:CJ58)</f>
        <v>-2675</v>
      </c>
      <c r="CK56" s="763">
        <f>SUM(CK57:CK58)</f>
        <v>580600</v>
      </c>
      <c r="CL56" s="598">
        <f t="shared" ref="CL56:CL87" si="173">IFERROR(CF56/CK56*100,)</f>
        <v>63.104617636927308</v>
      </c>
      <c r="CM56" s="598">
        <f>SUM(CM57:CM58)</f>
        <v>0</v>
      </c>
      <c r="CN56" s="763">
        <f>SUM(CN57:CN58)</f>
        <v>580600</v>
      </c>
      <c r="CO56" s="763">
        <f t="shared" ref="CO56" si="174">SUM(CO57:CO58)</f>
        <v>429963.85</v>
      </c>
      <c r="CP56" s="598">
        <f t="shared" si="155"/>
        <v>74.05508956252153</v>
      </c>
      <c r="CQ56" s="598">
        <f>SUM(CQ57:CQ58)</f>
        <v>42975</v>
      </c>
      <c r="CR56" s="763">
        <f>SUM(CR57:CR58)</f>
        <v>623575</v>
      </c>
      <c r="CS56" s="763">
        <f t="shared" ref="CS56" si="175">SUM(CS57:CS58)</f>
        <v>565722.93999999994</v>
      </c>
      <c r="CT56" s="598">
        <f t="shared" si="157"/>
        <v>90.722517740448211</v>
      </c>
      <c r="CU56" s="598">
        <f>SUM(CU57:CU58)</f>
        <v>-125112.96999999997</v>
      </c>
      <c r="CV56" s="763">
        <f>SUM(CV57:CV58)</f>
        <v>498462.03</v>
      </c>
      <c r="CW56" s="763">
        <f t="shared" ref="CW56:CY56" si="176">SUM(CW57:CW58)</f>
        <v>583575</v>
      </c>
      <c r="CX56" s="763">
        <f t="shared" si="176"/>
        <v>315536.09999999998</v>
      </c>
      <c r="CY56" s="763">
        <f t="shared" si="176"/>
        <v>315536.09999999998</v>
      </c>
    </row>
    <row r="57" spans="1:103" ht="18.95" customHeight="1" x14ac:dyDescent="0.25">
      <c r="A57" s="483"/>
      <c r="B57" s="596"/>
      <c r="C57" s="596"/>
      <c r="D57" s="596"/>
      <c r="E57" s="596"/>
      <c r="F57" s="596"/>
      <c r="G57" s="596"/>
      <c r="H57" s="463"/>
      <c r="I57" s="464"/>
      <c r="J57" s="464"/>
      <c r="K57" s="464">
        <v>6614</v>
      </c>
      <c r="L57" s="602" t="s">
        <v>141</v>
      </c>
      <c r="M57" s="603">
        <v>0</v>
      </c>
      <c r="N57" s="603">
        <v>0</v>
      </c>
      <c r="O57" s="603">
        <v>0</v>
      </c>
      <c r="P57" s="603">
        <v>0</v>
      </c>
      <c r="Q57" s="603">
        <v>0</v>
      </c>
      <c r="R57" s="603">
        <v>0</v>
      </c>
      <c r="S57" s="603">
        <v>0</v>
      </c>
      <c r="T57" s="603" t="e">
        <f t="shared" si="147"/>
        <v>#DIV/0!</v>
      </c>
      <c r="U57" s="603">
        <v>0</v>
      </c>
      <c r="V57" s="603">
        <v>0</v>
      </c>
      <c r="W57" s="603">
        <v>0</v>
      </c>
      <c r="X57" s="603">
        <v>0</v>
      </c>
      <c r="Y57" s="603">
        <v>0</v>
      </c>
      <c r="Z57" s="603">
        <v>0</v>
      </c>
      <c r="AA57" s="603"/>
      <c r="AB57" s="603" t="e">
        <f t="shared" si="149"/>
        <v>#DIV/0!</v>
      </c>
      <c r="AC57" s="603">
        <v>0</v>
      </c>
      <c r="AD57" s="603"/>
      <c r="AE57" s="600">
        <v>0</v>
      </c>
      <c r="AF57" s="600">
        <v>0</v>
      </c>
      <c r="AG57" s="603"/>
      <c r="AH57" s="603"/>
      <c r="AI57" s="603"/>
      <c r="AJ57" s="603"/>
      <c r="AK57" s="603"/>
      <c r="AL57" s="603"/>
      <c r="AM57" s="603"/>
      <c r="AN57" s="603"/>
      <c r="AO57" s="603"/>
      <c r="AP57" s="603">
        <v>0</v>
      </c>
      <c r="AQ57" s="603">
        <v>0</v>
      </c>
      <c r="AR57" s="603">
        <v>0</v>
      </c>
      <c r="AS57" s="603">
        <v>1715</v>
      </c>
      <c r="AT57" s="603">
        <f t="shared" si="101"/>
        <v>0</v>
      </c>
      <c r="AU57" s="603">
        <v>0</v>
      </c>
      <c r="AV57" s="603">
        <v>0</v>
      </c>
      <c r="AW57" s="412" t="e">
        <f>AM57/AI57*100</f>
        <v>#DIV/0!</v>
      </c>
      <c r="AX57" s="412" t="e">
        <f>AO57/AJ57*100</f>
        <v>#DIV/0!</v>
      </c>
      <c r="AY57" s="603">
        <v>0</v>
      </c>
      <c r="AZ57" s="603">
        <v>2427</v>
      </c>
      <c r="BA57" s="603">
        <f t="shared" si="18"/>
        <v>0</v>
      </c>
      <c r="BB57" s="603">
        <f t="shared" si="19"/>
        <v>0</v>
      </c>
      <c r="BC57" s="603"/>
      <c r="BD57" s="603"/>
      <c r="BE57" s="603">
        <v>0</v>
      </c>
      <c r="BF57" s="603">
        <v>272</v>
      </c>
      <c r="BG57" s="603">
        <f t="shared" si="86"/>
        <v>0</v>
      </c>
      <c r="BH57" s="600">
        <f>BI57-BE57</f>
        <v>1840</v>
      </c>
      <c r="BI57" s="603">
        <v>1840</v>
      </c>
      <c r="BJ57" s="603"/>
      <c r="BK57" s="603">
        <f t="shared" si="3"/>
        <v>0</v>
      </c>
      <c r="BL57" s="600">
        <f>BM57-BI57</f>
        <v>0</v>
      </c>
      <c r="BM57" s="603">
        <v>1840</v>
      </c>
      <c r="BN57" s="603"/>
      <c r="BO57" s="603">
        <f t="shared" si="4"/>
        <v>0</v>
      </c>
      <c r="BP57" s="600">
        <f>BQ57-BM57</f>
        <v>0</v>
      </c>
      <c r="BQ57" s="603">
        <v>1840</v>
      </c>
      <c r="BR57" s="603">
        <v>784</v>
      </c>
      <c r="BS57" s="603">
        <f t="shared" si="5"/>
        <v>42.608695652173914</v>
      </c>
      <c r="BT57" s="600">
        <f>BU57-BM57</f>
        <v>-556</v>
      </c>
      <c r="BU57" s="603">
        <v>1284</v>
      </c>
      <c r="BV57" s="603">
        <v>784</v>
      </c>
      <c r="BW57" s="603">
        <f t="shared" si="6"/>
        <v>42.608695652173914</v>
      </c>
      <c r="BX57" s="600">
        <f>BY57-BU57</f>
        <v>-1284</v>
      </c>
      <c r="BY57" s="603">
        <v>0</v>
      </c>
      <c r="BZ57" s="762"/>
      <c r="CA57" s="762"/>
      <c r="CB57" s="603">
        <v>568</v>
      </c>
      <c r="CC57" s="762">
        <v>352</v>
      </c>
      <c r="CD57" s="603">
        <f t="shared" si="111"/>
        <v>61.971830985915489</v>
      </c>
      <c r="CE57" s="603">
        <f t="shared" si="112"/>
        <v>6.0626937650706161E-2</v>
      </c>
      <c r="CF57" s="762">
        <v>2394</v>
      </c>
      <c r="CG57" s="603">
        <v>0</v>
      </c>
      <c r="CH57" s="603">
        <v>352</v>
      </c>
      <c r="CI57" s="603">
        <f t="shared" si="152"/>
        <v>0</v>
      </c>
      <c r="CJ57" s="600">
        <f>CK57-CG57</f>
        <v>580600</v>
      </c>
      <c r="CK57" s="762">
        <v>580600</v>
      </c>
      <c r="CL57" s="603">
        <f t="shared" si="173"/>
        <v>0.41233207027213226</v>
      </c>
      <c r="CM57" s="600">
        <f>CN57-CK57</f>
        <v>0</v>
      </c>
      <c r="CN57" s="762">
        <v>580600</v>
      </c>
      <c r="CO57" s="762">
        <v>1088</v>
      </c>
      <c r="CP57" s="603">
        <f t="shared" si="155"/>
        <v>0.18739235273854635</v>
      </c>
      <c r="CQ57" s="600">
        <f>CR57-CN57</f>
        <v>-580600</v>
      </c>
      <c r="CR57" s="762"/>
      <c r="CS57" s="762">
        <v>1424</v>
      </c>
      <c r="CT57" s="603">
        <f t="shared" si="157"/>
        <v>0</v>
      </c>
      <c r="CU57" s="600">
        <f>CV57-CR57</f>
        <v>132553</v>
      </c>
      <c r="CV57" s="762">
        <v>132553</v>
      </c>
      <c r="CW57" s="762"/>
      <c r="CX57" s="762"/>
      <c r="CY57" s="762"/>
    </row>
    <row r="58" spans="1:103" ht="18.95" customHeight="1" x14ac:dyDescent="0.25">
      <c r="A58" s="459"/>
      <c r="B58" s="545"/>
      <c r="C58" s="545"/>
      <c r="D58" s="545" t="s">
        <v>8</v>
      </c>
      <c r="E58" s="545"/>
      <c r="F58" s="545"/>
      <c r="G58" s="545"/>
      <c r="H58" s="464"/>
      <c r="I58" s="464"/>
      <c r="J58" s="464"/>
      <c r="K58" s="464" t="s">
        <v>225</v>
      </c>
      <c r="L58" s="602" t="s">
        <v>226</v>
      </c>
      <c r="M58" s="600">
        <v>3861047.3</v>
      </c>
      <c r="N58" s="600">
        <v>10262000</v>
      </c>
      <c r="O58" s="600">
        <v>16487000</v>
      </c>
      <c r="P58" s="600">
        <v>17333282.940000001</v>
      </c>
      <c r="Q58" s="600">
        <v>18208716.41</v>
      </c>
      <c r="R58" s="600">
        <v>19828423.739999998</v>
      </c>
      <c r="S58" s="600">
        <v>14349669.380000001</v>
      </c>
      <c r="T58" s="600">
        <f t="shared" si="147"/>
        <v>72.369188636272312</v>
      </c>
      <c r="U58" s="600">
        <f>(V58-R58)</f>
        <v>-528423.73999999836</v>
      </c>
      <c r="V58" s="600">
        <v>19300000</v>
      </c>
      <c r="W58" s="600">
        <v>19300000</v>
      </c>
      <c r="X58" s="600">
        <v>20263889.789999999</v>
      </c>
      <c r="Y58" s="600">
        <v>20417340.800000001</v>
      </c>
      <c r="Z58" s="600">
        <v>19672389.789999999</v>
      </c>
      <c r="AA58" s="600">
        <v>6355387.4500000002</v>
      </c>
      <c r="AB58" s="600">
        <f t="shared" si="149"/>
        <v>32.306128120898734</v>
      </c>
      <c r="AC58" s="600">
        <f>(AD58-Z58)</f>
        <v>730856.99000000209</v>
      </c>
      <c r="AD58" s="600">
        <v>20403246.780000001</v>
      </c>
      <c r="AE58" s="600"/>
      <c r="AF58" s="600"/>
      <c r="AG58" s="600">
        <v>20403246.780000001</v>
      </c>
      <c r="AH58" s="600"/>
      <c r="AI58" s="600">
        <v>19738488.920000002</v>
      </c>
      <c r="AJ58" s="600">
        <v>21485302.190000001</v>
      </c>
      <c r="AK58" s="600">
        <v>21341325.120000001</v>
      </c>
      <c r="AL58" s="600">
        <v>21542274.41</v>
      </c>
      <c r="AM58" s="600">
        <v>21347000</v>
      </c>
      <c r="AN58" s="600"/>
      <c r="AO58" s="600">
        <v>284876.90999999997</v>
      </c>
      <c r="AP58" s="600">
        <v>254854.62</v>
      </c>
      <c r="AQ58" s="600">
        <v>238964</v>
      </c>
      <c r="AR58" s="600">
        <v>234324</v>
      </c>
      <c r="AS58" s="600">
        <v>102754.55</v>
      </c>
      <c r="AT58" s="600">
        <f t="shared" si="101"/>
        <v>43.85148341612468</v>
      </c>
      <c r="AU58" s="600">
        <f>AV58-AR58</f>
        <v>80729.669999999984</v>
      </c>
      <c r="AV58" s="600">
        <v>315053.67</v>
      </c>
      <c r="AW58" s="493">
        <v>302799</v>
      </c>
      <c r="AX58" s="493">
        <v>302799</v>
      </c>
      <c r="AY58" s="600">
        <v>312300</v>
      </c>
      <c r="AZ58" s="600">
        <v>315045.71999999997</v>
      </c>
      <c r="BA58" s="600">
        <f t="shared" si="18"/>
        <v>123.61781787593256</v>
      </c>
      <c r="BB58" s="600">
        <f t="shared" si="19"/>
        <v>100.87919308357347</v>
      </c>
      <c r="BC58" s="600"/>
      <c r="BD58" s="600"/>
      <c r="BE58" s="600">
        <v>298504</v>
      </c>
      <c r="BF58" s="600">
        <v>31845.02</v>
      </c>
      <c r="BG58" s="600">
        <f t="shared" si="86"/>
        <v>10.668205451183233</v>
      </c>
      <c r="BH58" s="600">
        <f>BI58-BE58</f>
        <v>71496</v>
      </c>
      <c r="BI58" s="600">
        <v>370000</v>
      </c>
      <c r="BJ58" s="600"/>
      <c r="BK58" s="600">
        <f t="shared" si="3"/>
        <v>0</v>
      </c>
      <c r="BL58" s="600">
        <f>BM58-BI58</f>
        <v>0</v>
      </c>
      <c r="BM58" s="600">
        <v>370000</v>
      </c>
      <c r="BN58" s="600"/>
      <c r="BO58" s="600">
        <f t="shared" si="4"/>
        <v>0</v>
      </c>
      <c r="BP58" s="600">
        <f>BQ58-BM58</f>
        <v>0</v>
      </c>
      <c r="BQ58" s="600">
        <v>370000</v>
      </c>
      <c r="BR58" s="600">
        <v>297219.09000000003</v>
      </c>
      <c r="BS58" s="600">
        <f t="shared" si="5"/>
        <v>80.3294837837838</v>
      </c>
      <c r="BT58" s="600">
        <f>BU58-BM58</f>
        <v>-2621.7600000000093</v>
      </c>
      <c r="BU58" s="600">
        <v>367378.24</v>
      </c>
      <c r="BV58" s="600">
        <v>297219.09000000003</v>
      </c>
      <c r="BW58" s="600">
        <f t="shared" si="6"/>
        <v>80.3294837837838</v>
      </c>
      <c r="BX58" s="600">
        <f>BY58-BU58</f>
        <v>13282.909999999974</v>
      </c>
      <c r="BY58" s="600">
        <v>380661.14999999997</v>
      </c>
      <c r="BZ58" s="762">
        <v>583275</v>
      </c>
      <c r="CA58" s="762">
        <v>370675</v>
      </c>
      <c r="CB58" s="600">
        <v>109454.94</v>
      </c>
      <c r="CC58" s="762">
        <v>217407.94</v>
      </c>
      <c r="CD58" s="600">
        <f t="shared" si="111"/>
        <v>198.62780062736317</v>
      </c>
      <c r="CE58" s="600">
        <f t="shared" si="112"/>
        <v>0</v>
      </c>
      <c r="CF58" s="762">
        <v>363991.41</v>
      </c>
      <c r="CG58" s="600">
        <v>583275</v>
      </c>
      <c r="CH58" s="600">
        <v>77192.490000000005</v>
      </c>
      <c r="CI58" s="600">
        <f t="shared" si="152"/>
        <v>13.234321717886074</v>
      </c>
      <c r="CJ58" s="600">
        <f>CK58-CG58</f>
        <v>-583275</v>
      </c>
      <c r="CK58" s="762">
        <v>0</v>
      </c>
      <c r="CL58" s="600">
        <f t="shared" si="173"/>
        <v>0</v>
      </c>
      <c r="CM58" s="600">
        <f>CN58-CK58</f>
        <v>0</v>
      </c>
      <c r="CN58" s="762">
        <v>0</v>
      </c>
      <c r="CO58" s="762">
        <v>428875.85</v>
      </c>
      <c r="CP58" s="600">
        <f t="shared" si="155"/>
        <v>0</v>
      </c>
      <c r="CQ58" s="600">
        <f>CR58-CN58</f>
        <v>623575</v>
      </c>
      <c r="CR58" s="748">
        <v>623575</v>
      </c>
      <c r="CS58" s="762">
        <v>564298.93999999994</v>
      </c>
      <c r="CT58" s="600">
        <f t="shared" si="157"/>
        <v>90.494157078138144</v>
      </c>
      <c r="CU58" s="600">
        <f>CV58-CR58</f>
        <v>-257665.96999999997</v>
      </c>
      <c r="CV58" s="748">
        <v>365909.03</v>
      </c>
      <c r="CW58" s="748">
        <v>583575</v>
      </c>
      <c r="CX58" s="748">
        <v>315536.09999999998</v>
      </c>
      <c r="CY58" s="748">
        <v>315536.09999999998</v>
      </c>
    </row>
    <row r="59" spans="1:103" ht="18.95" hidden="1" customHeight="1" x14ac:dyDescent="0.25">
      <c r="A59" s="459"/>
      <c r="B59" s="545"/>
      <c r="C59" s="545"/>
      <c r="D59" s="545"/>
      <c r="E59" s="545"/>
      <c r="F59" s="545"/>
      <c r="G59" s="545"/>
      <c r="H59" s="461"/>
      <c r="I59" s="461"/>
      <c r="J59" s="452">
        <v>663</v>
      </c>
      <c r="K59" s="872" t="s">
        <v>325</v>
      </c>
      <c r="L59" s="872"/>
      <c r="M59" s="598">
        <f>SUM(M61:M64)</f>
        <v>0</v>
      </c>
      <c r="N59" s="598">
        <f>SUM(N61:N64)</f>
        <v>0</v>
      </c>
      <c r="O59" s="598">
        <f>SUM(O61:O64)</f>
        <v>0</v>
      </c>
      <c r="P59" s="597">
        <f>SUM(P61:P64)</f>
        <v>57000</v>
      </c>
      <c r="Q59" s="597">
        <f>SUM(Q61)</f>
        <v>0</v>
      </c>
      <c r="R59" s="597">
        <f>SUM(R61)</f>
        <v>0</v>
      </c>
      <c r="S59" s="597">
        <f>SUM(S61)</f>
        <v>0</v>
      </c>
      <c r="T59" s="597">
        <v>0</v>
      </c>
      <c r="U59" s="597">
        <f>SUM(U61)</f>
        <v>0</v>
      </c>
      <c r="V59" s="597">
        <f>SUM(V61)</f>
        <v>0</v>
      </c>
      <c r="W59" s="597">
        <f>SUM(W61)</f>
        <v>0</v>
      </c>
      <c r="X59" s="597">
        <f>SUM(X61)</f>
        <v>0</v>
      </c>
      <c r="Y59" s="597">
        <f>SUM(AC61)</f>
        <v>0</v>
      </c>
      <c r="Z59" s="597">
        <f>SUM(AD61)</f>
        <v>0</v>
      </c>
      <c r="AA59" s="597">
        <f>SUM(AA61)</f>
        <v>0</v>
      </c>
      <c r="AB59" s="597">
        <v>0</v>
      </c>
      <c r="AC59" s="597">
        <f>SUM(AC61)</f>
        <v>0</v>
      </c>
      <c r="AD59" s="597">
        <f>SUM(AD61)</f>
        <v>0</v>
      </c>
      <c r="AE59" s="597"/>
      <c r="AF59" s="597"/>
      <c r="AG59" s="597">
        <f t="shared" ref="AG59:AM59" si="177">SUM(AG61)</f>
        <v>0</v>
      </c>
      <c r="AH59" s="597">
        <f t="shared" si="177"/>
        <v>0</v>
      </c>
      <c r="AI59" s="597">
        <f t="shared" si="177"/>
        <v>0</v>
      </c>
      <c r="AJ59" s="597">
        <f t="shared" si="177"/>
        <v>0</v>
      </c>
      <c r="AK59" s="597">
        <f t="shared" si="177"/>
        <v>0</v>
      </c>
      <c r="AL59" s="597">
        <f t="shared" si="177"/>
        <v>0</v>
      </c>
      <c r="AM59" s="597">
        <f t="shared" si="177"/>
        <v>0</v>
      </c>
      <c r="AN59" s="597"/>
      <c r="AO59" s="597"/>
      <c r="AP59" s="597"/>
      <c r="AQ59" s="597"/>
      <c r="AR59" s="597"/>
      <c r="AS59" s="597"/>
      <c r="AT59" s="597">
        <f t="shared" si="101"/>
        <v>0</v>
      </c>
      <c r="AU59" s="597"/>
      <c r="AV59" s="597"/>
      <c r="AW59" s="491"/>
      <c r="AX59" s="491"/>
      <c r="AY59" s="597"/>
      <c r="AZ59" s="597"/>
      <c r="BA59" s="597">
        <f t="shared" si="18"/>
        <v>0</v>
      </c>
      <c r="BB59" s="597">
        <f t="shared" si="19"/>
        <v>0</v>
      </c>
      <c r="BC59" s="597"/>
      <c r="BD59" s="597"/>
      <c r="BE59" s="597"/>
      <c r="BF59" s="597"/>
      <c r="BG59" s="597">
        <f t="shared" si="86"/>
        <v>0</v>
      </c>
      <c r="BH59" s="597"/>
      <c r="BI59" s="597"/>
      <c r="BJ59" s="597"/>
      <c r="BK59" s="597">
        <f t="shared" si="3"/>
        <v>0</v>
      </c>
      <c r="BL59" s="597"/>
      <c r="BM59" s="597"/>
      <c r="BN59" s="597"/>
      <c r="BO59" s="597">
        <f t="shared" si="4"/>
        <v>0</v>
      </c>
      <c r="BP59" s="597"/>
      <c r="BQ59" s="597"/>
      <c r="BR59" s="597"/>
      <c r="BS59" s="597">
        <f t="shared" si="5"/>
        <v>0</v>
      </c>
      <c r="BT59" s="597"/>
      <c r="BU59" s="597"/>
      <c r="BV59" s="597"/>
      <c r="BW59" s="597">
        <f t="shared" si="6"/>
        <v>0</v>
      </c>
      <c r="BX59" s="597"/>
      <c r="BY59" s="597"/>
      <c r="BZ59" s="514"/>
      <c r="CA59" s="514"/>
      <c r="CB59" s="514"/>
      <c r="CC59" s="514"/>
      <c r="CD59" s="597">
        <f t="shared" si="111"/>
        <v>0</v>
      </c>
      <c r="CE59" s="597">
        <f t="shared" si="112"/>
        <v>0</v>
      </c>
      <c r="CF59" s="514"/>
      <c r="CG59" s="597"/>
      <c r="CH59" s="597">
        <v>0</v>
      </c>
      <c r="CI59" s="597">
        <f t="shared" si="152"/>
        <v>0</v>
      </c>
      <c r="CJ59" s="597"/>
      <c r="CK59" s="514"/>
      <c r="CL59" s="597">
        <f t="shared" si="173"/>
        <v>0</v>
      </c>
      <c r="CM59" s="597"/>
      <c r="CN59" s="514"/>
      <c r="CO59" s="514"/>
      <c r="CP59" s="597">
        <f t="shared" si="155"/>
        <v>0</v>
      </c>
      <c r="CQ59" s="597"/>
      <c r="CR59" s="514"/>
      <c r="CS59" s="514"/>
      <c r="CT59" s="597">
        <f t="shared" si="157"/>
        <v>0</v>
      </c>
      <c r="CU59" s="597"/>
      <c r="CV59" s="514"/>
      <c r="CW59" s="514"/>
      <c r="CX59" s="514"/>
      <c r="CY59" s="514"/>
    </row>
    <row r="60" spans="1:103" ht="18.95" hidden="1" customHeight="1" x14ac:dyDescent="0.25">
      <c r="A60" s="459"/>
      <c r="B60" s="545"/>
      <c r="C60" s="545"/>
      <c r="D60" s="545"/>
      <c r="E60" s="545"/>
      <c r="F60" s="545"/>
      <c r="G60" s="545"/>
      <c r="H60" s="461"/>
      <c r="I60" s="461"/>
      <c r="J60" s="461"/>
      <c r="K60" s="464">
        <v>6631</v>
      </c>
      <c r="L60" s="423" t="s">
        <v>189</v>
      </c>
      <c r="M60" s="599"/>
      <c r="N60" s="599"/>
      <c r="O60" s="599"/>
      <c r="P60" s="599"/>
      <c r="Q60" s="599"/>
      <c r="R60" s="599"/>
      <c r="S60" s="599"/>
      <c r="T60" s="599"/>
      <c r="U60" s="599"/>
      <c r="V60" s="599"/>
      <c r="W60" s="599"/>
      <c r="X60" s="599"/>
      <c r="Y60" s="599"/>
      <c r="Z60" s="599"/>
      <c r="AA60" s="599"/>
      <c r="AB60" s="599"/>
      <c r="AC60" s="599"/>
      <c r="AD60" s="599"/>
      <c r="AE60" s="599"/>
      <c r="AF60" s="599"/>
      <c r="AG60" s="599"/>
      <c r="AH60" s="599"/>
      <c r="AI60" s="599"/>
      <c r="AJ60" s="599"/>
      <c r="AK60" s="599"/>
      <c r="AL60" s="599"/>
      <c r="AM60" s="599"/>
      <c r="AN60" s="599"/>
      <c r="AO60" s="599"/>
      <c r="AP60" s="599"/>
      <c r="AQ60" s="599"/>
      <c r="AR60" s="599"/>
      <c r="AS60" s="599"/>
      <c r="AT60" s="599"/>
      <c r="AU60" s="599"/>
      <c r="AV60" s="599"/>
      <c r="AW60" s="494"/>
      <c r="AX60" s="494"/>
      <c r="AY60" s="599"/>
      <c r="AZ60" s="599"/>
      <c r="BA60" s="599">
        <f t="shared" si="18"/>
        <v>0</v>
      </c>
      <c r="BB60" s="599">
        <f t="shared" si="19"/>
        <v>0</v>
      </c>
      <c r="BC60" s="599"/>
      <c r="BD60" s="599"/>
      <c r="BE60" s="599"/>
      <c r="BF60" s="599"/>
      <c r="BG60" s="599">
        <f t="shared" si="86"/>
        <v>0</v>
      </c>
      <c r="BH60" s="599"/>
      <c r="BI60" s="599"/>
      <c r="BJ60" s="599"/>
      <c r="BK60" s="599">
        <f t="shared" si="3"/>
        <v>0</v>
      </c>
      <c r="BL60" s="599"/>
      <c r="BM60" s="599"/>
      <c r="BN60" s="599"/>
      <c r="BO60" s="599">
        <f t="shared" si="4"/>
        <v>0</v>
      </c>
      <c r="BP60" s="599"/>
      <c r="BQ60" s="599"/>
      <c r="BR60" s="599"/>
      <c r="BS60" s="599">
        <f t="shared" si="5"/>
        <v>0</v>
      </c>
      <c r="BT60" s="599"/>
      <c r="BU60" s="599"/>
      <c r="BV60" s="599"/>
      <c r="BW60" s="599">
        <f t="shared" si="6"/>
        <v>0</v>
      </c>
      <c r="BX60" s="599"/>
      <c r="BY60" s="599"/>
      <c r="BZ60" s="765"/>
      <c r="CA60" s="765"/>
      <c r="CB60" s="765"/>
      <c r="CC60" s="765"/>
      <c r="CD60" s="599">
        <f t="shared" si="111"/>
        <v>0</v>
      </c>
      <c r="CE60" s="599">
        <f t="shared" si="112"/>
        <v>0</v>
      </c>
      <c r="CF60" s="765"/>
      <c r="CG60" s="599"/>
      <c r="CH60" s="599">
        <v>0</v>
      </c>
      <c r="CI60" s="599">
        <f t="shared" si="152"/>
        <v>0</v>
      </c>
      <c r="CJ60" s="599"/>
      <c r="CK60" s="765"/>
      <c r="CL60" s="599">
        <f t="shared" si="173"/>
        <v>0</v>
      </c>
      <c r="CM60" s="599"/>
      <c r="CN60" s="765"/>
      <c r="CO60" s="765"/>
      <c r="CP60" s="599">
        <f t="shared" si="155"/>
        <v>0</v>
      </c>
      <c r="CQ60" s="599"/>
      <c r="CR60" s="765"/>
      <c r="CS60" s="765"/>
      <c r="CT60" s="599">
        <f t="shared" si="157"/>
        <v>0</v>
      </c>
      <c r="CU60" s="599"/>
      <c r="CV60" s="765"/>
      <c r="CW60" s="765"/>
      <c r="CX60" s="765"/>
      <c r="CY60" s="765"/>
    </row>
    <row r="61" spans="1:103" ht="18.95" hidden="1" customHeight="1" x14ac:dyDescent="0.25">
      <c r="A61" s="459"/>
      <c r="B61" s="545"/>
      <c r="C61" s="545"/>
      <c r="D61" s="545"/>
      <c r="E61" s="545"/>
      <c r="F61" s="545"/>
      <c r="G61" s="545"/>
      <c r="H61" s="464"/>
      <c r="I61" s="464"/>
      <c r="J61" s="464"/>
      <c r="K61" s="464">
        <v>6632</v>
      </c>
      <c r="L61" s="423" t="s">
        <v>188</v>
      </c>
      <c r="M61" s="600">
        <v>0</v>
      </c>
      <c r="N61" s="600">
        <v>0</v>
      </c>
      <c r="O61" s="600">
        <v>0</v>
      </c>
      <c r="P61" s="600">
        <v>57000</v>
      </c>
      <c r="Q61" s="600">
        <v>0</v>
      </c>
      <c r="R61" s="600">
        <v>0</v>
      </c>
      <c r="S61" s="600">
        <v>0</v>
      </c>
      <c r="T61" s="600">
        <v>0</v>
      </c>
      <c r="U61" s="600">
        <f>(R61-Q61)</f>
        <v>0</v>
      </c>
      <c r="V61" s="600">
        <v>0</v>
      </c>
      <c r="W61" s="600">
        <v>0</v>
      </c>
      <c r="X61" s="600">
        <v>0</v>
      </c>
      <c r="Y61" s="600">
        <v>0</v>
      </c>
      <c r="Z61" s="600">
        <v>0</v>
      </c>
      <c r="AA61" s="600">
        <v>0</v>
      </c>
      <c r="AB61" s="600">
        <v>0</v>
      </c>
      <c r="AC61" s="600">
        <f>(AD61-Z61)</f>
        <v>0</v>
      </c>
      <c r="AD61" s="600">
        <v>0</v>
      </c>
      <c r="AE61" s="600"/>
      <c r="AF61" s="600"/>
      <c r="AG61" s="600">
        <v>0</v>
      </c>
      <c r="AH61" s="600">
        <v>0</v>
      </c>
      <c r="AI61" s="600">
        <v>0</v>
      </c>
      <c r="AJ61" s="600">
        <v>0</v>
      </c>
      <c r="AK61" s="600">
        <v>0</v>
      </c>
      <c r="AL61" s="600">
        <v>0</v>
      </c>
      <c r="AM61" s="600">
        <v>0</v>
      </c>
      <c r="AN61" s="600"/>
      <c r="AO61" s="600"/>
      <c r="AP61" s="600"/>
      <c r="AQ61" s="600"/>
      <c r="AR61" s="600">
        <v>0</v>
      </c>
      <c r="AS61" s="600"/>
      <c r="AT61" s="600">
        <f t="shared" ref="AT61:AT73" si="178">IFERROR(AS61/AR61*100,)</f>
        <v>0</v>
      </c>
      <c r="AU61" s="600"/>
      <c r="AV61" s="600"/>
      <c r="AW61" s="493"/>
      <c r="AX61" s="493"/>
      <c r="AY61" s="600"/>
      <c r="AZ61" s="600"/>
      <c r="BA61" s="600">
        <f t="shared" si="18"/>
        <v>0</v>
      </c>
      <c r="BB61" s="600">
        <f t="shared" si="19"/>
        <v>0</v>
      </c>
      <c r="BC61" s="600"/>
      <c r="BD61" s="600"/>
      <c r="BE61" s="600"/>
      <c r="BF61" s="600"/>
      <c r="BG61" s="600">
        <f t="shared" si="86"/>
        <v>0</v>
      </c>
      <c r="BH61" s="600"/>
      <c r="BI61" s="600"/>
      <c r="BJ61" s="600"/>
      <c r="BK61" s="600">
        <f t="shared" si="3"/>
        <v>0</v>
      </c>
      <c r="BL61" s="600"/>
      <c r="BM61" s="600"/>
      <c r="BN61" s="600"/>
      <c r="BO61" s="600">
        <f t="shared" si="4"/>
        <v>0</v>
      </c>
      <c r="BP61" s="600"/>
      <c r="BQ61" s="600"/>
      <c r="BR61" s="600"/>
      <c r="BS61" s="600">
        <f t="shared" si="5"/>
        <v>0</v>
      </c>
      <c r="BT61" s="600"/>
      <c r="BU61" s="600"/>
      <c r="BV61" s="600"/>
      <c r="BW61" s="600">
        <f t="shared" si="6"/>
        <v>0</v>
      </c>
      <c r="BX61" s="600"/>
      <c r="BY61" s="600"/>
      <c r="BZ61" s="762"/>
      <c r="CA61" s="762"/>
      <c r="CB61" s="762"/>
      <c r="CC61" s="762"/>
      <c r="CD61" s="600">
        <f t="shared" si="111"/>
        <v>0</v>
      </c>
      <c r="CE61" s="600">
        <f t="shared" si="112"/>
        <v>0</v>
      </c>
      <c r="CF61" s="762"/>
      <c r="CG61" s="600"/>
      <c r="CH61" s="600">
        <v>0</v>
      </c>
      <c r="CI61" s="600">
        <f t="shared" si="152"/>
        <v>0</v>
      </c>
      <c r="CJ61" s="600"/>
      <c r="CK61" s="762"/>
      <c r="CL61" s="600">
        <f t="shared" si="173"/>
        <v>0</v>
      </c>
      <c r="CM61" s="600"/>
      <c r="CN61" s="762"/>
      <c r="CO61" s="762"/>
      <c r="CP61" s="600">
        <f t="shared" si="155"/>
        <v>0</v>
      </c>
      <c r="CQ61" s="600"/>
      <c r="CR61" s="762"/>
      <c r="CS61" s="762"/>
      <c r="CT61" s="600">
        <f t="shared" si="157"/>
        <v>0</v>
      </c>
      <c r="CU61" s="600"/>
      <c r="CV61" s="762"/>
      <c r="CW61" s="762"/>
      <c r="CX61" s="762"/>
      <c r="CY61" s="762"/>
    </row>
    <row r="62" spans="1:103" ht="18.95" hidden="1" customHeight="1" x14ac:dyDescent="0.25">
      <c r="A62" s="459"/>
      <c r="B62" s="545"/>
      <c r="C62" s="545"/>
      <c r="D62" s="545"/>
      <c r="E62" s="545"/>
      <c r="F62" s="545"/>
      <c r="G62" s="545"/>
      <c r="H62" s="464"/>
      <c r="I62" s="464"/>
      <c r="J62" s="464"/>
      <c r="K62" s="464">
        <v>6624</v>
      </c>
      <c r="L62" s="423" t="s">
        <v>144</v>
      </c>
      <c r="M62" s="600"/>
      <c r="N62" s="600"/>
      <c r="O62" s="600"/>
      <c r="P62" s="600"/>
      <c r="Q62" s="600"/>
      <c r="R62" s="600"/>
      <c r="S62" s="600"/>
      <c r="T62" s="600" t="e">
        <f t="shared" ref="T62:T68" si="179">(S62/R62)*100</f>
        <v>#DIV/0!</v>
      </c>
      <c r="U62" s="600"/>
      <c r="V62" s="600"/>
      <c r="W62" s="600"/>
      <c r="X62" s="600"/>
      <c r="Y62" s="600"/>
      <c r="Z62" s="600"/>
      <c r="AA62" s="600"/>
      <c r="AB62" s="600" t="e">
        <f t="shared" ref="AB62:AB68" si="180">(AA62/Z62)*100</f>
        <v>#DIV/0!</v>
      </c>
      <c r="AC62" s="600"/>
      <c r="AD62" s="600"/>
      <c r="AE62" s="600"/>
      <c r="AF62" s="600"/>
      <c r="AG62" s="600"/>
      <c r="AH62" s="600"/>
      <c r="AI62" s="600"/>
      <c r="AJ62" s="600"/>
      <c r="AK62" s="600"/>
      <c r="AL62" s="600"/>
      <c r="AM62" s="600"/>
      <c r="AN62" s="600"/>
      <c r="AO62" s="600"/>
      <c r="AP62" s="600"/>
      <c r="AQ62" s="600"/>
      <c r="AR62" s="600"/>
      <c r="AS62" s="600"/>
      <c r="AT62" s="600">
        <f t="shared" si="178"/>
        <v>0</v>
      </c>
      <c r="AU62" s="600"/>
      <c r="AV62" s="600"/>
      <c r="AW62" s="493"/>
      <c r="AX62" s="493"/>
      <c r="AY62" s="600"/>
      <c r="AZ62" s="600"/>
      <c r="BA62" s="600">
        <f t="shared" si="18"/>
        <v>0</v>
      </c>
      <c r="BB62" s="600">
        <f t="shared" si="19"/>
        <v>0</v>
      </c>
      <c r="BC62" s="600"/>
      <c r="BD62" s="600"/>
      <c r="BE62" s="600"/>
      <c r="BF62" s="600"/>
      <c r="BG62" s="600">
        <f t="shared" si="86"/>
        <v>0</v>
      </c>
      <c r="BH62" s="600"/>
      <c r="BI62" s="600"/>
      <c r="BJ62" s="600"/>
      <c r="BK62" s="600">
        <f t="shared" si="3"/>
        <v>0</v>
      </c>
      <c r="BL62" s="600"/>
      <c r="BM62" s="600"/>
      <c r="BN62" s="600"/>
      <c r="BO62" s="600">
        <f t="shared" si="4"/>
        <v>0</v>
      </c>
      <c r="BP62" s="600"/>
      <c r="BQ62" s="600"/>
      <c r="BR62" s="600"/>
      <c r="BS62" s="600">
        <f t="shared" si="5"/>
        <v>0</v>
      </c>
      <c r="BT62" s="600"/>
      <c r="BU62" s="600"/>
      <c r="BV62" s="600"/>
      <c r="BW62" s="600">
        <f t="shared" si="6"/>
        <v>0</v>
      </c>
      <c r="BX62" s="600"/>
      <c r="BY62" s="600"/>
      <c r="BZ62" s="762"/>
      <c r="CA62" s="762"/>
      <c r="CB62" s="762"/>
      <c r="CC62" s="762"/>
      <c r="CD62" s="600">
        <f t="shared" si="111"/>
        <v>0</v>
      </c>
      <c r="CE62" s="600">
        <f t="shared" si="112"/>
        <v>0</v>
      </c>
      <c r="CF62" s="762"/>
      <c r="CG62" s="600"/>
      <c r="CH62" s="600">
        <v>0</v>
      </c>
      <c r="CI62" s="600">
        <f t="shared" si="152"/>
        <v>0</v>
      </c>
      <c r="CJ62" s="600"/>
      <c r="CK62" s="762"/>
      <c r="CL62" s="600">
        <f t="shared" si="173"/>
        <v>0</v>
      </c>
      <c r="CM62" s="600"/>
      <c r="CN62" s="762"/>
      <c r="CO62" s="762"/>
      <c r="CP62" s="600">
        <f t="shared" si="155"/>
        <v>0</v>
      </c>
      <c r="CQ62" s="600"/>
      <c r="CR62" s="762"/>
      <c r="CS62" s="762"/>
      <c r="CT62" s="600">
        <f t="shared" si="157"/>
        <v>0</v>
      </c>
      <c r="CU62" s="600"/>
      <c r="CV62" s="762"/>
      <c r="CW62" s="762"/>
      <c r="CX62" s="762"/>
      <c r="CY62" s="762"/>
    </row>
    <row r="63" spans="1:103" ht="18.95" hidden="1" customHeight="1" x14ac:dyDescent="0.25">
      <c r="A63" s="459"/>
      <c r="B63" s="545"/>
      <c r="C63" s="545"/>
      <c r="D63" s="545"/>
      <c r="E63" s="545"/>
      <c r="F63" s="545"/>
      <c r="G63" s="545"/>
      <c r="H63" s="464"/>
      <c r="I63" s="464"/>
      <c r="J63" s="464"/>
      <c r="K63" s="464"/>
      <c r="L63" s="423" t="s">
        <v>145</v>
      </c>
      <c r="M63" s="600">
        <v>0</v>
      </c>
      <c r="N63" s="600">
        <v>0</v>
      </c>
      <c r="O63" s="600">
        <v>0</v>
      </c>
      <c r="P63" s="600">
        <v>0</v>
      </c>
      <c r="Q63" s="600">
        <v>0</v>
      </c>
      <c r="R63" s="600">
        <v>0</v>
      </c>
      <c r="S63" s="600">
        <v>0</v>
      </c>
      <c r="T63" s="600" t="e">
        <f t="shared" si="179"/>
        <v>#DIV/0!</v>
      </c>
      <c r="U63" s="600">
        <v>0</v>
      </c>
      <c r="V63" s="600">
        <v>0</v>
      </c>
      <c r="W63" s="600">
        <v>0</v>
      </c>
      <c r="X63" s="600">
        <v>0</v>
      </c>
      <c r="Y63" s="600">
        <v>0</v>
      </c>
      <c r="Z63" s="600">
        <v>0</v>
      </c>
      <c r="AA63" s="600"/>
      <c r="AB63" s="600" t="e">
        <f t="shared" si="180"/>
        <v>#DIV/0!</v>
      </c>
      <c r="AC63" s="600">
        <v>0</v>
      </c>
      <c r="AD63" s="600"/>
      <c r="AE63" s="600">
        <v>0</v>
      </c>
      <c r="AF63" s="600">
        <v>0</v>
      </c>
      <c r="AG63" s="600"/>
      <c r="AH63" s="600"/>
      <c r="AI63" s="600"/>
      <c r="AJ63" s="600"/>
      <c r="AK63" s="600"/>
      <c r="AL63" s="600"/>
      <c r="AM63" s="600"/>
      <c r="AN63" s="600"/>
      <c r="AO63" s="600"/>
      <c r="AP63" s="600"/>
      <c r="AQ63" s="600"/>
      <c r="AR63" s="600"/>
      <c r="AS63" s="600"/>
      <c r="AT63" s="600">
        <f t="shared" si="178"/>
        <v>0</v>
      </c>
      <c r="AU63" s="600"/>
      <c r="AV63" s="600"/>
      <c r="AW63" s="493"/>
      <c r="AX63" s="493"/>
      <c r="AY63" s="600"/>
      <c r="AZ63" s="600"/>
      <c r="BA63" s="600">
        <f t="shared" si="18"/>
        <v>0</v>
      </c>
      <c r="BB63" s="600">
        <f t="shared" si="19"/>
        <v>0</v>
      </c>
      <c r="BC63" s="600"/>
      <c r="BD63" s="600"/>
      <c r="BE63" s="600"/>
      <c r="BF63" s="600"/>
      <c r="BG63" s="600">
        <f t="shared" ref="BG63:BG85" si="181">IFERROR(BF63/BE63*100,)</f>
        <v>0</v>
      </c>
      <c r="BH63" s="600"/>
      <c r="BI63" s="600"/>
      <c r="BJ63" s="600"/>
      <c r="BK63" s="600">
        <f t="shared" si="3"/>
        <v>0</v>
      </c>
      <c r="BL63" s="600"/>
      <c r="BM63" s="600"/>
      <c r="BN63" s="600"/>
      <c r="BO63" s="600">
        <f t="shared" si="4"/>
        <v>0</v>
      </c>
      <c r="BP63" s="600"/>
      <c r="BQ63" s="600"/>
      <c r="BR63" s="600"/>
      <c r="BS63" s="600">
        <f t="shared" si="5"/>
        <v>0</v>
      </c>
      <c r="BT63" s="600"/>
      <c r="BU63" s="600"/>
      <c r="BV63" s="600"/>
      <c r="BW63" s="600">
        <f t="shared" si="6"/>
        <v>0</v>
      </c>
      <c r="BX63" s="600"/>
      <c r="BY63" s="600"/>
      <c r="BZ63" s="762"/>
      <c r="CA63" s="762"/>
      <c r="CB63" s="762"/>
      <c r="CC63" s="762"/>
      <c r="CD63" s="600">
        <f t="shared" si="111"/>
        <v>0</v>
      </c>
      <c r="CE63" s="600">
        <f t="shared" si="112"/>
        <v>0</v>
      </c>
      <c r="CF63" s="762"/>
      <c r="CG63" s="600"/>
      <c r="CH63" s="600">
        <v>0</v>
      </c>
      <c r="CI63" s="600">
        <f t="shared" si="152"/>
        <v>0</v>
      </c>
      <c r="CJ63" s="600"/>
      <c r="CK63" s="762"/>
      <c r="CL63" s="600">
        <f t="shared" si="173"/>
        <v>0</v>
      </c>
      <c r="CM63" s="600"/>
      <c r="CN63" s="762"/>
      <c r="CO63" s="762"/>
      <c r="CP63" s="600">
        <f t="shared" si="155"/>
        <v>0</v>
      </c>
      <c r="CQ63" s="600"/>
      <c r="CR63" s="762"/>
      <c r="CS63" s="762"/>
      <c r="CT63" s="600">
        <f t="shared" si="157"/>
        <v>0</v>
      </c>
      <c r="CU63" s="600"/>
      <c r="CV63" s="762"/>
      <c r="CW63" s="762"/>
      <c r="CX63" s="762"/>
      <c r="CY63" s="762"/>
    </row>
    <row r="64" spans="1:103" ht="18.95" hidden="1" customHeight="1" x14ac:dyDescent="0.25">
      <c r="A64" s="459"/>
      <c r="B64" s="545"/>
      <c r="C64" s="545"/>
      <c r="D64" s="545"/>
      <c r="E64" s="545"/>
      <c r="F64" s="545"/>
      <c r="G64" s="545"/>
      <c r="H64" s="464"/>
      <c r="I64" s="464"/>
      <c r="J64" s="464"/>
      <c r="K64" s="464">
        <v>6627</v>
      </c>
      <c r="L64" s="423" t="s">
        <v>146</v>
      </c>
      <c r="M64" s="600">
        <v>0</v>
      </c>
      <c r="N64" s="600">
        <v>0</v>
      </c>
      <c r="O64" s="600">
        <v>0</v>
      </c>
      <c r="P64" s="600">
        <v>0</v>
      </c>
      <c r="Q64" s="600">
        <v>0</v>
      </c>
      <c r="R64" s="600">
        <v>0</v>
      </c>
      <c r="S64" s="600">
        <v>0</v>
      </c>
      <c r="T64" s="600" t="e">
        <f t="shared" si="179"/>
        <v>#DIV/0!</v>
      </c>
      <c r="U64" s="600">
        <v>0</v>
      </c>
      <c r="V64" s="600">
        <v>0</v>
      </c>
      <c r="W64" s="600">
        <v>0</v>
      </c>
      <c r="X64" s="600">
        <v>0</v>
      </c>
      <c r="Y64" s="600">
        <v>0</v>
      </c>
      <c r="Z64" s="600">
        <v>0</v>
      </c>
      <c r="AA64" s="600"/>
      <c r="AB64" s="600" t="e">
        <f t="shared" si="180"/>
        <v>#DIV/0!</v>
      </c>
      <c r="AC64" s="600">
        <v>0</v>
      </c>
      <c r="AD64" s="600"/>
      <c r="AE64" s="600">
        <v>0</v>
      </c>
      <c r="AF64" s="600">
        <v>0</v>
      </c>
      <c r="AG64" s="600"/>
      <c r="AH64" s="600"/>
      <c r="AI64" s="600"/>
      <c r="AJ64" s="600"/>
      <c r="AK64" s="600"/>
      <c r="AL64" s="600"/>
      <c r="AM64" s="600"/>
      <c r="AN64" s="600"/>
      <c r="AO64" s="600"/>
      <c r="AP64" s="600"/>
      <c r="AQ64" s="600"/>
      <c r="AR64" s="600"/>
      <c r="AS64" s="600"/>
      <c r="AT64" s="600">
        <f t="shared" si="178"/>
        <v>0</v>
      </c>
      <c r="AU64" s="600"/>
      <c r="AV64" s="600"/>
      <c r="AW64" s="493"/>
      <c r="AX64" s="493"/>
      <c r="AY64" s="600"/>
      <c r="AZ64" s="600"/>
      <c r="BA64" s="600">
        <f t="shared" ref="BA64:BA101" si="182">IFERROR(AZ64/AP64*100,)</f>
        <v>0</v>
      </c>
      <c r="BB64" s="600">
        <f t="shared" ref="BB64:BB101" si="183">IFERROR(AZ64/AY64*100,)</f>
        <v>0</v>
      </c>
      <c r="BC64" s="600"/>
      <c r="BD64" s="600"/>
      <c r="BE64" s="600"/>
      <c r="BF64" s="600"/>
      <c r="BG64" s="600">
        <f t="shared" si="181"/>
        <v>0</v>
      </c>
      <c r="BH64" s="600"/>
      <c r="BI64" s="600"/>
      <c r="BJ64" s="600"/>
      <c r="BK64" s="600">
        <f t="shared" si="3"/>
        <v>0</v>
      </c>
      <c r="BL64" s="600"/>
      <c r="BM64" s="600"/>
      <c r="BN64" s="600"/>
      <c r="BO64" s="600">
        <f t="shared" si="4"/>
        <v>0</v>
      </c>
      <c r="BP64" s="600"/>
      <c r="BQ64" s="600"/>
      <c r="BR64" s="600"/>
      <c r="BS64" s="600">
        <f t="shared" si="5"/>
        <v>0</v>
      </c>
      <c r="BT64" s="600"/>
      <c r="BU64" s="600"/>
      <c r="BV64" s="600"/>
      <c r="BW64" s="600">
        <f t="shared" si="6"/>
        <v>0</v>
      </c>
      <c r="BX64" s="600"/>
      <c r="BY64" s="600"/>
      <c r="BZ64" s="762"/>
      <c r="CA64" s="762"/>
      <c r="CB64" s="762"/>
      <c r="CC64" s="762"/>
      <c r="CD64" s="600">
        <f t="shared" si="111"/>
        <v>0</v>
      </c>
      <c r="CE64" s="600">
        <f t="shared" si="112"/>
        <v>0</v>
      </c>
      <c r="CF64" s="762"/>
      <c r="CG64" s="600"/>
      <c r="CH64" s="600">
        <v>0</v>
      </c>
      <c r="CI64" s="600">
        <f t="shared" si="152"/>
        <v>0</v>
      </c>
      <c r="CJ64" s="600"/>
      <c r="CK64" s="762"/>
      <c r="CL64" s="600">
        <f t="shared" si="173"/>
        <v>0</v>
      </c>
      <c r="CM64" s="600"/>
      <c r="CN64" s="762"/>
      <c r="CO64" s="762"/>
      <c r="CP64" s="600">
        <f t="shared" si="155"/>
        <v>0</v>
      </c>
      <c r="CQ64" s="600"/>
      <c r="CR64" s="762"/>
      <c r="CS64" s="762"/>
      <c r="CT64" s="600">
        <f t="shared" si="157"/>
        <v>0</v>
      </c>
      <c r="CU64" s="600"/>
      <c r="CV64" s="762"/>
      <c r="CW64" s="762"/>
      <c r="CX64" s="762"/>
      <c r="CY64" s="762"/>
    </row>
    <row r="65" spans="1:103" ht="18.95" hidden="1" customHeight="1" x14ac:dyDescent="0.25">
      <c r="A65" s="458"/>
      <c r="B65" s="596"/>
      <c r="C65" s="596" t="s">
        <v>7</v>
      </c>
      <c r="D65" s="596" t="s">
        <v>8</v>
      </c>
      <c r="E65" s="596"/>
      <c r="F65" s="596"/>
      <c r="G65" s="596"/>
      <c r="H65" s="462"/>
      <c r="I65" s="461"/>
      <c r="J65" s="452">
        <v>661</v>
      </c>
      <c r="K65" s="873" t="s">
        <v>218</v>
      </c>
      <c r="L65" s="873"/>
      <c r="M65" s="598">
        <f t="shared" ref="M65:S65" si="184">SUM(M66:M68)</f>
        <v>3861047.3</v>
      </c>
      <c r="N65" s="598">
        <f t="shared" si="184"/>
        <v>10262000</v>
      </c>
      <c r="O65" s="598">
        <f t="shared" si="184"/>
        <v>16487000</v>
      </c>
      <c r="P65" s="598">
        <f t="shared" si="184"/>
        <v>17333282.940000001</v>
      </c>
      <c r="Q65" s="598">
        <f t="shared" si="184"/>
        <v>18208716.41</v>
      </c>
      <c r="R65" s="598">
        <f t="shared" si="184"/>
        <v>19828423.739999998</v>
      </c>
      <c r="S65" s="598">
        <f t="shared" si="184"/>
        <v>14349669.380000001</v>
      </c>
      <c r="T65" s="598">
        <f t="shared" si="179"/>
        <v>72.369188636272312</v>
      </c>
      <c r="U65" s="598">
        <f t="shared" ref="U65:AA65" si="185">SUM(U66:U68)</f>
        <v>-528423.73999999836</v>
      </c>
      <c r="V65" s="598">
        <f t="shared" si="185"/>
        <v>19300000</v>
      </c>
      <c r="W65" s="598">
        <f t="shared" si="185"/>
        <v>19300000</v>
      </c>
      <c r="X65" s="598">
        <f t="shared" si="185"/>
        <v>20263889.789999999</v>
      </c>
      <c r="Y65" s="598">
        <f t="shared" si="185"/>
        <v>20417340.800000001</v>
      </c>
      <c r="Z65" s="598">
        <f t="shared" si="185"/>
        <v>19672389.789999999</v>
      </c>
      <c r="AA65" s="598">
        <f t="shared" si="185"/>
        <v>6355387.4500000002</v>
      </c>
      <c r="AB65" s="598">
        <f t="shared" si="180"/>
        <v>32.306128120898734</v>
      </c>
      <c r="AC65" s="598">
        <f>SUM(AC66:AC68)</f>
        <v>730856.99000000209</v>
      </c>
      <c r="AD65" s="598">
        <f>SUM(AD66:AD68)</f>
        <v>20403246.780000001</v>
      </c>
      <c r="AE65" s="598"/>
      <c r="AF65" s="598"/>
      <c r="AG65" s="598">
        <f t="shared" ref="AG65:AM65" si="186">SUM(AG66:AG68)</f>
        <v>20403246.780000001</v>
      </c>
      <c r="AH65" s="598">
        <f t="shared" si="186"/>
        <v>0</v>
      </c>
      <c r="AI65" s="598">
        <f t="shared" si="186"/>
        <v>19738488.920000002</v>
      </c>
      <c r="AJ65" s="598">
        <f t="shared" si="186"/>
        <v>21485302.190000001</v>
      </c>
      <c r="AK65" s="598">
        <f t="shared" si="186"/>
        <v>21341325.120000001</v>
      </c>
      <c r="AL65" s="598">
        <f t="shared" si="186"/>
        <v>21542274.41</v>
      </c>
      <c r="AM65" s="598">
        <f t="shared" si="186"/>
        <v>21347000</v>
      </c>
      <c r="AN65" s="597"/>
      <c r="AO65" s="597"/>
      <c r="AP65" s="597"/>
      <c r="AQ65" s="597"/>
      <c r="AR65" s="597"/>
      <c r="AS65" s="597"/>
      <c r="AT65" s="597">
        <f t="shared" si="178"/>
        <v>0</v>
      </c>
      <c r="AU65" s="597"/>
      <c r="AV65" s="597"/>
      <c r="AW65" s="491"/>
      <c r="AX65" s="491"/>
      <c r="AY65" s="597"/>
      <c r="AZ65" s="597"/>
      <c r="BA65" s="597">
        <f t="shared" si="182"/>
        <v>0</v>
      </c>
      <c r="BB65" s="597">
        <f t="shared" si="183"/>
        <v>0</v>
      </c>
      <c r="BC65" s="597"/>
      <c r="BD65" s="597"/>
      <c r="BE65" s="597"/>
      <c r="BF65" s="597"/>
      <c r="BG65" s="597">
        <f t="shared" si="181"/>
        <v>0</v>
      </c>
      <c r="BH65" s="597"/>
      <c r="BI65" s="597"/>
      <c r="BJ65" s="597"/>
      <c r="BK65" s="597">
        <f t="shared" si="3"/>
        <v>0</v>
      </c>
      <c r="BL65" s="597"/>
      <c r="BM65" s="597"/>
      <c r="BN65" s="597"/>
      <c r="BO65" s="597">
        <f t="shared" si="4"/>
        <v>0</v>
      </c>
      <c r="BP65" s="597"/>
      <c r="BQ65" s="597"/>
      <c r="BR65" s="597"/>
      <c r="BS65" s="597">
        <f t="shared" si="5"/>
        <v>0</v>
      </c>
      <c r="BT65" s="597"/>
      <c r="BU65" s="597"/>
      <c r="BV65" s="597"/>
      <c r="BW65" s="597">
        <f t="shared" si="6"/>
        <v>0</v>
      </c>
      <c r="BX65" s="597"/>
      <c r="BY65" s="597"/>
      <c r="BZ65" s="514"/>
      <c r="CA65" s="514"/>
      <c r="CB65" s="514"/>
      <c r="CC65" s="514"/>
      <c r="CD65" s="597">
        <f t="shared" si="111"/>
        <v>0</v>
      </c>
      <c r="CE65" s="597">
        <f t="shared" si="112"/>
        <v>0</v>
      </c>
      <c r="CF65" s="514"/>
      <c r="CG65" s="597"/>
      <c r="CH65" s="597">
        <v>0</v>
      </c>
      <c r="CI65" s="597">
        <f t="shared" si="152"/>
        <v>0</v>
      </c>
      <c r="CJ65" s="597"/>
      <c r="CK65" s="514"/>
      <c r="CL65" s="597">
        <f t="shared" si="173"/>
        <v>0</v>
      </c>
      <c r="CM65" s="597"/>
      <c r="CN65" s="514"/>
      <c r="CO65" s="514"/>
      <c r="CP65" s="597">
        <f t="shared" si="155"/>
        <v>0</v>
      </c>
      <c r="CQ65" s="597"/>
      <c r="CR65" s="514"/>
      <c r="CS65" s="514"/>
      <c r="CT65" s="597">
        <f t="shared" si="157"/>
        <v>0</v>
      </c>
      <c r="CU65" s="597"/>
      <c r="CV65" s="514"/>
      <c r="CW65" s="514"/>
      <c r="CX65" s="514"/>
      <c r="CY65" s="514"/>
    </row>
    <row r="66" spans="1:103" ht="18.95" hidden="1" customHeight="1" x14ac:dyDescent="0.25">
      <c r="A66" s="483"/>
      <c r="B66" s="596"/>
      <c r="C66" s="596"/>
      <c r="D66" s="596"/>
      <c r="E66" s="596"/>
      <c r="F66" s="596"/>
      <c r="G66" s="596"/>
      <c r="H66" s="463"/>
      <c r="I66" s="464"/>
      <c r="J66" s="464"/>
      <c r="K66" s="464" t="s">
        <v>140</v>
      </c>
      <c r="L66" s="602" t="s">
        <v>141</v>
      </c>
      <c r="M66" s="603">
        <v>0</v>
      </c>
      <c r="N66" s="603">
        <v>0</v>
      </c>
      <c r="O66" s="603">
        <v>0</v>
      </c>
      <c r="P66" s="603">
        <v>0</v>
      </c>
      <c r="Q66" s="603">
        <v>0</v>
      </c>
      <c r="R66" s="603">
        <v>0</v>
      </c>
      <c r="S66" s="603">
        <v>0</v>
      </c>
      <c r="T66" s="603" t="e">
        <f t="shared" si="179"/>
        <v>#DIV/0!</v>
      </c>
      <c r="U66" s="603">
        <v>0</v>
      </c>
      <c r="V66" s="603">
        <v>0</v>
      </c>
      <c r="W66" s="603">
        <v>0</v>
      </c>
      <c r="X66" s="603">
        <v>0</v>
      </c>
      <c r="Y66" s="603">
        <v>0</v>
      </c>
      <c r="Z66" s="603">
        <v>0</v>
      </c>
      <c r="AA66" s="603"/>
      <c r="AB66" s="603" t="e">
        <f t="shared" si="180"/>
        <v>#DIV/0!</v>
      </c>
      <c r="AC66" s="603">
        <v>0</v>
      </c>
      <c r="AD66" s="603"/>
      <c r="AE66" s="600">
        <v>0</v>
      </c>
      <c r="AF66" s="600">
        <v>0</v>
      </c>
      <c r="AG66" s="603"/>
      <c r="AH66" s="603"/>
      <c r="AI66" s="603"/>
      <c r="AJ66" s="603"/>
      <c r="AK66" s="603"/>
      <c r="AL66" s="603"/>
      <c r="AM66" s="603"/>
      <c r="AN66" s="603"/>
      <c r="AO66" s="603"/>
      <c r="AP66" s="603"/>
      <c r="AQ66" s="603"/>
      <c r="AR66" s="603"/>
      <c r="AS66" s="603"/>
      <c r="AT66" s="603">
        <f t="shared" si="178"/>
        <v>0</v>
      </c>
      <c r="AU66" s="603"/>
      <c r="AV66" s="603"/>
      <c r="AW66" s="412"/>
      <c r="AX66" s="412"/>
      <c r="AY66" s="603"/>
      <c r="AZ66" s="603"/>
      <c r="BA66" s="603">
        <f t="shared" si="182"/>
        <v>0</v>
      </c>
      <c r="BB66" s="603">
        <f t="shared" si="183"/>
        <v>0</v>
      </c>
      <c r="BC66" s="603"/>
      <c r="BD66" s="603"/>
      <c r="BE66" s="603"/>
      <c r="BF66" s="603"/>
      <c r="BG66" s="603">
        <f t="shared" si="181"/>
        <v>0</v>
      </c>
      <c r="BH66" s="603"/>
      <c r="BI66" s="603"/>
      <c r="BJ66" s="603"/>
      <c r="BK66" s="603">
        <f t="shared" si="3"/>
        <v>0</v>
      </c>
      <c r="BL66" s="603"/>
      <c r="BM66" s="603"/>
      <c r="BN66" s="603"/>
      <c r="BO66" s="603">
        <f t="shared" si="4"/>
        <v>0</v>
      </c>
      <c r="BP66" s="603"/>
      <c r="BQ66" s="603"/>
      <c r="BR66" s="603"/>
      <c r="BS66" s="603">
        <f t="shared" si="5"/>
        <v>0</v>
      </c>
      <c r="BT66" s="603"/>
      <c r="BU66" s="603"/>
      <c r="BV66" s="603"/>
      <c r="BW66" s="603">
        <f t="shared" si="6"/>
        <v>0</v>
      </c>
      <c r="BX66" s="603"/>
      <c r="BY66" s="603"/>
      <c r="BZ66" s="762"/>
      <c r="CA66" s="762"/>
      <c r="CB66" s="762"/>
      <c r="CC66" s="762"/>
      <c r="CD66" s="603">
        <f t="shared" si="111"/>
        <v>0</v>
      </c>
      <c r="CE66" s="603">
        <f t="shared" si="112"/>
        <v>0</v>
      </c>
      <c r="CF66" s="762"/>
      <c r="CG66" s="603"/>
      <c r="CH66" s="603">
        <v>0</v>
      </c>
      <c r="CI66" s="603">
        <f t="shared" si="152"/>
        <v>0</v>
      </c>
      <c r="CJ66" s="603"/>
      <c r="CK66" s="762"/>
      <c r="CL66" s="603">
        <f t="shared" si="173"/>
        <v>0</v>
      </c>
      <c r="CM66" s="603"/>
      <c r="CN66" s="762"/>
      <c r="CO66" s="762"/>
      <c r="CP66" s="603">
        <f t="shared" si="155"/>
        <v>0</v>
      </c>
      <c r="CQ66" s="603"/>
      <c r="CR66" s="762"/>
      <c r="CS66" s="762"/>
      <c r="CT66" s="603">
        <f t="shared" si="157"/>
        <v>0</v>
      </c>
      <c r="CU66" s="603"/>
      <c r="CV66" s="762"/>
      <c r="CW66" s="762"/>
      <c r="CX66" s="762"/>
      <c r="CY66" s="762"/>
    </row>
    <row r="67" spans="1:103" ht="18.95" hidden="1" customHeight="1" x14ac:dyDescent="0.25">
      <c r="A67" s="459"/>
      <c r="B67" s="545"/>
      <c r="C67" s="545"/>
      <c r="D67" s="545"/>
      <c r="E67" s="545"/>
      <c r="F67" s="545"/>
      <c r="G67" s="545"/>
      <c r="H67" s="464"/>
      <c r="I67" s="464"/>
      <c r="J67" s="464"/>
      <c r="K67" s="464" t="s">
        <v>142</v>
      </c>
      <c r="L67" s="602" t="s">
        <v>143</v>
      </c>
      <c r="M67" s="600">
        <v>0</v>
      </c>
      <c r="N67" s="600">
        <v>0</v>
      </c>
      <c r="O67" s="600">
        <v>0</v>
      </c>
      <c r="P67" s="600">
        <v>0</v>
      </c>
      <c r="Q67" s="600">
        <v>0</v>
      </c>
      <c r="R67" s="600">
        <v>0</v>
      </c>
      <c r="S67" s="600">
        <v>0</v>
      </c>
      <c r="T67" s="600" t="e">
        <f t="shared" si="179"/>
        <v>#DIV/0!</v>
      </c>
      <c r="U67" s="600">
        <v>0</v>
      </c>
      <c r="V67" s="600">
        <v>0</v>
      </c>
      <c r="W67" s="600">
        <v>0</v>
      </c>
      <c r="X67" s="600">
        <v>0</v>
      </c>
      <c r="Y67" s="600">
        <v>0</v>
      </c>
      <c r="Z67" s="600">
        <v>0</v>
      </c>
      <c r="AA67" s="600"/>
      <c r="AB67" s="600" t="e">
        <f t="shared" si="180"/>
        <v>#DIV/0!</v>
      </c>
      <c r="AC67" s="600">
        <v>0</v>
      </c>
      <c r="AD67" s="600"/>
      <c r="AE67" s="600">
        <v>0</v>
      </c>
      <c r="AF67" s="600">
        <v>0</v>
      </c>
      <c r="AG67" s="600"/>
      <c r="AH67" s="600"/>
      <c r="AI67" s="600"/>
      <c r="AJ67" s="600"/>
      <c r="AK67" s="600"/>
      <c r="AL67" s="600"/>
      <c r="AM67" s="600"/>
      <c r="AN67" s="600"/>
      <c r="AO67" s="600"/>
      <c r="AP67" s="600"/>
      <c r="AQ67" s="600"/>
      <c r="AR67" s="600"/>
      <c r="AS67" s="600"/>
      <c r="AT67" s="600">
        <f t="shared" si="178"/>
        <v>0</v>
      </c>
      <c r="AU67" s="600"/>
      <c r="AV67" s="600"/>
      <c r="AW67" s="493"/>
      <c r="AX67" s="493"/>
      <c r="AY67" s="600"/>
      <c r="AZ67" s="600"/>
      <c r="BA67" s="600">
        <f t="shared" si="182"/>
        <v>0</v>
      </c>
      <c r="BB67" s="600">
        <f t="shared" si="183"/>
        <v>0</v>
      </c>
      <c r="BC67" s="600"/>
      <c r="BD67" s="600"/>
      <c r="BE67" s="600"/>
      <c r="BF67" s="600"/>
      <c r="BG67" s="600">
        <f t="shared" si="181"/>
        <v>0</v>
      </c>
      <c r="BH67" s="600"/>
      <c r="BI67" s="600"/>
      <c r="BJ67" s="600"/>
      <c r="BK67" s="600">
        <f t="shared" si="3"/>
        <v>0</v>
      </c>
      <c r="BL67" s="600"/>
      <c r="BM67" s="600"/>
      <c r="BN67" s="600"/>
      <c r="BO67" s="600">
        <f t="shared" si="4"/>
        <v>0</v>
      </c>
      <c r="BP67" s="600"/>
      <c r="BQ67" s="600"/>
      <c r="BR67" s="600"/>
      <c r="BS67" s="600">
        <f t="shared" si="5"/>
        <v>0</v>
      </c>
      <c r="BT67" s="600"/>
      <c r="BU67" s="600"/>
      <c r="BV67" s="600"/>
      <c r="BW67" s="600">
        <f t="shared" si="6"/>
        <v>0</v>
      </c>
      <c r="BX67" s="600"/>
      <c r="BY67" s="600"/>
      <c r="BZ67" s="762"/>
      <c r="CA67" s="762"/>
      <c r="CB67" s="762"/>
      <c r="CC67" s="762"/>
      <c r="CD67" s="600">
        <f t="shared" si="111"/>
        <v>0</v>
      </c>
      <c r="CE67" s="600">
        <f t="shared" si="112"/>
        <v>0</v>
      </c>
      <c r="CF67" s="762"/>
      <c r="CG67" s="600"/>
      <c r="CH67" s="600">
        <v>0</v>
      </c>
      <c r="CI67" s="600">
        <f t="shared" si="152"/>
        <v>0</v>
      </c>
      <c r="CJ67" s="600"/>
      <c r="CK67" s="762"/>
      <c r="CL67" s="600">
        <f t="shared" si="173"/>
        <v>0</v>
      </c>
      <c r="CM67" s="600"/>
      <c r="CN67" s="762"/>
      <c r="CO67" s="762"/>
      <c r="CP67" s="600">
        <f t="shared" si="155"/>
        <v>0</v>
      </c>
      <c r="CQ67" s="600"/>
      <c r="CR67" s="762"/>
      <c r="CS67" s="762"/>
      <c r="CT67" s="600">
        <f t="shared" si="157"/>
        <v>0</v>
      </c>
      <c r="CU67" s="600"/>
      <c r="CV67" s="762"/>
      <c r="CW67" s="762"/>
      <c r="CX67" s="762"/>
      <c r="CY67" s="762"/>
    </row>
    <row r="68" spans="1:103" ht="18.95" hidden="1" customHeight="1" x14ac:dyDescent="0.25">
      <c r="A68" s="459"/>
      <c r="B68" s="545"/>
      <c r="C68" s="545"/>
      <c r="D68" s="545" t="s">
        <v>8</v>
      </c>
      <c r="E68" s="545"/>
      <c r="F68" s="545"/>
      <c r="G68" s="545"/>
      <c r="H68" s="464"/>
      <c r="I68" s="464"/>
      <c r="J68" s="464"/>
      <c r="K68" s="464" t="s">
        <v>225</v>
      </c>
      <c r="L68" s="602" t="s">
        <v>226</v>
      </c>
      <c r="M68" s="600">
        <v>3861047.3</v>
      </c>
      <c r="N68" s="600">
        <v>10262000</v>
      </c>
      <c r="O68" s="600">
        <v>16487000</v>
      </c>
      <c r="P68" s="600">
        <v>17333282.940000001</v>
      </c>
      <c r="Q68" s="600">
        <v>18208716.41</v>
      </c>
      <c r="R68" s="600">
        <v>19828423.739999998</v>
      </c>
      <c r="S68" s="600">
        <v>14349669.380000001</v>
      </c>
      <c r="T68" s="600">
        <f t="shared" si="179"/>
        <v>72.369188636272312</v>
      </c>
      <c r="U68" s="600">
        <f>(V68-R68)</f>
        <v>-528423.73999999836</v>
      </c>
      <c r="V68" s="600">
        <v>19300000</v>
      </c>
      <c r="W68" s="600">
        <v>19300000</v>
      </c>
      <c r="X68" s="600">
        <v>20263889.789999999</v>
      </c>
      <c r="Y68" s="600">
        <v>20417340.800000001</v>
      </c>
      <c r="Z68" s="600">
        <v>19672389.789999999</v>
      </c>
      <c r="AA68" s="600">
        <v>6355387.4500000002</v>
      </c>
      <c r="AB68" s="600">
        <f t="shared" si="180"/>
        <v>32.306128120898734</v>
      </c>
      <c r="AC68" s="600">
        <f>(AD68-Z68)</f>
        <v>730856.99000000209</v>
      </c>
      <c r="AD68" s="600">
        <v>20403246.780000001</v>
      </c>
      <c r="AE68" s="600"/>
      <c r="AF68" s="600"/>
      <c r="AG68" s="600">
        <v>20403246.780000001</v>
      </c>
      <c r="AH68" s="600"/>
      <c r="AI68" s="600">
        <v>19738488.920000002</v>
      </c>
      <c r="AJ68" s="600">
        <v>21485302.190000001</v>
      </c>
      <c r="AK68" s="600">
        <v>21341325.120000001</v>
      </c>
      <c r="AL68" s="600">
        <v>21542274.41</v>
      </c>
      <c r="AM68" s="600">
        <v>21347000</v>
      </c>
      <c r="AN68" s="600"/>
      <c r="AO68" s="600"/>
      <c r="AP68" s="600"/>
      <c r="AQ68" s="600"/>
      <c r="AR68" s="600"/>
      <c r="AS68" s="600"/>
      <c r="AT68" s="600">
        <f t="shared" si="178"/>
        <v>0</v>
      </c>
      <c r="AU68" s="600"/>
      <c r="AV68" s="600"/>
      <c r="AW68" s="493"/>
      <c r="AX68" s="493"/>
      <c r="AY68" s="600"/>
      <c r="AZ68" s="600"/>
      <c r="BA68" s="600">
        <f t="shared" si="182"/>
        <v>0</v>
      </c>
      <c r="BB68" s="600">
        <f t="shared" si="183"/>
        <v>0</v>
      </c>
      <c r="BC68" s="600"/>
      <c r="BD68" s="600"/>
      <c r="BE68" s="600"/>
      <c r="BF68" s="600"/>
      <c r="BG68" s="600">
        <f t="shared" si="181"/>
        <v>0</v>
      </c>
      <c r="BH68" s="600"/>
      <c r="BI68" s="600"/>
      <c r="BJ68" s="600"/>
      <c r="BK68" s="600">
        <f t="shared" si="3"/>
        <v>0</v>
      </c>
      <c r="BL68" s="600"/>
      <c r="BM68" s="600"/>
      <c r="BN68" s="600"/>
      <c r="BO68" s="600">
        <f t="shared" si="4"/>
        <v>0</v>
      </c>
      <c r="BP68" s="600"/>
      <c r="BQ68" s="600"/>
      <c r="BR68" s="600"/>
      <c r="BS68" s="600">
        <f t="shared" si="5"/>
        <v>0</v>
      </c>
      <c r="BT68" s="600"/>
      <c r="BU68" s="600"/>
      <c r="BV68" s="600"/>
      <c r="BW68" s="600">
        <f t="shared" si="6"/>
        <v>0</v>
      </c>
      <c r="BX68" s="600"/>
      <c r="BY68" s="600"/>
      <c r="BZ68" s="762"/>
      <c r="CA68" s="762"/>
      <c r="CB68" s="762"/>
      <c r="CC68" s="762"/>
      <c r="CD68" s="600">
        <f t="shared" si="111"/>
        <v>0</v>
      </c>
      <c r="CE68" s="600">
        <f t="shared" si="112"/>
        <v>0</v>
      </c>
      <c r="CF68" s="762"/>
      <c r="CG68" s="600"/>
      <c r="CH68" s="600">
        <v>0</v>
      </c>
      <c r="CI68" s="600">
        <f t="shared" si="152"/>
        <v>0</v>
      </c>
      <c r="CJ68" s="600"/>
      <c r="CK68" s="762"/>
      <c r="CL68" s="600">
        <f t="shared" si="173"/>
        <v>0</v>
      </c>
      <c r="CM68" s="600"/>
      <c r="CN68" s="762"/>
      <c r="CO68" s="762"/>
      <c r="CP68" s="600">
        <f t="shared" si="155"/>
        <v>0</v>
      </c>
      <c r="CQ68" s="600"/>
      <c r="CR68" s="762"/>
      <c r="CS68" s="762"/>
      <c r="CT68" s="600">
        <f t="shared" si="157"/>
        <v>0</v>
      </c>
      <c r="CU68" s="600"/>
      <c r="CV68" s="762"/>
      <c r="CW68" s="762"/>
      <c r="CX68" s="762"/>
      <c r="CY68" s="762"/>
    </row>
    <row r="69" spans="1:103" ht="18.95" customHeight="1" x14ac:dyDescent="0.25">
      <c r="A69" s="459" t="s">
        <v>507</v>
      </c>
      <c r="B69" s="545"/>
      <c r="C69" s="545"/>
      <c r="D69" s="545"/>
      <c r="E69" s="545"/>
      <c r="F69" s="545"/>
      <c r="G69" s="545"/>
      <c r="H69" s="464"/>
      <c r="I69" s="464"/>
      <c r="J69" s="452">
        <v>663</v>
      </c>
      <c r="K69" s="452" t="s">
        <v>325</v>
      </c>
      <c r="L69" s="667"/>
      <c r="M69" s="597"/>
      <c r="N69" s="597"/>
      <c r="O69" s="597"/>
      <c r="P69" s="597"/>
      <c r="Q69" s="597"/>
      <c r="R69" s="597"/>
      <c r="S69" s="597"/>
      <c r="T69" s="597"/>
      <c r="U69" s="597"/>
      <c r="V69" s="597"/>
      <c r="W69" s="597"/>
      <c r="X69" s="597"/>
      <c r="Y69" s="597" t="e">
        <f>#REF!</f>
        <v>#REF!</v>
      </c>
      <c r="Z69" s="597" t="e">
        <f>#REF!</f>
        <v>#REF!</v>
      </c>
      <c r="AA69" s="597" t="e">
        <f>#REF!</f>
        <v>#REF!</v>
      </c>
      <c r="AB69" s="597">
        <v>0</v>
      </c>
      <c r="AC69" s="597" t="e">
        <f>SUM(AC83:AC92)</f>
        <v>#REF!</v>
      </c>
      <c r="AD69" s="597" t="e">
        <f>#REF!</f>
        <v>#REF!</v>
      </c>
      <c r="AE69" s="600"/>
      <c r="AF69" s="600"/>
      <c r="AG69" s="597" t="e">
        <f>#REF!</f>
        <v>#REF!</v>
      </c>
      <c r="AH69" s="597" t="e">
        <f>#REF!</f>
        <v>#REF!</v>
      </c>
      <c r="AI69" s="597" t="e">
        <f>#REF!+AI85</f>
        <v>#REF!</v>
      </c>
      <c r="AJ69" s="597" t="e">
        <f>#REF!+AJ85</f>
        <v>#REF!</v>
      </c>
      <c r="AK69" s="597" t="e">
        <f>#REF!+AK85</f>
        <v>#REF!</v>
      </c>
      <c r="AL69" s="597" t="e">
        <f>#REF!+AL85</f>
        <v>#REF!</v>
      </c>
      <c r="AM69" s="597" t="e">
        <f>#REF!+AM85</f>
        <v>#REF!</v>
      </c>
      <c r="AN69" s="597"/>
      <c r="AO69" s="597"/>
      <c r="AP69" s="597">
        <f>AP70</f>
        <v>0</v>
      </c>
      <c r="AQ69" s="597">
        <f>AQ70</f>
        <v>0</v>
      </c>
      <c r="AR69" s="597">
        <f>AR70</f>
        <v>4000</v>
      </c>
      <c r="AS69" s="597">
        <f>AS70</f>
        <v>2000</v>
      </c>
      <c r="AT69" s="597">
        <f t="shared" si="178"/>
        <v>50</v>
      </c>
      <c r="AU69" s="597">
        <f>AU70</f>
        <v>0</v>
      </c>
      <c r="AV69" s="597">
        <f>AV70</f>
        <v>4000</v>
      </c>
      <c r="AW69" s="491"/>
      <c r="AX69" s="491"/>
      <c r="AY69" s="597">
        <f>AY70</f>
        <v>4000</v>
      </c>
      <c r="AZ69" s="597">
        <f>AZ70</f>
        <v>2900</v>
      </c>
      <c r="BA69" s="597">
        <f t="shared" si="182"/>
        <v>0</v>
      </c>
      <c r="BB69" s="597">
        <f t="shared" si="183"/>
        <v>72.5</v>
      </c>
      <c r="BC69" s="597">
        <v>4000</v>
      </c>
      <c r="BD69" s="597">
        <v>4000</v>
      </c>
      <c r="BE69" s="597">
        <f>SUM(BE70:BE71)</f>
        <v>4000</v>
      </c>
      <c r="BF69" s="597">
        <f>SUM(BF70:BF71)</f>
        <v>2500</v>
      </c>
      <c r="BG69" s="597">
        <f t="shared" si="181"/>
        <v>62.5</v>
      </c>
      <c r="BH69" s="597">
        <f>SUM(BH70:BH71)</f>
        <v>68500</v>
      </c>
      <c r="BI69" s="597">
        <f>SUM(BI70:BI71)</f>
        <v>72500</v>
      </c>
      <c r="BJ69" s="597"/>
      <c r="BK69" s="597">
        <f t="shared" si="3"/>
        <v>0</v>
      </c>
      <c r="BL69" s="597">
        <f>SUM(BL70:BL71)</f>
        <v>0</v>
      </c>
      <c r="BM69" s="597">
        <f>SUM(BM70:BM71)</f>
        <v>72500</v>
      </c>
      <c r="BN69" s="597"/>
      <c r="BO69" s="597">
        <f t="shared" si="4"/>
        <v>0</v>
      </c>
      <c r="BP69" s="597">
        <f>SUM(BP70:BP71)</f>
        <v>0</v>
      </c>
      <c r="BQ69" s="597">
        <f>SUM(BQ70:BQ71)</f>
        <v>72500</v>
      </c>
      <c r="BR69" s="597">
        <f>SUM(BR70:BR71)</f>
        <v>16731.919999999998</v>
      </c>
      <c r="BS69" s="597">
        <f t="shared" si="5"/>
        <v>23.078510344827581</v>
      </c>
      <c r="BT69" s="597">
        <f>SUM(BT70:BT71)</f>
        <v>-50368.08</v>
      </c>
      <c r="BU69" s="597">
        <f>SUM(BU70:BU71)</f>
        <v>22131.919999999998</v>
      </c>
      <c r="BV69" s="597">
        <f>SUM(BV70:BV71)</f>
        <v>16731.919999999998</v>
      </c>
      <c r="BW69" s="597">
        <f t="shared" si="6"/>
        <v>23.078510344827581</v>
      </c>
      <c r="BX69" s="597">
        <f t="shared" ref="BX69:CH69" si="187">SUM(BX70:BX71)</f>
        <v>0</v>
      </c>
      <c r="BY69" s="597">
        <f t="shared" si="187"/>
        <v>22131.919999999998</v>
      </c>
      <c r="BZ69" s="514">
        <f t="shared" si="187"/>
        <v>16000</v>
      </c>
      <c r="CA69" s="514">
        <f t="shared" si="187"/>
        <v>16000</v>
      </c>
      <c r="CB69" s="514">
        <f>SUM(CB70:CB71)</f>
        <v>16731.919999999998</v>
      </c>
      <c r="CC69" s="514">
        <f>SUM(CC70:CC71)</f>
        <v>437.5</v>
      </c>
      <c r="CD69" s="597">
        <f t="shared" si="111"/>
        <v>2.6147626811507587</v>
      </c>
      <c r="CE69" s="597">
        <f t="shared" si="112"/>
        <v>1.9886363636363635</v>
      </c>
      <c r="CF69" s="514">
        <f t="shared" ref="CF69" si="188">SUM(CF70:CF71)</f>
        <v>21731.919999999998</v>
      </c>
      <c r="CG69" s="597">
        <f t="shared" si="187"/>
        <v>22000</v>
      </c>
      <c r="CH69" s="597">
        <f t="shared" si="187"/>
        <v>0</v>
      </c>
      <c r="CI69" s="597">
        <f t="shared" si="152"/>
        <v>0</v>
      </c>
      <c r="CJ69" s="597">
        <f>SUM(CJ70:CJ71)</f>
        <v>0</v>
      </c>
      <c r="CK69" s="514">
        <f>SUM(CK70:CK71)</f>
        <v>22000</v>
      </c>
      <c r="CL69" s="597">
        <f t="shared" si="173"/>
        <v>98.781454545454537</v>
      </c>
      <c r="CM69" s="597">
        <f>SUM(CM70:CM71)</f>
        <v>0</v>
      </c>
      <c r="CN69" s="514">
        <f>SUM(CN70:CN71)</f>
        <v>22000</v>
      </c>
      <c r="CO69" s="514">
        <f t="shared" ref="CO69" si="189">SUM(CO70:CO71)</f>
        <v>437.5</v>
      </c>
      <c r="CP69" s="597">
        <f t="shared" si="155"/>
        <v>1.9886363636363635</v>
      </c>
      <c r="CQ69" s="597">
        <f>SUM(CQ70:CQ71)</f>
        <v>-5000</v>
      </c>
      <c r="CR69" s="514">
        <f>SUM(CR70:CR71)</f>
        <v>17000</v>
      </c>
      <c r="CS69" s="514">
        <f t="shared" ref="CS69" si="190">SUM(CS70:CS71)</f>
        <v>437.5</v>
      </c>
      <c r="CT69" s="597">
        <f t="shared" si="157"/>
        <v>2.5735294117647056</v>
      </c>
      <c r="CU69" s="597">
        <f>SUM(CU70:CU71)</f>
        <v>0</v>
      </c>
      <c r="CV69" s="514">
        <f>SUM(CV70:CV71)</f>
        <v>17000</v>
      </c>
      <c r="CW69" s="514">
        <f t="shared" ref="CW69:CY69" si="191">SUM(CW70:CW71)</f>
        <v>27000</v>
      </c>
      <c r="CX69" s="514">
        <f t="shared" si="191"/>
        <v>20000</v>
      </c>
      <c r="CY69" s="514">
        <f t="shared" si="191"/>
        <v>20000</v>
      </c>
    </row>
    <row r="70" spans="1:103" ht="18.95" customHeight="1" x14ac:dyDescent="0.25">
      <c r="A70" s="459"/>
      <c r="B70" s="545"/>
      <c r="C70" s="545"/>
      <c r="D70" s="545"/>
      <c r="E70" s="545"/>
      <c r="F70" s="545"/>
      <c r="G70" s="545"/>
      <c r="H70" s="464"/>
      <c r="I70" s="464"/>
      <c r="J70" s="461"/>
      <c r="K70" s="464">
        <v>6631</v>
      </c>
      <c r="L70" s="423" t="s">
        <v>189</v>
      </c>
      <c r="M70" s="599"/>
      <c r="N70" s="599"/>
      <c r="O70" s="599"/>
      <c r="P70" s="599"/>
      <c r="Q70" s="599"/>
      <c r="R70" s="599"/>
      <c r="S70" s="599"/>
      <c r="T70" s="599"/>
      <c r="U70" s="599"/>
      <c r="V70" s="599"/>
      <c r="W70" s="599"/>
      <c r="X70" s="599"/>
      <c r="Y70" s="599"/>
      <c r="Z70" s="599"/>
      <c r="AA70" s="599"/>
      <c r="AB70" s="599"/>
      <c r="AC70" s="599"/>
      <c r="AD70" s="599"/>
      <c r="AE70" s="600"/>
      <c r="AF70" s="600"/>
      <c r="AG70" s="599"/>
      <c r="AH70" s="599"/>
      <c r="AI70" s="600">
        <v>0</v>
      </c>
      <c r="AJ70" s="600">
        <v>0</v>
      </c>
      <c r="AK70" s="600">
        <v>0</v>
      </c>
      <c r="AL70" s="600">
        <v>0</v>
      </c>
      <c r="AM70" s="599"/>
      <c r="AN70" s="599"/>
      <c r="AO70" s="600"/>
      <c r="AP70" s="600">
        <v>0</v>
      </c>
      <c r="AQ70" s="600">
        <v>0</v>
      </c>
      <c r="AR70" s="600">
        <v>4000</v>
      </c>
      <c r="AS70" s="600">
        <v>2000</v>
      </c>
      <c r="AT70" s="600">
        <f t="shared" si="178"/>
        <v>50</v>
      </c>
      <c r="AU70" s="600">
        <f>AV70-AR70</f>
        <v>0</v>
      </c>
      <c r="AV70" s="600">
        <v>4000</v>
      </c>
      <c r="AW70" s="493"/>
      <c r="AX70" s="493"/>
      <c r="AY70" s="600">
        <v>4000</v>
      </c>
      <c r="AZ70" s="600">
        <v>2900</v>
      </c>
      <c r="BA70" s="600">
        <f t="shared" si="182"/>
        <v>0</v>
      </c>
      <c r="BB70" s="600">
        <f t="shared" si="183"/>
        <v>72.5</v>
      </c>
      <c r="BC70" s="600"/>
      <c r="BD70" s="600"/>
      <c r="BE70" s="600">
        <v>4000</v>
      </c>
      <c r="BF70" s="600">
        <v>2500</v>
      </c>
      <c r="BG70" s="600">
        <f t="shared" si="181"/>
        <v>62.5</v>
      </c>
      <c r="BH70" s="600">
        <f>BI70-BE70</f>
        <v>33500</v>
      </c>
      <c r="BI70" s="600">
        <v>37500</v>
      </c>
      <c r="BJ70" s="600"/>
      <c r="BK70" s="600">
        <f t="shared" si="3"/>
        <v>0</v>
      </c>
      <c r="BL70" s="600">
        <f>BM70-BI70</f>
        <v>0</v>
      </c>
      <c r="BM70" s="600">
        <v>37500</v>
      </c>
      <c r="BN70" s="600"/>
      <c r="BO70" s="600">
        <f t="shared" si="4"/>
        <v>0</v>
      </c>
      <c r="BP70" s="600">
        <f>BQ70-BM70</f>
        <v>0</v>
      </c>
      <c r="BQ70" s="600">
        <v>37500</v>
      </c>
      <c r="BR70" s="600">
        <v>16731.919999999998</v>
      </c>
      <c r="BS70" s="600">
        <f t="shared" si="5"/>
        <v>44.618453333333328</v>
      </c>
      <c r="BT70" s="600">
        <f>BU70-BM70</f>
        <v>-35000</v>
      </c>
      <c r="BU70" s="600">
        <v>2500</v>
      </c>
      <c r="BV70" s="600">
        <v>16731.919999999998</v>
      </c>
      <c r="BW70" s="600">
        <f t="shared" si="6"/>
        <v>44.618453333333328</v>
      </c>
      <c r="BX70" s="600">
        <f>BY70-BU70</f>
        <v>14631.919999999998</v>
      </c>
      <c r="BY70" s="600">
        <v>17131.919999999998</v>
      </c>
      <c r="BZ70" s="762">
        <v>16000</v>
      </c>
      <c r="CA70" s="762">
        <v>16000</v>
      </c>
      <c r="CB70" s="600">
        <v>16731.919999999998</v>
      </c>
      <c r="CC70" s="762">
        <v>437.5</v>
      </c>
      <c r="CD70" s="600">
        <f t="shared" si="111"/>
        <v>2.6147626811507587</v>
      </c>
      <c r="CE70" s="600">
        <f t="shared" si="112"/>
        <v>1.9886363636363635</v>
      </c>
      <c r="CF70" s="762">
        <v>16731.919999999998</v>
      </c>
      <c r="CG70" s="600">
        <v>22000</v>
      </c>
      <c r="CH70" s="600">
        <v>0</v>
      </c>
      <c r="CI70" s="600">
        <f t="shared" si="152"/>
        <v>0</v>
      </c>
      <c r="CJ70" s="600">
        <f>CK70-CG70</f>
        <v>0</v>
      </c>
      <c r="CK70" s="762">
        <v>22000</v>
      </c>
      <c r="CL70" s="600">
        <f t="shared" si="173"/>
        <v>76.054181818181803</v>
      </c>
      <c r="CM70" s="600">
        <f>CN70-CK70</f>
        <v>0</v>
      </c>
      <c r="CN70" s="762">
        <v>22000</v>
      </c>
      <c r="CO70" s="762">
        <v>437.5</v>
      </c>
      <c r="CP70" s="600">
        <f t="shared" si="155"/>
        <v>1.9886363636363635</v>
      </c>
      <c r="CQ70" s="600">
        <f>CR70-CN70</f>
        <v>-22000</v>
      </c>
      <c r="CR70" s="762">
        <v>0</v>
      </c>
      <c r="CS70" s="762">
        <v>437.5</v>
      </c>
      <c r="CT70" s="600">
        <f t="shared" si="157"/>
        <v>0</v>
      </c>
      <c r="CU70" s="600">
        <f>CV70-CR70</f>
        <v>0</v>
      </c>
      <c r="CV70" s="762">
        <v>0</v>
      </c>
      <c r="CW70" s="762"/>
      <c r="CX70" s="762"/>
      <c r="CY70" s="762"/>
    </row>
    <row r="71" spans="1:103" ht="18.95" customHeight="1" x14ac:dyDescent="0.25">
      <c r="A71" s="459"/>
      <c r="B71" s="545"/>
      <c r="C71" s="545"/>
      <c r="D71" s="545"/>
      <c r="E71" s="545"/>
      <c r="F71" s="545"/>
      <c r="G71" s="545"/>
      <c r="H71" s="464"/>
      <c r="I71" s="464"/>
      <c r="J71" s="461"/>
      <c r="K71" s="464">
        <v>6632</v>
      </c>
      <c r="L71" s="423" t="s">
        <v>188</v>
      </c>
      <c r="M71" s="599"/>
      <c r="N71" s="599"/>
      <c r="O71" s="599"/>
      <c r="P71" s="599"/>
      <c r="Q71" s="599"/>
      <c r="R71" s="599"/>
      <c r="S71" s="599"/>
      <c r="T71" s="599"/>
      <c r="U71" s="599"/>
      <c r="V71" s="599"/>
      <c r="W71" s="599"/>
      <c r="X71" s="599"/>
      <c r="Y71" s="599"/>
      <c r="Z71" s="599"/>
      <c r="AA71" s="599"/>
      <c r="AB71" s="599"/>
      <c r="AC71" s="599"/>
      <c r="AD71" s="599"/>
      <c r="AE71" s="600"/>
      <c r="AF71" s="600"/>
      <c r="AG71" s="599"/>
      <c r="AH71" s="599"/>
      <c r="AI71" s="600"/>
      <c r="AJ71" s="600"/>
      <c r="AK71" s="600"/>
      <c r="AL71" s="600"/>
      <c r="AM71" s="599"/>
      <c r="AN71" s="599"/>
      <c r="AO71" s="600"/>
      <c r="AP71" s="600"/>
      <c r="AQ71" s="600"/>
      <c r="AR71" s="600"/>
      <c r="AS71" s="600"/>
      <c r="AT71" s="600"/>
      <c r="AU71" s="600"/>
      <c r="AV71" s="600"/>
      <c r="AW71" s="493"/>
      <c r="AX71" s="493"/>
      <c r="AY71" s="600"/>
      <c r="AZ71" s="600">
        <v>0</v>
      </c>
      <c r="BA71" s="600"/>
      <c r="BB71" s="600"/>
      <c r="BC71" s="600"/>
      <c r="BD71" s="600"/>
      <c r="BE71" s="600">
        <v>0</v>
      </c>
      <c r="BF71" s="600">
        <v>0</v>
      </c>
      <c r="BG71" s="600">
        <f t="shared" si="181"/>
        <v>0</v>
      </c>
      <c r="BH71" s="600">
        <f>BI71-BE71</f>
        <v>35000</v>
      </c>
      <c r="BI71" s="600">
        <v>35000</v>
      </c>
      <c r="BJ71" s="600"/>
      <c r="BK71" s="600">
        <f t="shared" si="3"/>
        <v>0</v>
      </c>
      <c r="BL71" s="600">
        <f>BM71-BI71</f>
        <v>0</v>
      </c>
      <c r="BM71" s="600">
        <v>35000</v>
      </c>
      <c r="BN71" s="600"/>
      <c r="BO71" s="600">
        <f t="shared" si="4"/>
        <v>0</v>
      </c>
      <c r="BP71" s="600">
        <f>BQ71-BM71</f>
        <v>0</v>
      </c>
      <c r="BQ71" s="600">
        <v>35000</v>
      </c>
      <c r="BR71" s="600">
        <v>0</v>
      </c>
      <c r="BS71" s="600">
        <f t="shared" si="5"/>
        <v>0</v>
      </c>
      <c r="BT71" s="600">
        <f>BU71-BM71</f>
        <v>-15368.080000000002</v>
      </c>
      <c r="BU71" s="600">
        <v>19631.919999999998</v>
      </c>
      <c r="BV71" s="600">
        <v>0</v>
      </c>
      <c r="BW71" s="600">
        <f t="shared" si="6"/>
        <v>0</v>
      </c>
      <c r="BX71" s="600">
        <f>BY71-BU71</f>
        <v>-14631.919999999998</v>
      </c>
      <c r="BY71" s="600">
        <v>5000</v>
      </c>
      <c r="BZ71" s="762">
        <v>0</v>
      </c>
      <c r="CA71" s="762">
        <v>0</v>
      </c>
      <c r="CB71" s="600">
        <v>0</v>
      </c>
      <c r="CC71" s="762"/>
      <c r="CD71" s="600">
        <f t="shared" si="111"/>
        <v>0</v>
      </c>
      <c r="CE71" s="600">
        <f t="shared" si="112"/>
        <v>0</v>
      </c>
      <c r="CF71" s="762">
        <v>5000</v>
      </c>
      <c r="CG71" s="600">
        <v>0</v>
      </c>
      <c r="CH71" s="600">
        <v>0</v>
      </c>
      <c r="CI71" s="600">
        <f t="shared" si="152"/>
        <v>0</v>
      </c>
      <c r="CJ71" s="600">
        <f>CK71-CG71</f>
        <v>0</v>
      </c>
      <c r="CK71" s="762">
        <v>0</v>
      </c>
      <c r="CL71" s="600">
        <f t="shared" si="173"/>
        <v>0</v>
      </c>
      <c r="CM71" s="600">
        <f>CN71-CK71</f>
        <v>0</v>
      </c>
      <c r="CN71" s="762">
        <v>0</v>
      </c>
      <c r="CO71" s="762"/>
      <c r="CP71" s="600">
        <f t="shared" si="155"/>
        <v>0</v>
      </c>
      <c r="CQ71" s="600">
        <f>CR71-CN71</f>
        <v>17000</v>
      </c>
      <c r="CR71" s="762">
        <v>17000</v>
      </c>
      <c r="CS71" s="762"/>
      <c r="CT71" s="600">
        <f t="shared" si="157"/>
        <v>0</v>
      </c>
      <c r="CU71" s="600">
        <f>CV71-CR71</f>
        <v>0</v>
      </c>
      <c r="CV71" s="762">
        <v>17000</v>
      </c>
      <c r="CW71" s="762">
        <v>27000</v>
      </c>
      <c r="CX71" s="762">
        <v>20000</v>
      </c>
      <c r="CY71" s="762">
        <v>20000</v>
      </c>
    </row>
    <row r="72" spans="1:103" ht="18.95" hidden="1" customHeight="1" x14ac:dyDescent="0.25">
      <c r="A72" s="459"/>
      <c r="B72" s="545"/>
      <c r="C72" s="545"/>
      <c r="D72" s="545"/>
      <c r="E72" s="545"/>
      <c r="F72" s="545"/>
      <c r="G72" s="545"/>
      <c r="H72" s="464"/>
      <c r="I72" s="452" t="s">
        <v>438</v>
      </c>
      <c r="J72" s="874" t="s">
        <v>607</v>
      </c>
      <c r="K72" s="874"/>
      <c r="L72" s="874"/>
      <c r="M72" s="600"/>
      <c r="N72" s="600"/>
      <c r="O72" s="600"/>
      <c r="P72" s="600"/>
      <c r="Q72" s="600"/>
      <c r="R72" s="600"/>
      <c r="S72" s="600"/>
      <c r="T72" s="600"/>
      <c r="U72" s="600"/>
      <c r="V72" s="600"/>
      <c r="W72" s="600"/>
      <c r="X72" s="600"/>
      <c r="Y72" s="600"/>
      <c r="Z72" s="600"/>
      <c r="AA72" s="600"/>
      <c r="AB72" s="600"/>
      <c r="AC72" s="600"/>
      <c r="AD72" s="600"/>
      <c r="AE72" s="600"/>
      <c r="AF72" s="600"/>
      <c r="AG72" s="600"/>
      <c r="AH72" s="600"/>
      <c r="AI72" s="599" t="e">
        <f>AI83</f>
        <v>#REF!</v>
      </c>
      <c r="AJ72" s="599" t="e">
        <f>AJ83</f>
        <v>#REF!</v>
      </c>
      <c r="AK72" s="599" t="e">
        <f>AK83</f>
        <v>#REF!</v>
      </c>
      <c r="AL72" s="599" t="e">
        <f>AL83</f>
        <v>#REF!</v>
      </c>
      <c r="AM72" s="599" t="e">
        <f>AM83</f>
        <v>#REF!</v>
      </c>
      <c r="AN72" s="599"/>
      <c r="AO72" s="599">
        <f>AO73+AO75+AO81+AO78</f>
        <v>2472346.14</v>
      </c>
      <c r="AP72" s="599">
        <f>AP73+AP75+AP81+AP78</f>
        <v>0</v>
      </c>
      <c r="AQ72" s="599">
        <f>AQ73+AQ75+AQ81+AQ78</f>
        <v>0</v>
      </c>
      <c r="AR72" s="599">
        <f>AR73+AR75+AR81+AR78</f>
        <v>0</v>
      </c>
      <c r="AS72" s="599">
        <f>AS73+AS75+AS81+AS78</f>
        <v>0</v>
      </c>
      <c r="AT72" s="599">
        <f t="shared" si="178"/>
        <v>0</v>
      </c>
      <c r="AU72" s="599">
        <f t="shared" ref="AU72:AZ72" si="192">AU73+AU75+AU81+AU78</f>
        <v>0</v>
      </c>
      <c r="AV72" s="599">
        <f t="shared" si="192"/>
        <v>0</v>
      </c>
      <c r="AW72" s="494">
        <f t="shared" si="192"/>
        <v>2155435.4000000004</v>
      </c>
      <c r="AX72" s="494">
        <f t="shared" si="192"/>
        <v>2155435.4000000004</v>
      </c>
      <c r="AY72" s="599">
        <f t="shared" si="192"/>
        <v>0</v>
      </c>
      <c r="AZ72" s="599">
        <f t="shared" si="192"/>
        <v>0</v>
      </c>
      <c r="BA72" s="599">
        <f t="shared" si="182"/>
        <v>0</v>
      </c>
      <c r="BB72" s="599">
        <f t="shared" si="183"/>
        <v>0</v>
      </c>
      <c r="BC72" s="599">
        <f>BC73+BC75+BC81+BC78</f>
        <v>0</v>
      </c>
      <c r="BD72" s="599">
        <f>BD73+BD75+BD81+BD78</f>
        <v>0</v>
      </c>
      <c r="BE72" s="599">
        <f>BE73+BE75+BE81+BE78</f>
        <v>0</v>
      </c>
      <c r="BF72" s="599">
        <f>BF73+BF75+BF81+BF78</f>
        <v>0</v>
      </c>
      <c r="BG72" s="599">
        <f t="shared" si="181"/>
        <v>0</v>
      </c>
      <c r="BH72" s="599">
        <f>BH73+BH75+BH81+BH78</f>
        <v>0</v>
      </c>
      <c r="BI72" s="599">
        <f>BI73+BI75+BI81+BI78</f>
        <v>0</v>
      </c>
      <c r="BJ72" s="599"/>
      <c r="BK72" s="599">
        <f t="shared" ref="BK72:BK101" si="193">IFERROR(BJ72/BI72*100,)</f>
        <v>0</v>
      </c>
      <c r="BL72" s="599">
        <f t="shared" ref="BL72:BR72" si="194">BL73+BL75+BL81+BL78</f>
        <v>0</v>
      </c>
      <c r="BM72" s="599">
        <f t="shared" si="194"/>
        <v>0</v>
      </c>
      <c r="BN72" s="599"/>
      <c r="BO72" s="599">
        <f t="shared" ref="BO72:BO101" si="195">IFERROR(BN72/BM72*100,)</f>
        <v>0</v>
      </c>
      <c r="BP72" s="599">
        <f>BP73+BP75+BP81+BP78</f>
        <v>0</v>
      </c>
      <c r="BQ72" s="599">
        <f>BQ73+BQ75+BQ81+BQ78</f>
        <v>0</v>
      </c>
      <c r="BR72" s="599">
        <f t="shared" si="194"/>
        <v>0</v>
      </c>
      <c r="BS72" s="599">
        <f t="shared" ref="BS72:BS101" si="196">IFERROR(BR72/BM72*100,)</f>
        <v>0</v>
      </c>
      <c r="BT72" s="599">
        <f>BT73+BT75+BT81+BT78</f>
        <v>0</v>
      </c>
      <c r="BU72" s="599">
        <f>BU73+BU75+BU81+BU78</f>
        <v>0</v>
      </c>
      <c r="BV72" s="599">
        <f t="shared" ref="BV72" si="197">BV73+BV75+BV81+BV78</f>
        <v>0</v>
      </c>
      <c r="BW72" s="599">
        <f t="shared" si="6"/>
        <v>0</v>
      </c>
      <c r="BX72" s="599">
        <f>BX73+BX75+BX81+BX78</f>
        <v>0</v>
      </c>
      <c r="BY72" s="599">
        <f t="shared" ref="BY72" si="198">BY73+BY75+BY81+BY78</f>
        <v>0</v>
      </c>
      <c r="BZ72" s="765">
        <f>BZ73+BZ75+BZ81+BZ78</f>
        <v>0</v>
      </c>
      <c r="CA72" s="765">
        <f>CA73+CA75+CA81+CA78</f>
        <v>0</v>
      </c>
      <c r="CB72" s="599">
        <f t="shared" ref="CB72" si="199">CB73+CB75+CB81+CB78</f>
        <v>0</v>
      </c>
      <c r="CC72" s="765">
        <f>CC73+CC75+CC81+CC78</f>
        <v>0</v>
      </c>
      <c r="CD72" s="599">
        <f t="shared" si="111"/>
        <v>0</v>
      </c>
      <c r="CE72" s="599">
        <f t="shared" si="112"/>
        <v>0</v>
      </c>
      <c r="CF72" s="765">
        <f t="shared" ref="CF72" si="200">CF73+CF75+CF81+CF78</f>
        <v>0</v>
      </c>
      <c r="CG72" s="599">
        <f>CG73+CG75+CG81+CG78</f>
        <v>0</v>
      </c>
      <c r="CH72" s="599">
        <f>CH73+CH75+CH81+CH78</f>
        <v>0</v>
      </c>
      <c r="CI72" s="599">
        <f t="shared" si="152"/>
        <v>0</v>
      </c>
      <c r="CJ72" s="599">
        <f>CJ73+CJ75+CJ81+CJ78</f>
        <v>0</v>
      </c>
      <c r="CK72" s="765">
        <f>CK73+CK75+CK81+CK78</f>
        <v>0</v>
      </c>
      <c r="CL72" s="599">
        <f t="shared" si="173"/>
        <v>0</v>
      </c>
      <c r="CM72" s="599">
        <f>CM73+CM75+CM81+CM78</f>
        <v>0</v>
      </c>
      <c r="CN72" s="765">
        <f>CN73+CN75+CN81+CN78</f>
        <v>0</v>
      </c>
      <c r="CO72" s="765">
        <f>CO73+CO75+CO81+CO78</f>
        <v>0</v>
      </c>
      <c r="CP72" s="599">
        <f t="shared" si="155"/>
        <v>0</v>
      </c>
      <c r="CQ72" s="599">
        <f>CQ73+CQ75+CQ81+CQ78</f>
        <v>0</v>
      </c>
      <c r="CR72" s="765">
        <f>CR73+CR75+CR81+CR78</f>
        <v>0</v>
      </c>
      <c r="CS72" s="765">
        <f>CS73+CS75+CS81+CS78</f>
        <v>0</v>
      </c>
      <c r="CT72" s="599">
        <f t="shared" si="157"/>
        <v>0</v>
      </c>
      <c r="CU72" s="599">
        <f>CU73+CU75+CU81+CU78</f>
        <v>0</v>
      </c>
      <c r="CV72" s="765">
        <f>CV73+CV75+CV81+CV78</f>
        <v>0</v>
      </c>
      <c r="CW72" s="765">
        <f t="shared" ref="CW72:CY72" si="201">CW73+CW75+CW81+CW78</f>
        <v>0</v>
      </c>
      <c r="CX72" s="765">
        <f t="shared" si="201"/>
        <v>0</v>
      </c>
      <c r="CY72" s="765">
        <f t="shared" si="201"/>
        <v>0</v>
      </c>
    </row>
    <row r="73" spans="1:103" ht="18.95" hidden="1" customHeight="1" x14ac:dyDescent="0.25">
      <c r="A73" s="459" t="s">
        <v>5</v>
      </c>
      <c r="B73" s="604"/>
      <c r="C73" s="604"/>
      <c r="D73" s="604"/>
      <c r="E73" s="604"/>
      <c r="F73" s="604"/>
      <c r="G73" s="604"/>
      <c r="H73" s="465"/>
      <c r="I73" s="461"/>
      <c r="J73" s="472" t="s">
        <v>585</v>
      </c>
      <c r="K73" s="472" t="s">
        <v>586</v>
      </c>
      <c r="L73" s="666"/>
      <c r="M73" s="430"/>
      <c r="N73" s="430"/>
      <c r="O73" s="430"/>
      <c r="P73" s="598"/>
      <c r="Q73" s="598"/>
      <c r="R73" s="598"/>
      <c r="S73" s="598"/>
      <c r="T73" s="598"/>
      <c r="U73" s="598"/>
      <c r="V73" s="598"/>
      <c r="W73" s="598"/>
      <c r="X73" s="598"/>
      <c r="Y73" s="598"/>
      <c r="Z73" s="598"/>
      <c r="AA73" s="598"/>
      <c r="AB73" s="598"/>
      <c r="AC73" s="598"/>
      <c r="AD73" s="598"/>
      <c r="AE73" s="598"/>
      <c r="AF73" s="598"/>
      <c r="AG73" s="598"/>
      <c r="AH73" s="598"/>
      <c r="AI73" s="598"/>
      <c r="AJ73" s="598"/>
      <c r="AK73" s="598"/>
      <c r="AL73" s="598"/>
      <c r="AM73" s="598"/>
      <c r="AN73" s="598"/>
      <c r="AO73" s="598">
        <f>SUM(AO74)</f>
        <v>1131826.1400000001</v>
      </c>
      <c r="AP73" s="598">
        <f>SUM(AP74)</f>
        <v>0</v>
      </c>
      <c r="AQ73" s="598">
        <f>SUM(AQ74)</f>
        <v>0</v>
      </c>
      <c r="AR73" s="598">
        <f>SUM(AR74)</f>
        <v>0</v>
      </c>
      <c r="AS73" s="598">
        <f>SUM(AS74)</f>
        <v>0</v>
      </c>
      <c r="AT73" s="598">
        <f t="shared" si="178"/>
        <v>0</v>
      </c>
      <c r="AU73" s="598">
        <f t="shared" ref="AU73:CB73" si="202">SUM(AU74)</f>
        <v>0</v>
      </c>
      <c r="AV73" s="598">
        <f t="shared" si="202"/>
        <v>0</v>
      </c>
      <c r="AW73" s="490">
        <f t="shared" si="202"/>
        <v>1315255.4000000001</v>
      </c>
      <c r="AX73" s="490">
        <f t="shared" si="202"/>
        <v>1315255.4000000001</v>
      </c>
      <c r="AY73" s="598">
        <f t="shared" si="202"/>
        <v>0</v>
      </c>
      <c r="AZ73" s="598">
        <f t="shared" si="202"/>
        <v>0</v>
      </c>
      <c r="BA73" s="598">
        <f t="shared" si="182"/>
        <v>0</v>
      </c>
      <c r="BB73" s="598">
        <f t="shared" si="183"/>
        <v>0</v>
      </c>
      <c r="BC73" s="598">
        <f>SUM(BC74)</f>
        <v>0</v>
      </c>
      <c r="BD73" s="598">
        <f>SUM(BD74)</f>
        <v>0</v>
      </c>
      <c r="BE73" s="598">
        <f t="shared" si="202"/>
        <v>0</v>
      </c>
      <c r="BF73" s="598">
        <f t="shared" si="202"/>
        <v>0</v>
      </c>
      <c r="BG73" s="598">
        <f t="shared" si="181"/>
        <v>0</v>
      </c>
      <c r="BH73" s="598">
        <f t="shared" si="202"/>
        <v>0</v>
      </c>
      <c r="BI73" s="598">
        <f t="shared" si="202"/>
        <v>0</v>
      </c>
      <c r="BJ73" s="598"/>
      <c r="BK73" s="598">
        <f t="shared" si="193"/>
        <v>0</v>
      </c>
      <c r="BL73" s="598">
        <f t="shared" si="202"/>
        <v>0</v>
      </c>
      <c r="BM73" s="598">
        <f t="shared" si="202"/>
        <v>0</v>
      </c>
      <c r="BN73" s="598"/>
      <c r="BO73" s="598">
        <f t="shared" si="195"/>
        <v>0</v>
      </c>
      <c r="BP73" s="598">
        <f t="shared" si="202"/>
        <v>0</v>
      </c>
      <c r="BQ73" s="598">
        <f t="shared" si="202"/>
        <v>0</v>
      </c>
      <c r="BR73" s="598">
        <f t="shared" si="202"/>
        <v>0</v>
      </c>
      <c r="BS73" s="598">
        <f t="shared" si="196"/>
        <v>0</v>
      </c>
      <c r="BT73" s="598">
        <f t="shared" si="202"/>
        <v>0</v>
      </c>
      <c r="BU73" s="598">
        <f t="shared" si="202"/>
        <v>0</v>
      </c>
      <c r="BV73" s="598">
        <f t="shared" si="202"/>
        <v>0</v>
      </c>
      <c r="BW73" s="598">
        <f t="shared" ref="BW73:BW98" si="203">IFERROR(BV73/BQ73*100,)</f>
        <v>0</v>
      </c>
      <c r="BX73" s="598">
        <f t="shared" si="202"/>
        <v>0</v>
      </c>
      <c r="BY73" s="598">
        <f t="shared" si="202"/>
        <v>0</v>
      </c>
      <c r="BZ73" s="763">
        <f t="shared" si="202"/>
        <v>0</v>
      </c>
      <c r="CA73" s="763">
        <f t="shared" si="202"/>
        <v>0</v>
      </c>
      <c r="CB73" s="598">
        <f t="shared" si="202"/>
        <v>0</v>
      </c>
      <c r="CC73" s="763">
        <f>SUM(CC74)</f>
        <v>0</v>
      </c>
      <c r="CD73" s="598">
        <f t="shared" ref="CD73:CD104" si="204">IFERROR(CC73/CB73*100,0)</f>
        <v>0</v>
      </c>
      <c r="CE73" s="598">
        <f t="shared" ref="CE73:CE104" si="205">IFERROR(CC73/CK73*100,0)</f>
        <v>0</v>
      </c>
      <c r="CF73" s="763">
        <f t="shared" ref="CF73" si="206">SUM(CF74)</f>
        <v>0</v>
      </c>
      <c r="CG73" s="598">
        <f>SUM(CG74)</f>
        <v>0</v>
      </c>
      <c r="CH73" s="598">
        <f>SUM(CH74)</f>
        <v>0</v>
      </c>
      <c r="CI73" s="598">
        <f t="shared" si="152"/>
        <v>0</v>
      </c>
      <c r="CJ73" s="598">
        <f t="shared" ref="CJ73" si="207">SUM(CJ74)</f>
        <v>0</v>
      </c>
      <c r="CK73" s="763">
        <f>SUM(CK74)</f>
        <v>0</v>
      </c>
      <c r="CL73" s="598">
        <f t="shared" si="173"/>
        <v>0</v>
      </c>
      <c r="CM73" s="598">
        <f t="shared" ref="CM73" si="208">SUM(CM74)</f>
        <v>0</v>
      </c>
      <c r="CN73" s="763">
        <f>SUM(CN74)</f>
        <v>0</v>
      </c>
      <c r="CO73" s="763">
        <f>SUM(CO74)</f>
        <v>0</v>
      </c>
      <c r="CP73" s="598">
        <f t="shared" si="155"/>
        <v>0</v>
      </c>
      <c r="CQ73" s="598">
        <f t="shared" ref="CQ73" si="209">SUM(CQ74)</f>
        <v>0</v>
      </c>
      <c r="CR73" s="763">
        <f>SUM(CR74)</f>
        <v>0</v>
      </c>
      <c r="CS73" s="763">
        <f>SUM(CS74)</f>
        <v>0</v>
      </c>
      <c r="CT73" s="598">
        <f t="shared" si="157"/>
        <v>0</v>
      </c>
      <c r="CU73" s="598">
        <f t="shared" ref="CU73" si="210">SUM(CU74)</f>
        <v>0</v>
      </c>
      <c r="CV73" s="763">
        <f>SUM(CV74)</f>
        <v>0</v>
      </c>
      <c r="CW73" s="763">
        <f t="shared" ref="CW73:CY73" si="211">SUM(CW74)</f>
        <v>0</v>
      </c>
      <c r="CX73" s="763">
        <f t="shared" si="211"/>
        <v>0</v>
      </c>
      <c r="CY73" s="763">
        <f t="shared" si="211"/>
        <v>0</v>
      </c>
    </row>
    <row r="74" spans="1:103" ht="18.95" hidden="1" customHeight="1" x14ac:dyDescent="0.25">
      <c r="A74" s="459"/>
      <c r="B74" s="604"/>
      <c r="C74" s="604"/>
      <c r="D74" s="604"/>
      <c r="E74" s="604"/>
      <c r="F74" s="604"/>
      <c r="G74" s="604"/>
      <c r="H74" s="465"/>
      <c r="I74" s="461"/>
      <c r="J74" s="461"/>
      <c r="K74" s="464" t="s">
        <v>608</v>
      </c>
      <c r="L74" s="423" t="s">
        <v>609</v>
      </c>
      <c r="M74" s="544"/>
      <c r="N74" s="544"/>
      <c r="O74" s="544"/>
      <c r="P74" s="599"/>
      <c r="Q74" s="599"/>
      <c r="R74" s="599"/>
      <c r="S74" s="599"/>
      <c r="T74" s="599"/>
      <c r="U74" s="599"/>
      <c r="V74" s="599"/>
      <c r="W74" s="599"/>
      <c r="X74" s="599"/>
      <c r="Y74" s="599"/>
      <c r="Z74" s="599"/>
      <c r="AA74" s="599"/>
      <c r="AB74" s="599"/>
      <c r="AC74" s="599"/>
      <c r="AD74" s="599"/>
      <c r="AE74" s="599"/>
      <c r="AF74" s="599"/>
      <c r="AG74" s="599"/>
      <c r="AH74" s="599"/>
      <c r="AI74" s="599"/>
      <c r="AJ74" s="599"/>
      <c r="AK74" s="599"/>
      <c r="AL74" s="599"/>
      <c r="AM74" s="599"/>
      <c r="AN74" s="599"/>
      <c r="AO74" s="600">
        <v>1131826.1400000001</v>
      </c>
      <c r="AP74" s="600"/>
      <c r="AQ74" s="600"/>
      <c r="AR74" s="600">
        <v>0</v>
      </c>
      <c r="AS74" s="600"/>
      <c r="AT74" s="600">
        <v>0</v>
      </c>
      <c r="AU74" s="600">
        <v>0</v>
      </c>
      <c r="AV74" s="600">
        <v>0</v>
      </c>
      <c r="AW74" s="493">
        <v>1315255.4000000001</v>
      </c>
      <c r="AX74" s="493">
        <v>1315255.4000000001</v>
      </c>
      <c r="AY74" s="600"/>
      <c r="AZ74" s="600"/>
      <c r="BA74" s="600">
        <f t="shared" si="182"/>
        <v>0</v>
      </c>
      <c r="BB74" s="600">
        <f t="shared" si="183"/>
        <v>0</v>
      </c>
      <c r="BC74" s="600"/>
      <c r="BD74" s="600"/>
      <c r="BE74" s="600"/>
      <c r="BF74" s="600"/>
      <c r="BG74" s="600">
        <f t="shared" si="181"/>
        <v>0</v>
      </c>
      <c r="BH74" s="600">
        <v>0</v>
      </c>
      <c r="BI74" s="600"/>
      <c r="BJ74" s="600"/>
      <c r="BK74" s="600">
        <f t="shared" si="193"/>
        <v>0</v>
      </c>
      <c r="BL74" s="600">
        <v>0</v>
      </c>
      <c r="BM74" s="600"/>
      <c r="BN74" s="600"/>
      <c r="BO74" s="600">
        <f t="shared" si="195"/>
        <v>0</v>
      </c>
      <c r="BP74" s="600">
        <v>0</v>
      </c>
      <c r="BQ74" s="600"/>
      <c r="BR74" s="600"/>
      <c r="BS74" s="600">
        <f t="shared" si="196"/>
        <v>0</v>
      </c>
      <c r="BT74" s="600">
        <v>0</v>
      </c>
      <c r="BU74" s="600"/>
      <c r="BV74" s="600"/>
      <c r="BW74" s="600">
        <f t="shared" si="203"/>
        <v>0</v>
      </c>
      <c r="BX74" s="600">
        <v>0</v>
      </c>
      <c r="BY74" s="600"/>
      <c r="BZ74" s="762"/>
      <c r="CA74" s="762"/>
      <c r="CB74" s="600"/>
      <c r="CC74" s="762"/>
      <c r="CD74" s="600">
        <f t="shared" si="204"/>
        <v>0</v>
      </c>
      <c r="CE74" s="600">
        <f t="shared" si="205"/>
        <v>0</v>
      </c>
      <c r="CF74" s="762"/>
      <c r="CG74" s="600"/>
      <c r="CH74" s="600">
        <v>0</v>
      </c>
      <c r="CI74" s="600">
        <f t="shared" si="152"/>
        <v>0</v>
      </c>
      <c r="CJ74" s="600">
        <v>0</v>
      </c>
      <c r="CK74" s="762"/>
      <c r="CL74" s="600">
        <f t="shared" si="173"/>
        <v>0</v>
      </c>
      <c r="CM74" s="600">
        <v>0</v>
      </c>
      <c r="CN74" s="762"/>
      <c r="CO74" s="762"/>
      <c r="CP74" s="600">
        <f t="shared" si="155"/>
        <v>0</v>
      </c>
      <c r="CQ74" s="600">
        <v>0</v>
      </c>
      <c r="CR74" s="762"/>
      <c r="CS74" s="762"/>
      <c r="CT74" s="600">
        <f t="shared" si="157"/>
        <v>0</v>
      </c>
      <c r="CU74" s="600"/>
      <c r="CV74" s="762"/>
      <c r="CW74" s="762"/>
      <c r="CX74" s="762"/>
      <c r="CY74" s="762"/>
    </row>
    <row r="75" spans="1:103" ht="18.95" hidden="1" customHeight="1" x14ac:dyDescent="0.25">
      <c r="A75" s="459" t="s">
        <v>400</v>
      </c>
      <c r="B75" s="604"/>
      <c r="C75" s="604"/>
      <c r="D75" s="604"/>
      <c r="E75" s="604"/>
      <c r="F75" s="604"/>
      <c r="G75" s="604"/>
      <c r="H75" s="465"/>
      <c r="I75" s="461"/>
      <c r="J75" s="452" t="s">
        <v>585</v>
      </c>
      <c r="K75" s="452" t="s">
        <v>586</v>
      </c>
      <c r="L75" s="667"/>
      <c r="M75" s="501"/>
      <c r="N75" s="501"/>
      <c r="O75" s="501"/>
      <c r="P75" s="597"/>
      <c r="Q75" s="597"/>
      <c r="R75" s="597"/>
      <c r="S75" s="597"/>
      <c r="T75" s="597"/>
      <c r="U75" s="597"/>
      <c r="V75" s="597"/>
      <c r="W75" s="597"/>
      <c r="X75" s="597"/>
      <c r="Y75" s="597"/>
      <c r="Z75" s="597"/>
      <c r="AA75" s="597"/>
      <c r="AB75" s="597"/>
      <c r="AC75" s="597"/>
      <c r="AD75" s="597"/>
      <c r="AE75" s="597"/>
      <c r="AF75" s="597"/>
      <c r="AG75" s="597"/>
      <c r="AH75" s="597"/>
      <c r="AI75" s="597"/>
      <c r="AJ75" s="597"/>
      <c r="AK75" s="597"/>
      <c r="AL75" s="597"/>
      <c r="AM75" s="597"/>
      <c r="AN75" s="597"/>
      <c r="AO75" s="597">
        <f>SUM(AO76:AO77)</f>
        <v>59120</v>
      </c>
      <c r="AP75" s="597">
        <f>SUM(AP76:AP77)</f>
        <v>0</v>
      </c>
      <c r="AQ75" s="597">
        <f>SUM(AQ76:AQ77)</f>
        <v>0</v>
      </c>
      <c r="AR75" s="597">
        <f>SUM(AR76:AR77)</f>
        <v>0</v>
      </c>
      <c r="AS75" s="597">
        <f>SUM(AS76:AS77)</f>
        <v>0</v>
      </c>
      <c r="AT75" s="597">
        <f>IFERROR(AS75/AR75*100,)</f>
        <v>0</v>
      </c>
      <c r="AU75" s="597">
        <f t="shared" ref="AU75:AZ75" si="212">SUM(AU76:AU77)</f>
        <v>0</v>
      </c>
      <c r="AV75" s="597">
        <f t="shared" si="212"/>
        <v>0</v>
      </c>
      <c r="AW75" s="491">
        <f t="shared" si="212"/>
        <v>43480</v>
      </c>
      <c r="AX75" s="491">
        <f t="shared" si="212"/>
        <v>43480</v>
      </c>
      <c r="AY75" s="597">
        <f t="shared" si="212"/>
        <v>0</v>
      </c>
      <c r="AZ75" s="597">
        <f t="shared" si="212"/>
        <v>0</v>
      </c>
      <c r="BA75" s="597">
        <f t="shared" si="182"/>
        <v>0</v>
      </c>
      <c r="BB75" s="597">
        <f t="shared" si="183"/>
        <v>0</v>
      </c>
      <c r="BC75" s="597">
        <f>SUM(BC76:BC77)</f>
        <v>0</v>
      </c>
      <c r="BD75" s="597">
        <f>SUM(BD76:BD77)</f>
        <v>0</v>
      </c>
      <c r="BE75" s="597">
        <f>SUM(BE76:BE77)</f>
        <v>0</v>
      </c>
      <c r="BF75" s="597">
        <f>SUM(BF76:BF77)</f>
        <v>0</v>
      </c>
      <c r="BG75" s="597">
        <f t="shared" si="181"/>
        <v>0</v>
      </c>
      <c r="BH75" s="597">
        <f>SUM(BH76:BH77)</f>
        <v>0</v>
      </c>
      <c r="BI75" s="597">
        <f>SUM(BI76:BI77)</f>
        <v>0</v>
      </c>
      <c r="BJ75" s="597"/>
      <c r="BK75" s="597">
        <f t="shared" si="193"/>
        <v>0</v>
      </c>
      <c r="BL75" s="597">
        <f>SUM(BL76:BL77)</f>
        <v>0</v>
      </c>
      <c r="BM75" s="597">
        <f>SUM(BM76:BM77)</f>
        <v>0</v>
      </c>
      <c r="BN75" s="597"/>
      <c r="BO75" s="597">
        <f t="shared" si="195"/>
        <v>0</v>
      </c>
      <c r="BP75" s="597">
        <f>SUM(BP76:BP77)</f>
        <v>0</v>
      </c>
      <c r="BQ75" s="597">
        <f>SUM(BQ76:BQ77)</f>
        <v>0</v>
      </c>
      <c r="BR75" s="597">
        <f>SUM(BR76:BR77)</f>
        <v>0</v>
      </c>
      <c r="BS75" s="597">
        <f t="shared" si="196"/>
        <v>0</v>
      </c>
      <c r="BT75" s="597">
        <f>SUM(BT76:BT77)</f>
        <v>0</v>
      </c>
      <c r="BU75" s="597">
        <f>SUM(BU76:BU77)</f>
        <v>0</v>
      </c>
      <c r="BV75" s="597">
        <f>SUM(BV76:BV77)</f>
        <v>0</v>
      </c>
      <c r="BW75" s="597">
        <f t="shared" si="203"/>
        <v>0</v>
      </c>
      <c r="BX75" s="597">
        <f>SUM(BX76:BX77)</f>
        <v>0</v>
      </c>
      <c r="BY75" s="597">
        <f t="shared" ref="BY75" si="213">SUM(BY76:BY77)</f>
        <v>0</v>
      </c>
      <c r="BZ75" s="514">
        <f>SUM(BZ76:BZ77)</f>
        <v>0</v>
      </c>
      <c r="CA75" s="514">
        <f>SUM(CA76:CA77)</f>
        <v>0</v>
      </c>
      <c r="CB75" s="597">
        <f t="shared" ref="CB75" si="214">SUM(CB76:CB77)</f>
        <v>0</v>
      </c>
      <c r="CC75" s="514">
        <f>SUM(CC76:CC77)</f>
        <v>0</v>
      </c>
      <c r="CD75" s="597">
        <f t="shared" si="204"/>
        <v>0</v>
      </c>
      <c r="CE75" s="597">
        <f t="shared" si="205"/>
        <v>0</v>
      </c>
      <c r="CF75" s="514">
        <f t="shared" ref="CF75" si="215">SUM(CF76:CF77)</f>
        <v>0</v>
      </c>
      <c r="CG75" s="597">
        <f>SUM(CG76:CG77)</f>
        <v>0</v>
      </c>
      <c r="CH75" s="597">
        <f>SUM(CH76:CH77)</f>
        <v>0</v>
      </c>
      <c r="CI75" s="597">
        <f t="shared" si="152"/>
        <v>0</v>
      </c>
      <c r="CJ75" s="597">
        <f>SUM(CJ76:CJ77)</f>
        <v>0</v>
      </c>
      <c r="CK75" s="514">
        <f>SUM(CK76:CK77)</f>
        <v>0</v>
      </c>
      <c r="CL75" s="597">
        <f t="shared" si="173"/>
        <v>0</v>
      </c>
      <c r="CM75" s="597">
        <f>SUM(CM76:CM77)</f>
        <v>0</v>
      </c>
      <c r="CN75" s="514">
        <f>SUM(CN76:CN77)</f>
        <v>0</v>
      </c>
      <c r="CO75" s="514">
        <f>SUM(CO76:CO77)</f>
        <v>0</v>
      </c>
      <c r="CP75" s="597">
        <f t="shared" si="155"/>
        <v>0</v>
      </c>
      <c r="CQ75" s="597">
        <f>SUM(CQ76:CQ77)</f>
        <v>0</v>
      </c>
      <c r="CR75" s="514">
        <f>SUM(CR76:CR77)</f>
        <v>0</v>
      </c>
      <c r="CS75" s="514">
        <f>SUM(CS76:CS77)</f>
        <v>0</v>
      </c>
      <c r="CT75" s="597">
        <f t="shared" si="157"/>
        <v>0</v>
      </c>
      <c r="CU75" s="597">
        <f>SUM(CU76:CU77)</f>
        <v>0</v>
      </c>
      <c r="CV75" s="514">
        <f>SUM(CV76:CV77)</f>
        <v>0</v>
      </c>
      <c r="CW75" s="514">
        <f t="shared" ref="CW75:CY75" si="216">SUM(CW76:CW77)</f>
        <v>0</v>
      </c>
      <c r="CX75" s="514">
        <f t="shared" si="216"/>
        <v>0</v>
      </c>
      <c r="CY75" s="514">
        <f t="shared" si="216"/>
        <v>0</v>
      </c>
    </row>
    <row r="76" spans="1:103" ht="18.95" hidden="1" customHeight="1" x14ac:dyDescent="0.25">
      <c r="A76" s="459"/>
      <c r="B76" s="604"/>
      <c r="C76" s="604"/>
      <c r="D76" s="604"/>
      <c r="E76" s="604"/>
      <c r="F76" s="604"/>
      <c r="G76" s="604"/>
      <c r="H76" s="465"/>
      <c r="I76" s="464"/>
      <c r="J76" s="464"/>
      <c r="K76" s="464" t="s">
        <v>608</v>
      </c>
      <c r="L76" s="423" t="s">
        <v>609</v>
      </c>
      <c r="M76" s="544"/>
      <c r="N76" s="544"/>
      <c r="O76" s="544"/>
      <c r="P76" s="600"/>
      <c r="Q76" s="600"/>
      <c r="R76" s="600"/>
      <c r="S76" s="600"/>
      <c r="T76" s="600"/>
      <c r="U76" s="600"/>
      <c r="V76" s="600"/>
      <c r="W76" s="600"/>
      <c r="X76" s="600"/>
      <c r="Y76" s="600"/>
      <c r="Z76" s="600"/>
      <c r="AA76" s="600"/>
      <c r="AB76" s="600"/>
      <c r="AC76" s="600"/>
      <c r="AD76" s="600"/>
      <c r="AE76" s="600"/>
      <c r="AF76" s="600"/>
      <c r="AG76" s="600"/>
      <c r="AH76" s="600"/>
      <c r="AI76" s="600"/>
      <c r="AJ76" s="600"/>
      <c r="AK76" s="600"/>
      <c r="AL76" s="600"/>
      <c r="AM76" s="600"/>
      <c r="AN76" s="600"/>
      <c r="AO76" s="600">
        <v>59120</v>
      </c>
      <c r="AP76" s="600"/>
      <c r="AQ76" s="600"/>
      <c r="AR76" s="600">
        <v>0</v>
      </c>
      <c r="AS76" s="600"/>
      <c r="AT76" s="600">
        <v>0</v>
      </c>
      <c r="AU76" s="600">
        <v>0</v>
      </c>
      <c r="AV76" s="600">
        <v>0</v>
      </c>
      <c r="AW76" s="493">
        <v>43480</v>
      </c>
      <c r="AX76" s="493">
        <v>43480</v>
      </c>
      <c r="AY76" s="600"/>
      <c r="AZ76" s="600"/>
      <c r="BA76" s="600">
        <f t="shared" si="182"/>
        <v>0</v>
      </c>
      <c r="BB76" s="600">
        <f t="shared" si="183"/>
        <v>0</v>
      </c>
      <c r="BC76" s="600"/>
      <c r="BD76" s="600"/>
      <c r="BE76" s="600"/>
      <c r="BF76" s="600"/>
      <c r="BG76" s="600">
        <f t="shared" si="181"/>
        <v>0</v>
      </c>
      <c r="BH76" s="600">
        <v>0</v>
      </c>
      <c r="BI76" s="600"/>
      <c r="BJ76" s="600"/>
      <c r="BK76" s="600">
        <f t="shared" si="193"/>
        <v>0</v>
      </c>
      <c r="BL76" s="600">
        <v>0</v>
      </c>
      <c r="BM76" s="600"/>
      <c r="BN76" s="600"/>
      <c r="BO76" s="600">
        <f t="shared" si="195"/>
        <v>0</v>
      </c>
      <c r="BP76" s="600">
        <v>0</v>
      </c>
      <c r="BQ76" s="600"/>
      <c r="BR76" s="600"/>
      <c r="BS76" s="600">
        <f t="shared" si="196"/>
        <v>0</v>
      </c>
      <c r="BT76" s="600">
        <v>0</v>
      </c>
      <c r="BU76" s="600"/>
      <c r="BV76" s="600"/>
      <c r="BW76" s="600">
        <f t="shared" si="203"/>
        <v>0</v>
      </c>
      <c r="BX76" s="600">
        <v>0</v>
      </c>
      <c r="BY76" s="600"/>
      <c r="BZ76" s="762"/>
      <c r="CA76" s="762"/>
      <c r="CB76" s="600"/>
      <c r="CC76" s="762"/>
      <c r="CD76" s="600">
        <f t="shared" si="204"/>
        <v>0</v>
      </c>
      <c r="CE76" s="600">
        <f t="shared" si="205"/>
        <v>0</v>
      </c>
      <c r="CF76" s="762"/>
      <c r="CG76" s="600"/>
      <c r="CH76" s="600">
        <v>0</v>
      </c>
      <c r="CI76" s="600">
        <f t="shared" si="152"/>
        <v>0</v>
      </c>
      <c r="CJ76" s="600">
        <v>0</v>
      </c>
      <c r="CK76" s="762"/>
      <c r="CL76" s="600">
        <f t="shared" si="173"/>
        <v>0</v>
      </c>
      <c r="CM76" s="600">
        <v>0</v>
      </c>
      <c r="CN76" s="762"/>
      <c r="CO76" s="762"/>
      <c r="CP76" s="600">
        <f t="shared" si="155"/>
        <v>0</v>
      </c>
      <c r="CQ76" s="600">
        <v>0</v>
      </c>
      <c r="CR76" s="762"/>
      <c r="CS76" s="762"/>
      <c r="CT76" s="600">
        <f t="shared" si="157"/>
        <v>0</v>
      </c>
      <c r="CU76" s="600"/>
      <c r="CV76" s="762"/>
      <c r="CW76" s="762"/>
      <c r="CX76" s="762"/>
      <c r="CY76" s="762"/>
    </row>
    <row r="77" spans="1:103" ht="18.95" hidden="1" customHeight="1" x14ac:dyDescent="0.25">
      <c r="A77" s="459"/>
      <c r="B77" s="604"/>
      <c r="C77" s="604"/>
      <c r="D77" s="604"/>
      <c r="E77" s="604"/>
      <c r="F77" s="604"/>
      <c r="G77" s="604"/>
      <c r="H77" s="465"/>
      <c r="I77" s="464"/>
      <c r="J77" s="464"/>
      <c r="K77" s="464" t="s">
        <v>610</v>
      </c>
      <c r="L77" s="423" t="s">
        <v>611</v>
      </c>
      <c r="M77" s="544"/>
      <c r="N77" s="544"/>
      <c r="O77" s="544"/>
      <c r="P77" s="600"/>
      <c r="Q77" s="600"/>
      <c r="R77" s="600"/>
      <c r="S77" s="600"/>
      <c r="T77" s="600"/>
      <c r="U77" s="600"/>
      <c r="V77" s="600"/>
      <c r="W77" s="600"/>
      <c r="X77" s="600"/>
      <c r="Y77" s="600"/>
      <c r="Z77" s="600"/>
      <c r="AA77" s="600"/>
      <c r="AB77" s="600"/>
      <c r="AC77" s="600"/>
      <c r="AD77" s="600"/>
      <c r="AE77" s="600"/>
      <c r="AF77" s="600"/>
      <c r="AG77" s="600"/>
      <c r="AH77" s="600"/>
      <c r="AI77" s="600"/>
      <c r="AJ77" s="600"/>
      <c r="AK77" s="600"/>
      <c r="AL77" s="600"/>
      <c r="AM77" s="600"/>
      <c r="AN77" s="600"/>
      <c r="AO77" s="600"/>
      <c r="AP77" s="600"/>
      <c r="AQ77" s="600"/>
      <c r="AR77" s="600"/>
      <c r="AS77" s="600"/>
      <c r="AT77" s="600">
        <f>IFERROR(AS77/AR77*100,)</f>
        <v>0</v>
      </c>
      <c r="AU77" s="600"/>
      <c r="AV77" s="600"/>
      <c r="AW77" s="493"/>
      <c r="AX77" s="493"/>
      <c r="AY77" s="600"/>
      <c r="AZ77" s="600"/>
      <c r="BA77" s="600">
        <f t="shared" si="182"/>
        <v>0</v>
      </c>
      <c r="BB77" s="600">
        <f t="shared" si="183"/>
        <v>0</v>
      </c>
      <c r="BC77" s="600"/>
      <c r="BD77" s="600"/>
      <c r="BE77" s="600"/>
      <c r="BF77" s="600"/>
      <c r="BG77" s="600">
        <f t="shared" si="181"/>
        <v>0</v>
      </c>
      <c r="BH77" s="600"/>
      <c r="BI77" s="600"/>
      <c r="BJ77" s="600"/>
      <c r="BK77" s="600">
        <f t="shared" si="193"/>
        <v>0</v>
      </c>
      <c r="BL77" s="600"/>
      <c r="BM77" s="600"/>
      <c r="BN77" s="600"/>
      <c r="BO77" s="600">
        <f t="shared" si="195"/>
        <v>0</v>
      </c>
      <c r="BP77" s="600"/>
      <c r="BQ77" s="600"/>
      <c r="BR77" s="600"/>
      <c r="BS77" s="600">
        <f t="shared" si="196"/>
        <v>0</v>
      </c>
      <c r="BT77" s="600"/>
      <c r="BU77" s="600"/>
      <c r="BV77" s="600"/>
      <c r="BW77" s="600">
        <f t="shared" si="203"/>
        <v>0</v>
      </c>
      <c r="BX77" s="600"/>
      <c r="BY77" s="600"/>
      <c r="BZ77" s="762"/>
      <c r="CA77" s="762"/>
      <c r="CB77" s="600"/>
      <c r="CC77" s="762"/>
      <c r="CD77" s="600">
        <f t="shared" si="204"/>
        <v>0</v>
      </c>
      <c r="CE77" s="600">
        <f t="shared" si="205"/>
        <v>0</v>
      </c>
      <c r="CF77" s="762"/>
      <c r="CG77" s="600"/>
      <c r="CH77" s="600">
        <v>0</v>
      </c>
      <c r="CI77" s="600">
        <f t="shared" si="152"/>
        <v>0</v>
      </c>
      <c r="CJ77" s="600"/>
      <c r="CK77" s="762"/>
      <c r="CL77" s="600">
        <f t="shared" si="173"/>
        <v>0</v>
      </c>
      <c r="CM77" s="600"/>
      <c r="CN77" s="762"/>
      <c r="CO77" s="762"/>
      <c r="CP77" s="600">
        <f t="shared" si="155"/>
        <v>0</v>
      </c>
      <c r="CQ77" s="600"/>
      <c r="CR77" s="762"/>
      <c r="CS77" s="762"/>
      <c r="CT77" s="600">
        <f t="shared" si="157"/>
        <v>0</v>
      </c>
      <c r="CU77" s="600"/>
      <c r="CV77" s="762"/>
      <c r="CW77" s="762"/>
      <c r="CX77" s="762"/>
      <c r="CY77" s="762"/>
    </row>
    <row r="78" spans="1:103" ht="18.95" hidden="1" customHeight="1" x14ac:dyDescent="0.25">
      <c r="A78" s="459" t="s">
        <v>9</v>
      </c>
      <c r="B78" s="604"/>
      <c r="C78" s="604"/>
      <c r="D78" s="604"/>
      <c r="E78" s="604"/>
      <c r="F78" s="604"/>
      <c r="G78" s="604"/>
      <c r="H78" s="465"/>
      <c r="I78" s="461"/>
      <c r="J78" s="452" t="s">
        <v>585</v>
      </c>
      <c r="K78" s="452" t="s">
        <v>586</v>
      </c>
      <c r="L78" s="667"/>
      <c r="M78" s="501"/>
      <c r="N78" s="501"/>
      <c r="O78" s="501"/>
      <c r="P78" s="597"/>
      <c r="Q78" s="597"/>
      <c r="R78" s="597"/>
      <c r="S78" s="597"/>
      <c r="T78" s="597"/>
      <c r="U78" s="597"/>
      <c r="V78" s="597"/>
      <c r="W78" s="597"/>
      <c r="X78" s="597"/>
      <c r="Y78" s="597"/>
      <c r="Z78" s="597"/>
      <c r="AA78" s="597"/>
      <c r="AB78" s="597"/>
      <c r="AC78" s="597"/>
      <c r="AD78" s="597"/>
      <c r="AE78" s="597"/>
      <c r="AF78" s="597"/>
      <c r="AG78" s="597"/>
      <c r="AH78" s="597"/>
      <c r="AI78" s="597"/>
      <c r="AJ78" s="597"/>
      <c r="AK78" s="597"/>
      <c r="AL78" s="597"/>
      <c r="AM78" s="597"/>
      <c r="AN78" s="597"/>
      <c r="AO78" s="597">
        <f>SUM(AO79:AO80)</f>
        <v>1281400</v>
      </c>
      <c r="AP78" s="597">
        <f>SUM(AP79:AP80)</f>
        <v>0</v>
      </c>
      <c r="AQ78" s="597">
        <f>SUM(AQ79:AQ80)</f>
        <v>0</v>
      </c>
      <c r="AR78" s="597">
        <f>SUM(AR79:AR80)</f>
        <v>0</v>
      </c>
      <c r="AS78" s="597">
        <f>SUM(AS79:AS80)</f>
        <v>0</v>
      </c>
      <c r="AT78" s="597">
        <f>IFERROR(AS78/AR78*100,)</f>
        <v>0</v>
      </c>
      <c r="AU78" s="597">
        <f t="shared" ref="AU78:AZ78" si="217">SUM(AU79:AU80)</f>
        <v>0</v>
      </c>
      <c r="AV78" s="597">
        <f t="shared" si="217"/>
        <v>0</v>
      </c>
      <c r="AW78" s="491">
        <f t="shared" si="217"/>
        <v>796700</v>
      </c>
      <c r="AX78" s="491">
        <f t="shared" si="217"/>
        <v>796700</v>
      </c>
      <c r="AY78" s="597">
        <f t="shared" si="217"/>
        <v>0</v>
      </c>
      <c r="AZ78" s="597">
        <f t="shared" si="217"/>
        <v>0</v>
      </c>
      <c r="BA78" s="597">
        <f t="shared" si="182"/>
        <v>0</v>
      </c>
      <c r="BB78" s="597">
        <f t="shared" si="183"/>
        <v>0</v>
      </c>
      <c r="BC78" s="597">
        <f>SUM(BC79:BC80)</f>
        <v>0</v>
      </c>
      <c r="BD78" s="597">
        <f>SUM(BD79:BD80)</f>
        <v>0</v>
      </c>
      <c r="BE78" s="597">
        <f>SUM(BE79:BE80)</f>
        <v>0</v>
      </c>
      <c r="BF78" s="597">
        <f>SUM(BF79:BF80)</f>
        <v>0</v>
      </c>
      <c r="BG78" s="597">
        <f t="shared" si="181"/>
        <v>0</v>
      </c>
      <c r="BH78" s="597">
        <f>SUM(BH79:BH80)</f>
        <v>0</v>
      </c>
      <c r="BI78" s="597">
        <f>SUM(BI79:BI80)</f>
        <v>0</v>
      </c>
      <c r="BJ78" s="597"/>
      <c r="BK78" s="597">
        <f t="shared" si="193"/>
        <v>0</v>
      </c>
      <c r="BL78" s="597">
        <f>SUM(BL79:BL80)</f>
        <v>0</v>
      </c>
      <c r="BM78" s="597">
        <f>SUM(BM79:BM80)</f>
        <v>0</v>
      </c>
      <c r="BN78" s="597"/>
      <c r="BO78" s="597">
        <f t="shared" si="195"/>
        <v>0</v>
      </c>
      <c r="BP78" s="597">
        <f>SUM(BP79:BP80)</f>
        <v>0</v>
      </c>
      <c r="BQ78" s="597">
        <f>SUM(BQ79:BQ80)</f>
        <v>0</v>
      </c>
      <c r="BR78" s="597">
        <f>SUM(BR79:BR80)</f>
        <v>0</v>
      </c>
      <c r="BS78" s="597">
        <f t="shared" si="196"/>
        <v>0</v>
      </c>
      <c r="BT78" s="597">
        <f>SUM(BT79:BT80)</f>
        <v>0</v>
      </c>
      <c r="BU78" s="597">
        <f>SUM(BU79:BU80)</f>
        <v>0</v>
      </c>
      <c r="BV78" s="597">
        <f>SUM(BV79:BV80)</f>
        <v>0</v>
      </c>
      <c r="BW78" s="597">
        <f t="shared" si="203"/>
        <v>0</v>
      </c>
      <c r="BX78" s="597">
        <f>SUM(BX79:BX80)</f>
        <v>0</v>
      </c>
      <c r="BY78" s="597">
        <f t="shared" ref="BY78" si="218">SUM(BY79:BY80)</f>
        <v>0</v>
      </c>
      <c r="BZ78" s="514">
        <f>SUM(BZ79:BZ80)</f>
        <v>0</v>
      </c>
      <c r="CA78" s="514">
        <f>SUM(CA79:CA80)</f>
        <v>0</v>
      </c>
      <c r="CB78" s="597">
        <f t="shared" ref="CB78" si="219">SUM(CB79:CB80)</f>
        <v>0</v>
      </c>
      <c r="CC78" s="514">
        <f>SUM(CC79:CC80)</f>
        <v>0</v>
      </c>
      <c r="CD78" s="597">
        <f t="shared" si="204"/>
        <v>0</v>
      </c>
      <c r="CE78" s="597">
        <f t="shared" si="205"/>
        <v>0</v>
      </c>
      <c r="CF78" s="514">
        <f t="shared" ref="CF78" si="220">SUM(CF79:CF80)</f>
        <v>0</v>
      </c>
      <c r="CG78" s="597">
        <f>SUM(CG79:CG80)</f>
        <v>0</v>
      </c>
      <c r="CH78" s="597">
        <f>SUM(CH79:CH80)</f>
        <v>0</v>
      </c>
      <c r="CI78" s="597">
        <f t="shared" si="152"/>
        <v>0</v>
      </c>
      <c r="CJ78" s="597">
        <f>SUM(CJ79:CJ80)</f>
        <v>0</v>
      </c>
      <c r="CK78" s="514">
        <f>SUM(CK79:CK80)</f>
        <v>0</v>
      </c>
      <c r="CL78" s="597">
        <f t="shared" si="173"/>
        <v>0</v>
      </c>
      <c r="CM78" s="597">
        <f>SUM(CM79:CM80)</f>
        <v>0</v>
      </c>
      <c r="CN78" s="514">
        <f>SUM(CN79:CN80)</f>
        <v>0</v>
      </c>
      <c r="CO78" s="514">
        <f>SUM(CO79:CO80)</f>
        <v>0</v>
      </c>
      <c r="CP78" s="597">
        <f t="shared" si="155"/>
        <v>0</v>
      </c>
      <c r="CQ78" s="597">
        <f>SUM(CQ79:CQ80)</f>
        <v>0</v>
      </c>
      <c r="CR78" s="514">
        <f>SUM(CR79:CR80)</f>
        <v>0</v>
      </c>
      <c r="CS78" s="514">
        <f>SUM(CS79:CS80)</f>
        <v>0</v>
      </c>
      <c r="CT78" s="597">
        <f t="shared" si="157"/>
        <v>0</v>
      </c>
      <c r="CU78" s="597">
        <f>SUM(CU79:CU80)</f>
        <v>0</v>
      </c>
      <c r="CV78" s="514">
        <f>SUM(CV79:CV80)</f>
        <v>0</v>
      </c>
      <c r="CW78" s="514">
        <f t="shared" ref="CW78:CY78" si="221">SUM(CW79:CW80)</f>
        <v>0</v>
      </c>
      <c r="CX78" s="514">
        <f t="shared" si="221"/>
        <v>0</v>
      </c>
      <c r="CY78" s="514">
        <f t="shared" si="221"/>
        <v>0</v>
      </c>
    </row>
    <row r="79" spans="1:103" ht="18.95" hidden="1" customHeight="1" x14ac:dyDescent="0.25">
      <c r="A79" s="459"/>
      <c r="B79" s="604"/>
      <c r="C79" s="604"/>
      <c r="D79" s="604"/>
      <c r="E79" s="604"/>
      <c r="F79" s="604"/>
      <c r="G79" s="604"/>
      <c r="H79" s="465"/>
      <c r="I79" s="464"/>
      <c r="J79" s="464"/>
      <c r="K79" s="464" t="s">
        <v>608</v>
      </c>
      <c r="L79" s="446" t="s">
        <v>609</v>
      </c>
      <c r="M79" s="430"/>
      <c r="N79" s="430"/>
      <c r="O79" s="430"/>
      <c r="P79" s="605"/>
      <c r="Q79" s="605"/>
      <c r="R79" s="605"/>
      <c r="S79" s="605"/>
      <c r="T79" s="605"/>
      <c r="U79" s="605"/>
      <c r="V79" s="605"/>
      <c r="W79" s="605"/>
      <c r="X79" s="605"/>
      <c r="Y79" s="605"/>
      <c r="Z79" s="605"/>
      <c r="AA79" s="605"/>
      <c r="AB79" s="605"/>
      <c r="AC79" s="605"/>
      <c r="AD79" s="605"/>
      <c r="AE79" s="605"/>
      <c r="AF79" s="605"/>
      <c r="AG79" s="605"/>
      <c r="AH79" s="605"/>
      <c r="AI79" s="605"/>
      <c r="AJ79" s="605"/>
      <c r="AK79" s="605"/>
      <c r="AL79" s="605"/>
      <c r="AM79" s="605"/>
      <c r="AN79" s="605"/>
      <c r="AO79" s="605">
        <v>1281400</v>
      </c>
      <c r="AP79" s="600"/>
      <c r="AQ79" s="600"/>
      <c r="AR79" s="600">
        <v>0</v>
      </c>
      <c r="AS79" s="600"/>
      <c r="AT79" s="600">
        <v>0</v>
      </c>
      <c r="AU79" s="600">
        <v>0</v>
      </c>
      <c r="AV79" s="600">
        <v>0</v>
      </c>
      <c r="AW79" s="403">
        <v>796700</v>
      </c>
      <c r="AX79" s="403">
        <v>796700</v>
      </c>
      <c r="AY79" s="600"/>
      <c r="AZ79" s="600"/>
      <c r="BA79" s="600">
        <f t="shared" si="182"/>
        <v>0</v>
      </c>
      <c r="BB79" s="600">
        <f t="shared" si="183"/>
        <v>0</v>
      </c>
      <c r="BC79" s="600"/>
      <c r="BD79" s="600"/>
      <c r="BE79" s="600"/>
      <c r="BF79" s="600"/>
      <c r="BG79" s="600">
        <f t="shared" si="181"/>
        <v>0</v>
      </c>
      <c r="BH79" s="600">
        <v>0</v>
      </c>
      <c r="BI79" s="600"/>
      <c r="BJ79" s="600"/>
      <c r="BK79" s="600">
        <f t="shared" si="193"/>
        <v>0</v>
      </c>
      <c r="BL79" s="600">
        <v>0</v>
      </c>
      <c r="BM79" s="600"/>
      <c r="BN79" s="600"/>
      <c r="BO79" s="600">
        <f t="shared" si="195"/>
        <v>0</v>
      </c>
      <c r="BP79" s="600">
        <v>0</v>
      </c>
      <c r="BQ79" s="600"/>
      <c r="BR79" s="600"/>
      <c r="BS79" s="600">
        <f t="shared" si="196"/>
        <v>0</v>
      </c>
      <c r="BT79" s="600">
        <v>0</v>
      </c>
      <c r="BU79" s="600"/>
      <c r="BV79" s="600"/>
      <c r="BW79" s="600">
        <f t="shared" si="203"/>
        <v>0</v>
      </c>
      <c r="BX79" s="600">
        <v>0</v>
      </c>
      <c r="BY79" s="600"/>
      <c r="BZ79" s="762"/>
      <c r="CA79" s="762"/>
      <c r="CB79" s="600"/>
      <c r="CC79" s="762"/>
      <c r="CD79" s="600">
        <f t="shared" si="204"/>
        <v>0</v>
      </c>
      <c r="CE79" s="600">
        <f t="shared" si="205"/>
        <v>0</v>
      </c>
      <c r="CF79" s="762"/>
      <c r="CG79" s="600"/>
      <c r="CH79" s="600">
        <v>0</v>
      </c>
      <c r="CI79" s="600">
        <f t="shared" si="152"/>
        <v>0</v>
      </c>
      <c r="CJ79" s="600">
        <v>0</v>
      </c>
      <c r="CK79" s="762"/>
      <c r="CL79" s="600">
        <f t="shared" si="173"/>
        <v>0</v>
      </c>
      <c r="CM79" s="600">
        <v>0</v>
      </c>
      <c r="CN79" s="762"/>
      <c r="CO79" s="762"/>
      <c r="CP79" s="600">
        <f t="shared" si="155"/>
        <v>0</v>
      </c>
      <c r="CQ79" s="600">
        <v>0</v>
      </c>
      <c r="CR79" s="762"/>
      <c r="CS79" s="762"/>
      <c r="CT79" s="600">
        <f t="shared" si="157"/>
        <v>0</v>
      </c>
      <c r="CU79" s="600"/>
      <c r="CV79" s="762"/>
      <c r="CW79" s="762"/>
      <c r="CX79" s="762"/>
      <c r="CY79" s="762"/>
    </row>
    <row r="80" spans="1:103" ht="18.95" hidden="1" customHeight="1" x14ac:dyDescent="0.25">
      <c r="A80" s="465"/>
      <c r="B80" s="604"/>
      <c r="C80" s="604"/>
      <c r="D80" s="604"/>
      <c r="E80" s="604"/>
      <c r="F80" s="604"/>
      <c r="G80" s="604"/>
      <c r="H80" s="465"/>
      <c r="I80" s="464"/>
      <c r="J80" s="464"/>
      <c r="K80" s="464" t="s">
        <v>610</v>
      </c>
      <c r="L80" s="423" t="s">
        <v>611</v>
      </c>
      <c r="M80" s="544"/>
      <c r="N80" s="544"/>
      <c r="O80" s="544"/>
      <c r="P80" s="600"/>
      <c r="Q80" s="600"/>
      <c r="R80" s="600"/>
      <c r="S80" s="600"/>
      <c r="T80" s="600"/>
      <c r="U80" s="600"/>
      <c r="V80" s="600"/>
      <c r="W80" s="600"/>
      <c r="X80" s="600"/>
      <c r="Y80" s="600"/>
      <c r="Z80" s="600"/>
      <c r="AA80" s="600"/>
      <c r="AB80" s="600"/>
      <c r="AC80" s="600"/>
      <c r="AD80" s="600"/>
      <c r="AE80" s="600"/>
      <c r="AF80" s="600"/>
      <c r="AG80" s="600"/>
      <c r="AH80" s="600"/>
      <c r="AI80" s="600"/>
      <c r="AJ80" s="600"/>
      <c r="AK80" s="600"/>
      <c r="AL80" s="600"/>
      <c r="AM80" s="600"/>
      <c r="AN80" s="600"/>
      <c r="AO80" s="600"/>
      <c r="AP80" s="600"/>
      <c r="AQ80" s="600"/>
      <c r="AR80" s="600"/>
      <c r="AS80" s="600"/>
      <c r="AT80" s="600"/>
      <c r="AU80" s="600"/>
      <c r="AV80" s="600"/>
      <c r="AW80" s="493"/>
      <c r="AX80" s="493"/>
      <c r="AY80" s="600"/>
      <c r="AZ80" s="600"/>
      <c r="BA80" s="600">
        <f t="shared" si="182"/>
        <v>0</v>
      </c>
      <c r="BB80" s="600">
        <f t="shared" si="183"/>
        <v>0</v>
      </c>
      <c r="BC80" s="600"/>
      <c r="BD80" s="600"/>
      <c r="BE80" s="600"/>
      <c r="BF80" s="600"/>
      <c r="BG80" s="600">
        <f t="shared" si="181"/>
        <v>0</v>
      </c>
      <c r="BH80" s="600"/>
      <c r="BI80" s="600"/>
      <c r="BJ80" s="600"/>
      <c r="BK80" s="600">
        <f t="shared" si="193"/>
        <v>0</v>
      </c>
      <c r="BL80" s="600"/>
      <c r="BM80" s="600"/>
      <c r="BN80" s="600"/>
      <c r="BO80" s="600">
        <f t="shared" si="195"/>
        <v>0</v>
      </c>
      <c r="BP80" s="600"/>
      <c r="BQ80" s="600"/>
      <c r="BR80" s="600"/>
      <c r="BS80" s="600">
        <f t="shared" si="196"/>
        <v>0</v>
      </c>
      <c r="BT80" s="600"/>
      <c r="BU80" s="600"/>
      <c r="BV80" s="600"/>
      <c r="BW80" s="600">
        <f t="shared" si="203"/>
        <v>0</v>
      </c>
      <c r="BX80" s="600"/>
      <c r="BY80" s="600"/>
      <c r="BZ80" s="762"/>
      <c r="CA80" s="762"/>
      <c r="CB80" s="600"/>
      <c r="CC80" s="762"/>
      <c r="CD80" s="600">
        <f t="shared" si="204"/>
        <v>0</v>
      </c>
      <c r="CE80" s="600">
        <f t="shared" si="205"/>
        <v>0</v>
      </c>
      <c r="CF80" s="762"/>
      <c r="CG80" s="600"/>
      <c r="CH80" s="600">
        <v>0</v>
      </c>
      <c r="CI80" s="600">
        <f t="shared" si="152"/>
        <v>0</v>
      </c>
      <c r="CJ80" s="600"/>
      <c r="CK80" s="762"/>
      <c r="CL80" s="600">
        <f t="shared" si="173"/>
        <v>0</v>
      </c>
      <c r="CM80" s="600"/>
      <c r="CN80" s="762"/>
      <c r="CO80" s="762"/>
      <c r="CP80" s="600">
        <f t="shared" si="155"/>
        <v>0</v>
      </c>
      <c r="CQ80" s="600"/>
      <c r="CR80" s="762"/>
      <c r="CS80" s="762"/>
      <c r="CT80" s="600">
        <f t="shared" si="157"/>
        <v>0</v>
      </c>
      <c r="CU80" s="600"/>
      <c r="CV80" s="762"/>
      <c r="CW80" s="762"/>
      <c r="CX80" s="762"/>
      <c r="CY80" s="762"/>
    </row>
    <row r="81" spans="1:103" ht="18.95" hidden="1" customHeight="1" x14ac:dyDescent="0.25">
      <c r="A81" s="459"/>
      <c r="B81" s="410"/>
      <c r="C81" s="410"/>
      <c r="D81" s="410"/>
      <c r="E81" s="410"/>
      <c r="F81" s="410"/>
      <c r="G81" s="410"/>
      <c r="H81" s="459"/>
      <c r="I81" s="461"/>
      <c r="J81" s="452" t="s">
        <v>612</v>
      </c>
      <c r="K81" s="873" t="s">
        <v>467</v>
      </c>
      <c r="L81" s="873"/>
      <c r="M81" s="501"/>
      <c r="N81" s="501"/>
      <c r="O81" s="501"/>
      <c r="P81" s="597"/>
      <c r="Q81" s="597"/>
      <c r="R81" s="597"/>
      <c r="S81" s="597"/>
      <c r="T81" s="597"/>
      <c r="U81" s="597"/>
      <c r="V81" s="597"/>
      <c r="W81" s="597"/>
      <c r="X81" s="597"/>
      <c r="Y81" s="597"/>
      <c r="Z81" s="597"/>
      <c r="AA81" s="597"/>
      <c r="AB81" s="597"/>
      <c r="AC81" s="597"/>
      <c r="AD81" s="597"/>
      <c r="AE81" s="597"/>
      <c r="AF81" s="597"/>
      <c r="AG81" s="597"/>
      <c r="AH81" s="597"/>
      <c r="AI81" s="597"/>
      <c r="AJ81" s="597"/>
      <c r="AK81" s="597"/>
      <c r="AL81" s="597"/>
      <c r="AM81" s="597"/>
      <c r="AN81" s="597"/>
      <c r="AO81" s="597">
        <f>SUM(AO82)</f>
        <v>0</v>
      </c>
      <c r="AP81" s="597">
        <f>SUM(AP82)</f>
        <v>0</v>
      </c>
      <c r="AQ81" s="597">
        <f>SUM(AQ82)</f>
        <v>0</v>
      </c>
      <c r="AR81" s="597">
        <f>SUM(AR82)</f>
        <v>0</v>
      </c>
      <c r="AS81" s="597">
        <f>SUM(AS82)</f>
        <v>0</v>
      </c>
      <c r="AT81" s="597">
        <f t="shared" ref="AT81:AT101" si="222">IFERROR(AS81/AR81*100,)</f>
        <v>0</v>
      </c>
      <c r="AU81" s="597">
        <f t="shared" ref="AU81:CB81" si="223">SUM(AU82)</f>
        <v>0</v>
      </c>
      <c r="AV81" s="597">
        <f t="shared" si="223"/>
        <v>0</v>
      </c>
      <c r="AW81" s="491">
        <f t="shared" si="223"/>
        <v>0</v>
      </c>
      <c r="AX81" s="491">
        <f t="shared" si="223"/>
        <v>0</v>
      </c>
      <c r="AY81" s="597">
        <f t="shared" si="223"/>
        <v>0</v>
      </c>
      <c r="AZ81" s="597">
        <f t="shared" si="223"/>
        <v>0</v>
      </c>
      <c r="BA81" s="597">
        <f t="shared" si="182"/>
        <v>0</v>
      </c>
      <c r="BB81" s="597">
        <f t="shared" si="183"/>
        <v>0</v>
      </c>
      <c r="BC81" s="597">
        <f>SUM(BC82)</f>
        <v>0</v>
      </c>
      <c r="BD81" s="597">
        <f>SUM(BD82)</f>
        <v>0</v>
      </c>
      <c r="BE81" s="597">
        <f t="shared" si="223"/>
        <v>0</v>
      </c>
      <c r="BF81" s="597">
        <f t="shared" si="223"/>
        <v>0</v>
      </c>
      <c r="BG81" s="597">
        <f t="shared" si="181"/>
        <v>0</v>
      </c>
      <c r="BH81" s="597">
        <f t="shared" si="223"/>
        <v>0</v>
      </c>
      <c r="BI81" s="597">
        <f t="shared" si="223"/>
        <v>0</v>
      </c>
      <c r="BJ81" s="597"/>
      <c r="BK81" s="597">
        <f t="shared" si="193"/>
        <v>0</v>
      </c>
      <c r="BL81" s="597">
        <f t="shared" si="223"/>
        <v>0</v>
      </c>
      <c r="BM81" s="597">
        <f t="shared" si="223"/>
        <v>0</v>
      </c>
      <c r="BN81" s="597"/>
      <c r="BO81" s="597">
        <f t="shared" si="195"/>
        <v>0</v>
      </c>
      <c r="BP81" s="597">
        <f t="shared" si="223"/>
        <v>0</v>
      </c>
      <c r="BQ81" s="597">
        <f t="shared" si="223"/>
        <v>0</v>
      </c>
      <c r="BR81" s="597">
        <f t="shared" si="223"/>
        <v>0</v>
      </c>
      <c r="BS81" s="597">
        <f t="shared" si="196"/>
        <v>0</v>
      </c>
      <c r="BT81" s="597">
        <f t="shared" si="223"/>
        <v>0</v>
      </c>
      <c r="BU81" s="597">
        <f t="shared" si="223"/>
        <v>0</v>
      </c>
      <c r="BV81" s="597">
        <f t="shared" si="223"/>
        <v>0</v>
      </c>
      <c r="BW81" s="597">
        <f t="shared" si="203"/>
        <v>0</v>
      </c>
      <c r="BX81" s="597">
        <f t="shared" si="223"/>
        <v>0</v>
      </c>
      <c r="BY81" s="597">
        <f t="shared" si="223"/>
        <v>0</v>
      </c>
      <c r="BZ81" s="514">
        <f t="shared" si="223"/>
        <v>0</v>
      </c>
      <c r="CA81" s="514">
        <f t="shared" si="223"/>
        <v>0</v>
      </c>
      <c r="CB81" s="597">
        <f t="shared" si="223"/>
        <v>0</v>
      </c>
      <c r="CC81" s="514">
        <f>SUM(CC82)</f>
        <v>0</v>
      </c>
      <c r="CD81" s="597">
        <f t="shared" si="204"/>
        <v>0</v>
      </c>
      <c r="CE81" s="597">
        <f t="shared" si="205"/>
        <v>0</v>
      </c>
      <c r="CF81" s="514">
        <f t="shared" ref="CF81" si="224">SUM(CF82)</f>
        <v>0</v>
      </c>
      <c r="CG81" s="597">
        <f>SUM(CG82)</f>
        <v>0</v>
      </c>
      <c r="CH81" s="597">
        <f>SUM(CH82)</f>
        <v>0</v>
      </c>
      <c r="CI81" s="597">
        <f t="shared" si="152"/>
        <v>0</v>
      </c>
      <c r="CJ81" s="597">
        <f t="shared" ref="CJ81" si="225">SUM(CJ82)</f>
        <v>0</v>
      </c>
      <c r="CK81" s="514">
        <f>SUM(CK82)</f>
        <v>0</v>
      </c>
      <c r="CL81" s="597">
        <f t="shared" si="173"/>
        <v>0</v>
      </c>
      <c r="CM81" s="597">
        <f t="shared" ref="CM81" si="226">SUM(CM82)</f>
        <v>0</v>
      </c>
      <c r="CN81" s="514">
        <f>SUM(CN82)</f>
        <v>0</v>
      </c>
      <c r="CO81" s="514">
        <f>SUM(CO82)</f>
        <v>0</v>
      </c>
      <c r="CP81" s="597">
        <f t="shared" si="155"/>
        <v>0</v>
      </c>
      <c r="CQ81" s="597">
        <f t="shared" ref="CQ81" si="227">SUM(CQ82)</f>
        <v>0</v>
      </c>
      <c r="CR81" s="514">
        <f>SUM(CR82)</f>
        <v>0</v>
      </c>
      <c r="CS81" s="514">
        <f>SUM(CS82)</f>
        <v>0</v>
      </c>
      <c r="CT81" s="597">
        <f t="shared" si="157"/>
        <v>0</v>
      </c>
      <c r="CU81" s="597">
        <f t="shared" ref="CU81" si="228">SUM(CU82)</f>
        <v>0</v>
      </c>
      <c r="CV81" s="514">
        <f>SUM(CV82)</f>
        <v>0</v>
      </c>
      <c r="CW81" s="514">
        <f t="shared" ref="CW81:CY81" si="229">SUM(CW82)</f>
        <v>0</v>
      </c>
      <c r="CX81" s="514">
        <f t="shared" si="229"/>
        <v>0</v>
      </c>
      <c r="CY81" s="514">
        <f t="shared" si="229"/>
        <v>0</v>
      </c>
    </row>
    <row r="82" spans="1:103" ht="18.95" hidden="1" customHeight="1" x14ac:dyDescent="0.25">
      <c r="A82" s="459"/>
      <c r="B82" s="604"/>
      <c r="C82" s="604"/>
      <c r="D82" s="604"/>
      <c r="E82" s="604"/>
      <c r="F82" s="604"/>
      <c r="G82" s="604"/>
      <c r="H82" s="465"/>
      <c r="I82" s="461"/>
      <c r="J82" s="461"/>
      <c r="K82" s="461" t="s">
        <v>468</v>
      </c>
      <c r="L82" s="423" t="s">
        <v>609</v>
      </c>
      <c r="M82" s="544"/>
      <c r="N82" s="544"/>
      <c r="O82" s="544"/>
      <c r="P82" s="599"/>
      <c r="Q82" s="599"/>
      <c r="R82" s="599"/>
      <c r="S82" s="599"/>
      <c r="T82" s="599"/>
      <c r="U82" s="599"/>
      <c r="V82" s="599"/>
      <c r="W82" s="599"/>
      <c r="X82" s="599"/>
      <c r="Y82" s="599"/>
      <c r="Z82" s="599"/>
      <c r="AA82" s="599"/>
      <c r="AB82" s="599"/>
      <c r="AC82" s="599"/>
      <c r="AD82" s="599"/>
      <c r="AE82" s="599"/>
      <c r="AF82" s="599"/>
      <c r="AG82" s="599"/>
      <c r="AH82" s="599"/>
      <c r="AI82" s="599"/>
      <c r="AJ82" s="599"/>
      <c r="AK82" s="599"/>
      <c r="AL82" s="599"/>
      <c r="AM82" s="599"/>
      <c r="AN82" s="599"/>
      <c r="AO82" s="600"/>
      <c r="AP82" s="600"/>
      <c r="AQ82" s="600"/>
      <c r="AR82" s="600"/>
      <c r="AS82" s="600"/>
      <c r="AT82" s="600">
        <f t="shared" si="222"/>
        <v>0</v>
      </c>
      <c r="AU82" s="600"/>
      <c r="AV82" s="600"/>
      <c r="AW82" s="493"/>
      <c r="AX82" s="493"/>
      <c r="AY82" s="600"/>
      <c r="AZ82" s="600"/>
      <c r="BA82" s="600">
        <f t="shared" si="182"/>
        <v>0</v>
      </c>
      <c r="BB82" s="600">
        <f t="shared" si="183"/>
        <v>0</v>
      </c>
      <c r="BC82" s="600"/>
      <c r="BD82" s="600"/>
      <c r="BE82" s="600"/>
      <c r="BF82" s="600"/>
      <c r="BG82" s="600">
        <f t="shared" si="181"/>
        <v>0</v>
      </c>
      <c r="BH82" s="600"/>
      <c r="BI82" s="600"/>
      <c r="BJ82" s="600"/>
      <c r="BK82" s="600">
        <f t="shared" si="193"/>
        <v>0</v>
      </c>
      <c r="BL82" s="600"/>
      <c r="BM82" s="600"/>
      <c r="BN82" s="600"/>
      <c r="BO82" s="600">
        <f t="shared" si="195"/>
        <v>0</v>
      </c>
      <c r="BP82" s="600"/>
      <c r="BQ82" s="600"/>
      <c r="BR82" s="600"/>
      <c r="BS82" s="600">
        <f t="shared" si="196"/>
        <v>0</v>
      </c>
      <c r="BT82" s="600"/>
      <c r="BU82" s="600"/>
      <c r="BV82" s="600"/>
      <c r="BW82" s="600">
        <f t="shared" si="203"/>
        <v>0</v>
      </c>
      <c r="BX82" s="600"/>
      <c r="BY82" s="600"/>
      <c r="BZ82" s="762"/>
      <c r="CA82" s="762"/>
      <c r="CB82" s="600"/>
      <c r="CC82" s="762"/>
      <c r="CD82" s="600">
        <f t="shared" si="204"/>
        <v>0</v>
      </c>
      <c r="CE82" s="600">
        <f t="shared" si="205"/>
        <v>0</v>
      </c>
      <c r="CF82" s="762"/>
      <c r="CG82" s="600"/>
      <c r="CH82" s="600">
        <v>0</v>
      </c>
      <c r="CI82" s="600">
        <f t="shared" si="152"/>
        <v>0</v>
      </c>
      <c r="CJ82" s="600"/>
      <c r="CK82" s="762"/>
      <c r="CL82" s="600">
        <f t="shared" si="173"/>
        <v>0</v>
      </c>
      <c r="CM82" s="600"/>
      <c r="CN82" s="762"/>
      <c r="CO82" s="762"/>
      <c r="CP82" s="600">
        <f t="shared" si="155"/>
        <v>0</v>
      </c>
      <c r="CQ82" s="600"/>
      <c r="CR82" s="762"/>
      <c r="CS82" s="762"/>
      <c r="CT82" s="600">
        <f t="shared" si="157"/>
        <v>0</v>
      </c>
      <c r="CU82" s="600"/>
      <c r="CV82" s="762"/>
      <c r="CW82" s="762"/>
      <c r="CX82" s="762"/>
      <c r="CY82" s="762"/>
    </row>
    <row r="83" spans="1:103" s="448" customFormat="1" ht="18.95" customHeight="1" x14ac:dyDescent="0.25">
      <c r="A83" s="459"/>
      <c r="B83" s="545"/>
      <c r="C83" s="545"/>
      <c r="D83" s="545"/>
      <c r="E83" s="545"/>
      <c r="F83" s="545"/>
      <c r="G83" s="545"/>
      <c r="H83" s="461"/>
      <c r="I83" s="452" t="s">
        <v>183</v>
      </c>
      <c r="J83" s="452" t="s">
        <v>217</v>
      </c>
      <c r="K83" s="452"/>
      <c r="L83" s="667"/>
      <c r="M83" s="597" t="e">
        <f>SUM(#REF!)</f>
        <v>#REF!</v>
      </c>
      <c r="N83" s="597" t="e">
        <f>SUM(#REF!)</f>
        <v>#REF!</v>
      </c>
      <c r="O83" s="597" t="e">
        <f>SUM(#REF!)</f>
        <v>#REF!</v>
      </c>
      <c r="P83" s="597" t="e">
        <f>SUM(#REF!)</f>
        <v>#REF!</v>
      </c>
      <c r="Q83" s="597" t="e">
        <f>SUM(#REF!)</f>
        <v>#REF!</v>
      </c>
      <c r="R83" s="597" t="e">
        <f>SUM(#REF!)</f>
        <v>#REF!</v>
      </c>
      <c r="S83" s="597" t="e">
        <f>SUM(#REF!)</f>
        <v>#REF!</v>
      </c>
      <c r="T83" s="597" t="e">
        <f>(S83/R83)*100</f>
        <v>#REF!</v>
      </c>
      <c r="U83" s="597" t="e">
        <f>SUM(#REF!)</f>
        <v>#REF!</v>
      </c>
      <c r="V83" s="597" t="e">
        <f>SUM(#REF!)</f>
        <v>#REF!</v>
      </c>
      <c r="W83" s="597" t="e">
        <f>SUM(#REF!)</f>
        <v>#REF!</v>
      </c>
      <c r="X83" s="597" t="e">
        <f>SUM(#REF!)</f>
        <v>#REF!</v>
      </c>
      <c r="Y83" s="597" t="e">
        <f>SUM(#REF!)</f>
        <v>#REF!</v>
      </c>
      <c r="Z83" s="597" t="e">
        <f>SUM(#REF!)</f>
        <v>#REF!</v>
      </c>
      <c r="AA83" s="597" t="e">
        <f>SUM(#REF!)</f>
        <v>#REF!</v>
      </c>
      <c r="AB83" s="597" t="e">
        <f>(AA83/Z83)*100</f>
        <v>#REF!</v>
      </c>
      <c r="AC83" s="597" t="e">
        <f>SUM(#REF!)</f>
        <v>#REF!</v>
      </c>
      <c r="AD83" s="597" t="e">
        <f>SUM(#REF!)</f>
        <v>#REF!</v>
      </c>
      <c r="AE83" s="597">
        <v>300</v>
      </c>
      <c r="AF83" s="597">
        <v>300</v>
      </c>
      <c r="AG83" s="597" t="e">
        <f>SUM(#REF!)</f>
        <v>#REF!</v>
      </c>
      <c r="AH83" s="597" t="e">
        <f>SUM(#REF!)</f>
        <v>#REF!</v>
      </c>
      <c r="AI83" s="597" t="e">
        <f>SUM(#REF!)</f>
        <v>#REF!</v>
      </c>
      <c r="AJ83" s="597" t="e">
        <f>SUM(#REF!)</f>
        <v>#REF!</v>
      </c>
      <c r="AK83" s="597" t="e">
        <f>SUM(#REF!)</f>
        <v>#REF!</v>
      </c>
      <c r="AL83" s="597" t="e">
        <f>SUM(#REF!)</f>
        <v>#REF!</v>
      </c>
      <c r="AM83" s="597" t="e">
        <f>SUM(#REF!)</f>
        <v>#REF!</v>
      </c>
      <c r="AN83" s="597"/>
      <c r="AO83" s="597">
        <f>AO84</f>
        <v>0</v>
      </c>
      <c r="AP83" s="597">
        <f>AP84</f>
        <v>0</v>
      </c>
      <c r="AQ83" s="597">
        <f>AQ84</f>
        <v>0</v>
      </c>
      <c r="AR83" s="597">
        <f>AR84</f>
        <v>50000</v>
      </c>
      <c r="AS83" s="597">
        <f>AS84</f>
        <v>38860.32</v>
      </c>
      <c r="AT83" s="597">
        <f t="shared" si="222"/>
        <v>77.720640000000003</v>
      </c>
      <c r="AU83" s="597">
        <f t="shared" ref="AU83:CB83" si="230">AU84</f>
        <v>0</v>
      </c>
      <c r="AV83" s="597">
        <f t="shared" si="230"/>
        <v>50000</v>
      </c>
      <c r="AW83" s="491">
        <f t="shared" si="230"/>
        <v>0</v>
      </c>
      <c r="AX83" s="491">
        <f t="shared" si="230"/>
        <v>0</v>
      </c>
      <c r="AY83" s="597">
        <f t="shared" si="230"/>
        <v>89000</v>
      </c>
      <c r="AZ83" s="597">
        <f t="shared" si="230"/>
        <v>43885.32</v>
      </c>
      <c r="BA83" s="597">
        <f t="shared" si="182"/>
        <v>0</v>
      </c>
      <c r="BB83" s="597">
        <f t="shared" si="183"/>
        <v>49.309348314606744</v>
      </c>
      <c r="BC83" s="597">
        <v>125000</v>
      </c>
      <c r="BD83" s="597">
        <v>125000</v>
      </c>
      <c r="BE83" s="597">
        <f t="shared" si="230"/>
        <v>125000</v>
      </c>
      <c r="BF83" s="597">
        <f t="shared" si="230"/>
        <v>15638.4</v>
      </c>
      <c r="BG83" s="597">
        <f t="shared" si="181"/>
        <v>12.510720000000001</v>
      </c>
      <c r="BH83" s="597">
        <f t="shared" si="230"/>
        <v>-35000</v>
      </c>
      <c r="BI83" s="597">
        <f t="shared" si="230"/>
        <v>90000</v>
      </c>
      <c r="BJ83" s="597"/>
      <c r="BK83" s="597">
        <f t="shared" si="193"/>
        <v>0</v>
      </c>
      <c r="BL83" s="597">
        <f t="shared" si="230"/>
        <v>0</v>
      </c>
      <c r="BM83" s="597">
        <f t="shared" si="230"/>
        <v>90000</v>
      </c>
      <c r="BN83" s="597"/>
      <c r="BO83" s="597">
        <f t="shared" si="195"/>
        <v>0</v>
      </c>
      <c r="BP83" s="597">
        <f t="shared" si="230"/>
        <v>0</v>
      </c>
      <c r="BQ83" s="597">
        <f t="shared" si="230"/>
        <v>90000</v>
      </c>
      <c r="BR83" s="597">
        <f t="shared" si="230"/>
        <v>47442.04</v>
      </c>
      <c r="BS83" s="597">
        <f t="shared" si="196"/>
        <v>52.713377777777779</v>
      </c>
      <c r="BT83" s="597">
        <f t="shared" si="230"/>
        <v>-90000</v>
      </c>
      <c r="BU83" s="597">
        <f t="shared" si="230"/>
        <v>0</v>
      </c>
      <c r="BV83" s="597">
        <f t="shared" si="230"/>
        <v>47442.04</v>
      </c>
      <c r="BW83" s="597">
        <f t="shared" si="203"/>
        <v>52.713377777777779</v>
      </c>
      <c r="BX83" s="597">
        <f t="shared" si="230"/>
        <v>0</v>
      </c>
      <c r="BY83" s="597">
        <f t="shared" si="230"/>
        <v>0</v>
      </c>
      <c r="BZ83" s="514">
        <f t="shared" si="230"/>
        <v>11000</v>
      </c>
      <c r="CA83" s="514">
        <f t="shared" si="230"/>
        <v>0</v>
      </c>
      <c r="CB83" s="597">
        <f t="shared" si="230"/>
        <v>15638.4</v>
      </c>
      <c r="CC83" s="514">
        <f>CC84</f>
        <v>18162.240000000002</v>
      </c>
      <c r="CD83" s="597">
        <f t="shared" si="204"/>
        <v>116.13873542050339</v>
      </c>
      <c r="CE83" s="597">
        <f t="shared" si="205"/>
        <v>0</v>
      </c>
      <c r="CF83" s="514">
        <f t="shared" ref="CF83" si="231">CF84</f>
        <v>54578.04</v>
      </c>
      <c r="CG83" s="597">
        <f>CG84</f>
        <v>300</v>
      </c>
      <c r="CH83" s="597">
        <f>CH84</f>
        <v>16603.2</v>
      </c>
      <c r="CI83" s="597">
        <f t="shared" si="152"/>
        <v>5534.4000000000005</v>
      </c>
      <c r="CJ83" s="597">
        <f t="shared" ref="CJ83" si="232">CJ84</f>
        <v>-300</v>
      </c>
      <c r="CK83" s="514">
        <f>CK84</f>
        <v>0</v>
      </c>
      <c r="CL83" s="597">
        <f t="shared" si="173"/>
        <v>0</v>
      </c>
      <c r="CM83" s="597">
        <f t="shared" ref="CM83" si="233">CM84</f>
        <v>0</v>
      </c>
      <c r="CN83" s="514">
        <f>CN84</f>
        <v>0</v>
      </c>
      <c r="CO83" s="514">
        <f>CO84</f>
        <v>57183.24</v>
      </c>
      <c r="CP83" s="597">
        <f t="shared" si="155"/>
        <v>0</v>
      </c>
      <c r="CQ83" s="597">
        <f t="shared" ref="CQ83" si="234">CQ84</f>
        <v>0</v>
      </c>
      <c r="CR83" s="514">
        <f>CR84</f>
        <v>0</v>
      </c>
      <c r="CS83" s="514">
        <f>CS84</f>
        <v>60303.24</v>
      </c>
      <c r="CT83" s="597">
        <f t="shared" si="157"/>
        <v>0</v>
      </c>
      <c r="CU83" s="597">
        <f t="shared" ref="CU83" si="235">CU84</f>
        <v>60303.24</v>
      </c>
      <c r="CV83" s="514">
        <f>CV84</f>
        <v>60303.24</v>
      </c>
      <c r="CW83" s="514">
        <f t="shared" ref="CW83:CY83" si="236">CW84</f>
        <v>0</v>
      </c>
      <c r="CX83" s="514">
        <f t="shared" si="236"/>
        <v>0</v>
      </c>
      <c r="CY83" s="514">
        <f t="shared" si="236"/>
        <v>0</v>
      </c>
    </row>
    <row r="84" spans="1:103" ht="18.95" customHeight="1" x14ac:dyDescent="0.25">
      <c r="A84" s="459" t="s">
        <v>469</v>
      </c>
      <c r="B84" s="545"/>
      <c r="C84" s="545"/>
      <c r="D84" s="545"/>
      <c r="E84" s="545"/>
      <c r="F84" s="545"/>
      <c r="G84" s="545"/>
      <c r="H84" s="464"/>
      <c r="I84" s="464"/>
      <c r="J84" s="452">
        <v>683</v>
      </c>
      <c r="K84" s="452" t="s">
        <v>565</v>
      </c>
      <c r="L84" s="667"/>
      <c r="M84" s="600"/>
      <c r="N84" s="600"/>
      <c r="O84" s="600"/>
      <c r="P84" s="600"/>
      <c r="Q84" s="600"/>
      <c r="R84" s="600"/>
      <c r="S84" s="600"/>
      <c r="T84" s="600"/>
      <c r="U84" s="600"/>
      <c r="V84" s="600"/>
      <c r="W84" s="600"/>
      <c r="X84" s="600"/>
      <c r="Y84" s="600"/>
      <c r="Z84" s="600"/>
      <c r="AA84" s="600"/>
      <c r="AB84" s="600"/>
      <c r="AC84" s="600"/>
      <c r="AD84" s="600"/>
      <c r="AE84" s="600"/>
      <c r="AF84" s="600"/>
      <c r="AG84" s="600"/>
      <c r="AH84" s="600"/>
      <c r="AI84" s="600"/>
      <c r="AJ84" s="600"/>
      <c r="AK84" s="600"/>
      <c r="AL84" s="600"/>
      <c r="AM84" s="600"/>
      <c r="AN84" s="600"/>
      <c r="AO84" s="597">
        <f>SUM(AO85)</f>
        <v>0</v>
      </c>
      <c r="AP84" s="597">
        <f>SUM(AP85)</f>
        <v>0</v>
      </c>
      <c r="AQ84" s="597">
        <f>SUM(AQ85)</f>
        <v>0</v>
      </c>
      <c r="AR84" s="597">
        <f>SUM(AR85)</f>
        <v>50000</v>
      </c>
      <c r="AS84" s="597">
        <f>SUM(AS85)</f>
        <v>38860.32</v>
      </c>
      <c r="AT84" s="597">
        <f t="shared" si="222"/>
        <v>77.720640000000003</v>
      </c>
      <c r="AU84" s="597">
        <f t="shared" ref="AU84:CB84" si="237">SUM(AU85)</f>
        <v>0</v>
      </c>
      <c r="AV84" s="597">
        <f t="shared" si="237"/>
        <v>50000</v>
      </c>
      <c r="AW84" s="491">
        <f t="shared" si="237"/>
        <v>0</v>
      </c>
      <c r="AX84" s="491">
        <f t="shared" si="237"/>
        <v>0</v>
      </c>
      <c r="AY84" s="597">
        <f t="shared" si="237"/>
        <v>89000</v>
      </c>
      <c r="AZ84" s="597">
        <f t="shared" si="237"/>
        <v>43885.32</v>
      </c>
      <c r="BA84" s="597">
        <f t="shared" si="182"/>
        <v>0</v>
      </c>
      <c r="BB84" s="597">
        <f t="shared" si="183"/>
        <v>49.309348314606744</v>
      </c>
      <c r="BC84" s="597">
        <v>125000</v>
      </c>
      <c r="BD84" s="597">
        <v>125000</v>
      </c>
      <c r="BE84" s="597">
        <f t="shared" si="237"/>
        <v>125000</v>
      </c>
      <c r="BF84" s="597">
        <f t="shared" si="237"/>
        <v>15638.4</v>
      </c>
      <c r="BG84" s="597">
        <f t="shared" si="181"/>
        <v>12.510720000000001</v>
      </c>
      <c r="BH84" s="597">
        <f t="shared" si="237"/>
        <v>-35000</v>
      </c>
      <c r="BI84" s="597">
        <f t="shared" si="237"/>
        <v>90000</v>
      </c>
      <c r="BJ84" s="597"/>
      <c r="BK84" s="597">
        <f t="shared" si="193"/>
        <v>0</v>
      </c>
      <c r="BL84" s="597">
        <f t="shared" si="237"/>
        <v>0</v>
      </c>
      <c r="BM84" s="597">
        <f t="shared" si="237"/>
        <v>90000</v>
      </c>
      <c r="BN84" s="597"/>
      <c r="BO84" s="597">
        <f t="shared" si="195"/>
        <v>0</v>
      </c>
      <c r="BP84" s="597">
        <f t="shared" si="237"/>
        <v>0</v>
      </c>
      <c r="BQ84" s="597">
        <f t="shared" si="237"/>
        <v>90000</v>
      </c>
      <c r="BR84" s="597">
        <f t="shared" si="237"/>
        <v>47442.04</v>
      </c>
      <c r="BS84" s="597">
        <f t="shared" si="196"/>
        <v>52.713377777777779</v>
      </c>
      <c r="BT84" s="597">
        <f t="shared" si="237"/>
        <v>-90000</v>
      </c>
      <c r="BU84" s="597">
        <f t="shared" si="237"/>
        <v>0</v>
      </c>
      <c r="BV84" s="597">
        <f t="shared" si="237"/>
        <v>47442.04</v>
      </c>
      <c r="BW84" s="597">
        <f t="shared" si="203"/>
        <v>52.713377777777779</v>
      </c>
      <c r="BX84" s="597">
        <f t="shared" si="237"/>
        <v>0</v>
      </c>
      <c r="BY84" s="597">
        <f t="shared" si="237"/>
        <v>0</v>
      </c>
      <c r="BZ84" s="514">
        <f t="shared" si="237"/>
        <v>11000</v>
      </c>
      <c r="CA84" s="514">
        <f t="shared" si="237"/>
        <v>0</v>
      </c>
      <c r="CB84" s="597">
        <f t="shared" si="237"/>
        <v>15638.4</v>
      </c>
      <c r="CC84" s="514">
        <f>SUM(CC85)</f>
        <v>18162.240000000002</v>
      </c>
      <c r="CD84" s="597">
        <f t="shared" si="204"/>
        <v>116.13873542050339</v>
      </c>
      <c r="CE84" s="597">
        <f t="shared" si="205"/>
        <v>0</v>
      </c>
      <c r="CF84" s="514">
        <f t="shared" ref="CF84" si="238">SUM(CF85)</f>
        <v>54578.04</v>
      </c>
      <c r="CG84" s="597">
        <f>SUM(CG85)</f>
        <v>300</v>
      </c>
      <c r="CH84" s="597">
        <f>SUM(CH85)</f>
        <v>16603.2</v>
      </c>
      <c r="CI84" s="597">
        <f t="shared" si="152"/>
        <v>5534.4000000000005</v>
      </c>
      <c r="CJ84" s="597">
        <f t="shared" ref="CJ84" si="239">SUM(CJ85)</f>
        <v>-300</v>
      </c>
      <c r="CK84" s="514">
        <f>SUM(CK85)</f>
        <v>0</v>
      </c>
      <c r="CL84" s="597">
        <f t="shared" si="173"/>
        <v>0</v>
      </c>
      <c r="CM84" s="597">
        <f t="shared" ref="CM84" si="240">SUM(CM85)</f>
        <v>0</v>
      </c>
      <c r="CN84" s="514">
        <f>SUM(CN85)</f>
        <v>0</v>
      </c>
      <c r="CO84" s="514">
        <f>SUM(CO85)</f>
        <v>57183.24</v>
      </c>
      <c r="CP84" s="597">
        <f t="shared" si="155"/>
        <v>0</v>
      </c>
      <c r="CQ84" s="597">
        <f t="shared" ref="CQ84" si="241">SUM(CQ85)</f>
        <v>0</v>
      </c>
      <c r="CR84" s="514">
        <f>SUM(CR85)</f>
        <v>0</v>
      </c>
      <c r="CS84" s="514">
        <f>SUM(CS85)</f>
        <v>60303.24</v>
      </c>
      <c r="CT84" s="597">
        <f t="shared" si="157"/>
        <v>0</v>
      </c>
      <c r="CU84" s="597">
        <f t="shared" ref="CU84" si="242">SUM(CU85)</f>
        <v>60303.24</v>
      </c>
      <c r="CV84" s="514">
        <f>SUM(CV85)</f>
        <v>60303.24</v>
      </c>
      <c r="CW84" s="514">
        <f t="shared" ref="CW84:CY84" si="243">SUM(CW85)</f>
        <v>0</v>
      </c>
      <c r="CX84" s="514">
        <f t="shared" si="243"/>
        <v>0</v>
      </c>
      <c r="CY84" s="514">
        <f t="shared" si="243"/>
        <v>0</v>
      </c>
    </row>
    <row r="85" spans="1:103" ht="18.95" customHeight="1" x14ac:dyDescent="0.25">
      <c r="A85" s="459"/>
      <c r="B85" s="545"/>
      <c r="C85" s="545"/>
      <c r="D85" s="545"/>
      <c r="E85" s="545"/>
      <c r="F85" s="545"/>
      <c r="G85" s="545"/>
      <c r="H85" s="464"/>
      <c r="I85" s="464"/>
      <c r="J85" s="461"/>
      <c r="K85" s="464">
        <v>6831</v>
      </c>
      <c r="L85" s="423" t="s">
        <v>565</v>
      </c>
      <c r="M85" s="600"/>
      <c r="N85" s="600"/>
      <c r="O85" s="600"/>
      <c r="P85" s="600"/>
      <c r="Q85" s="600"/>
      <c r="R85" s="600"/>
      <c r="S85" s="600"/>
      <c r="T85" s="600"/>
      <c r="U85" s="600"/>
      <c r="V85" s="600"/>
      <c r="W85" s="600"/>
      <c r="X85" s="600"/>
      <c r="Y85" s="600"/>
      <c r="Z85" s="600"/>
      <c r="AA85" s="600"/>
      <c r="AB85" s="600"/>
      <c r="AC85" s="600"/>
      <c r="AD85" s="600"/>
      <c r="AE85" s="600"/>
      <c r="AF85" s="600"/>
      <c r="AG85" s="600"/>
      <c r="AH85" s="600"/>
      <c r="AI85" s="600"/>
      <c r="AJ85" s="600"/>
      <c r="AK85" s="600"/>
      <c r="AL85" s="600"/>
      <c r="AM85" s="600"/>
      <c r="AN85" s="600"/>
      <c r="AO85" s="600"/>
      <c r="AP85" s="600">
        <v>0</v>
      </c>
      <c r="AQ85" s="600">
        <v>0</v>
      </c>
      <c r="AR85" s="600">
        <v>50000</v>
      </c>
      <c r="AS85" s="600">
        <v>38860.32</v>
      </c>
      <c r="AT85" s="600">
        <f t="shared" si="222"/>
        <v>77.720640000000003</v>
      </c>
      <c r="AU85" s="600">
        <f>AV85-AR85</f>
        <v>0</v>
      </c>
      <c r="AV85" s="600">
        <v>50000</v>
      </c>
      <c r="AW85" s="493"/>
      <c r="AX85" s="493"/>
      <c r="AY85" s="600">
        <v>89000</v>
      </c>
      <c r="AZ85" s="600">
        <v>43885.32</v>
      </c>
      <c r="BA85" s="600">
        <f t="shared" si="182"/>
        <v>0</v>
      </c>
      <c r="BB85" s="600">
        <f t="shared" si="183"/>
        <v>49.309348314606744</v>
      </c>
      <c r="BC85" s="600"/>
      <c r="BD85" s="600"/>
      <c r="BE85" s="600">
        <v>125000</v>
      </c>
      <c r="BF85" s="600">
        <v>15638.4</v>
      </c>
      <c r="BG85" s="600">
        <f t="shared" si="181"/>
        <v>12.510720000000001</v>
      </c>
      <c r="BH85" s="600">
        <f>BI85-BE85</f>
        <v>-35000</v>
      </c>
      <c r="BI85" s="600">
        <v>90000</v>
      </c>
      <c r="BJ85" s="600"/>
      <c r="BK85" s="600">
        <f t="shared" si="193"/>
        <v>0</v>
      </c>
      <c r="BL85" s="600">
        <f>BM85-BI85</f>
        <v>0</v>
      </c>
      <c r="BM85" s="600">
        <v>90000</v>
      </c>
      <c r="BN85" s="600"/>
      <c r="BO85" s="600">
        <f t="shared" si="195"/>
        <v>0</v>
      </c>
      <c r="BP85" s="600">
        <f>BQ85-BM85</f>
        <v>0</v>
      </c>
      <c r="BQ85" s="600">
        <v>90000</v>
      </c>
      <c r="BR85" s="600">
        <v>47442.04</v>
      </c>
      <c r="BS85" s="600">
        <f t="shared" si="196"/>
        <v>52.713377777777779</v>
      </c>
      <c r="BT85" s="600">
        <f>BU85-BM85</f>
        <v>-90000</v>
      </c>
      <c r="BU85" s="600">
        <v>0</v>
      </c>
      <c r="BV85" s="600">
        <v>47442.04</v>
      </c>
      <c r="BW85" s="600">
        <f t="shared" si="203"/>
        <v>52.713377777777779</v>
      </c>
      <c r="BX85" s="600">
        <f>BY85-BU85</f>
        <v>0</v>
      </c>
      <c r="BY85" s="600">
        <v>0</v>
      </c>
      <c r="BZ85" s="762">
        <v>11000</v>
      </c>
      <c r="CA85" s="762">
        <v>0</v>
      </c>
      <c r="CB85" s="600">
        <v>15638.4</v>
      </c>
      <c r="CC85" s="762">
        <v>18162.240000000002</v>
      </c>
      <c r="CD85" s="600">
        <f t="shared" si="204"/>
        <v>116.13873542050339</v>
      </c>
      <c r="CE85" s="600">
        <f t="shared" si="205"/>
        <v>0</v>
      </c>
      <c r="CF85" s="762">
        <v>54578.04</v>
      </c>
      <c r="CG85" s="600">
        <v>300</v>
      </c>
      <c r="CH85" s="600">
        <v>16603.2</v>
      </c>
      <c r="CI85" s="600">
        <f t="shared" si="152"/>
        <v>5534.4000000000005</v>
      </c>
      <c r="CJ85" s="600">
        <f>CK85-CG85</f>
        <v>-300</v>
      </c>
      <c r="CK85" s="762">
        <v>0</v>
      </c>
      <c r="CL85" s="600">
        <f t="shared" si="173"/>
        <v>0</v>
      </c>
      <c r="CM85" s="600">
        <f>CN85-CK85</f>
        <v>0</v>
      </c>
      <c r="CN85" s="762">
        <v>0</v>
      </c>
      <c r="CO85" s="762">
        <v>57183.24</v>
      </c>
      <c r="CP85" s="600">
        <f t="shared" si="155"/>
        <v>0</v>
      </c>
      <c r="CQ85" s="600">
        <f>CR85-CN85</f>
        <v>0</v>
      </c>
      <c r="CR85" s="762"/>
      <c r="CS85" s="762">
        <v>60303.24</v>
      </c>
      <c r="CT85" s="600">
        <f t="shared" si="157"/>
        <v>0</v>
      </c>
      <c r="CU85" s="600">
        <f>CV85-CR85</f>
        <v>60303.24</v>
      </c>
      <c r="CV85" s="762">
        <v>60303.24</v>
      </c>
      <c r="CW85" s="762"/>
      <c r="CX85" s="762"/>
      <c r="CY85" s="762"/>
    </row>
    <row r="86" spans="1:103" ht="18.95" customHeight="1" x14ac:dyDescent="0.25">
      <c r="A86" s="457"/>
      <c r="B86" s="431"/>
      <c r="C86" s="431"/>
      <c r="D86" s="431"/>
      <c r="E86" s="431"/>
      <c r="F86" s="431"/>
      <c r="G86" s="431" t="s">
        <v>11</v>
      </c>
      <c r="H86" s="457">
        <v>7</v>
      </c>
      <c r="I86" s="870" t="s">
        <v>238</v>
      </c>
      <c r="J86" s="870"/>
      <c r="K86" s="870"/>
      <c r="L86" s="870"/>
      <c r="M86" s="610" t="e">
        <f>SUM(#REF!+M88)</f>
        <v>#REF!</v>
      </c>
      <c r="N86" s="610" t="e">
        <f>SUM(#REF!+N88)</f>
        <v>#REF!</v>
      </c>
      <c r="O86" s="610" t="e">
        <f>SUM(#REF!+O88)</f>
        <v>#REF!</v>
      </c>
      <c r="P86" s="610" t="e">
        <f>SUM(#REF!+P88)</f>
        <v>#REF!</v>
      </c>
      <c r="Q86" s="610" t="e">
        <f>SUM(#REF!+Q88)</f>
        <v>#REF!</v>
      </c>
      <c r="R86" s="610" t="e">
        <f>SUM(#REF!+R88)</f>
        <v>#REF!</v>
      </c>
      <c r="S86" s="610" t="e">
        <f>SUM(#REF!+S88)</f>
        <v>#REF!</v>
      </c>
      <c r="T86" s="610" t="e">
        <f>(S86/R86)*100</f>
        <v>#REF!</v>
      </c>
      <c r="U86" s="610" t="e">
        <f>SUM(#REF!+U88)</f>
        <v>#REF!</v>
      </c>
      <c r="V86" s="610" t="e">
        <f>SUM(#REF!+V88)</f>
        <v>#REF!</v>
      </c>
      <c r="W86" s="610" t="e">
        <f>SUM(#REF!+W88)</f>
        <v>#REF!</v>
      </c>
      <c r="X86" s="610" t="e">
        <f>SUM(#REF!+X88)</f>
        <v>#REF!</v>
      </c>
      <c r="Y86" s="610" t="e">
        <f>SUM(#REF!+Y88)</f>
        <v>#REF!</v>
      </c>
      <c r="Z86" s="610" t="e">
        <f>SUM(#REF!+Z88)</f>
        <v>#REF!</v>
      </c>
      <c r="AA86" s="610" t="e">
        <f>SUM(#REF!+AA88)</f>
        <v>#REF!</v>
      </c>
      <c r="AB86" s="610" t="e">
        <f>(AA86/Z86)*100</f>
        <v>#REF!</v>
      </c>
      <c r="AC86" s="610" t="e">
        <f>AD86-Z86</f>
        <v>#REF!</v>
      </c>
      <c r="AD86" s="610" t="e">
        <f>SUM(#REF!+AD88)</f>
        <v>#REF!</v>
      </c>
      <c r="AE86" s="610" t="e">
        <f>SUM(#REF!+AE88)</f>
        <v>#REF!</v>
      </c>
      <c r="AF86" s="610" t="e">
        <f>SUM(#REF!+AF88)</f>
        <v>#REF!</v>
      </c>
      <c r="AG86" s="610" t="e">
        <f>SUM(#REF!+AG88)</f>
        <v>#REF!</v>
      </c>
      <c r="AH86" s="610" t="e">
        <f>SUM(#REF!+AH88)</f>
        <v>#REF!</v>
      </c>
      <c r="AI86" s="610" t="e">
        <f>SUM(#REF!+AI88)</f>
        <v>#REF!</v>
      </c>
      <c r="AJ86" s="610" t="e">
        <f>SUM(#REF!+AJ88)</f>
        <v>#REF!</v>
      </c>
      <c r="AK86" s="610" t="e">
        <f>SUM(#REF!+AK88)</f>
        <v>#REF!</v>
      </c>
      <c r="AL86" s="610" t="e">
        <f>SUM(#REF!+AL88)</f>
        <v>#REF!</v>
      </c>
      <c r="AM86" s="610" t="e">
        <f>SUM(#REF!+AM88)</f>
        <v>#REF!</v>
      </c>
      <c r="AN86" s="610"/>
      <c r="AO86" s="610">
        <f>AO88</f>
        <v>0</v>
      </c>
      <c r="AP86" s="610">
        <f>AP88</f>
        <v>0</v>
      </c>
      <c r="AQ86" s="610">
        <f>AQ88</f>
        <v>0</v>
      </c>
      <c r="AR86" s="610">
        <f>AR88</f>
        <v>41000</v>
      </c>
      <c r="AS86" s="610">
        <f>AS88</f>
        <v>14865.2</v>
      </c>
      <c r="AT86" s="610">
        <f t="shared" si="222"/>
        <v>36.25658536585366</v>
      </c>
      <c r="AU86" s="610">
        <f t="shared" ref="AU86:AZ86" si="244">AU88</f>
        <v>0</v>
      </c>
      <c r="AV86" s="610">
        <f t="shared" si="244"/>
        <v>41000</v>
      </c>
      <c r="AW86" s="405">
        <f t="shared" si="244"/>
        <v>0</v>
      </c>
      <c r="AX86" s="405">
        <f t="shared" si="244"/>
        <v>0</v>
      </c>
      <c r="AY86" s="610">
        <f t="shared" si="244"/>
        <v>20500</v>
      </c>
      <c r="AZ86" s="610">
        <f t="shared" si="244"/>
        <v>18581.2</v>
      </c>
      <c r="BA86" s="610">
        <f t="shared" si="182"/>
        <v>0</v>
      </c>
      <c r="BB86" s="610">
        <f t="shared" si="183"/>
        <v>90.64</v>
      </c>
      <c r="BC86" s="610">
        <f>BC88</f>
        <v>17000</v>
      </c>
      <c r="BD86" s="610">
        <f>BD88</f>
        <v>17000</v>
      </c>
      <c r="BE86" s="610">
        <f>BE88</f>
        <v>17000</v>
      </c>
      <c r="BF86" s="610">
        <f>BF88</f>
        <v>2347.4499999999998</v>
      </c>
      <c r="BG86" s="610">
        <f t="shared" ref="BG86:BG101" si="245">IFERROR(BF86/BE86*100,)</f>
        <v>13.808529411764706</v>
      </c>
      <c r="BH86" s="610">
        <f>BH88</f>
        <v>-4000</v>
      </c>
      <c r="BI86" s="610">
        <f>BI88</f>
        <v>13000</v>
      </c>
      <c r="BJ86" s="610"/>
      <c r="BK86" s="610">
        <f t="shared" si="193"/>
        <v>0</v>
      </c>
      <c r="BL86" s="610">
        <f t="shared" ref="BL86:BR86" si="246">BL88</f>
        <v>0</v>
      </c>
      <c r="BM86" s="610">
        <f t="shared" si="246"/>
        <v>13000</v>
      </c>
      <c r="BN86" s="610"/>
      <c r="BO86" s="610">
        <f t="shared" si="195"/>
        <v>0</v>
      </c>
      <c r="BP86" s="610">
        <f>BP88</f>
        <v>0</v>
      </c>
      <c r="BQ86" s="610">
        <f>BQ88</f>
        <v>13000</v>
      </c>
      <c r="BR86" s="610">
        <f t="shared" si="246"/>
        <v>7848.18</v>
      </c>
      <c r="BS86" s="610">
        <f t="shared" si="196"/>
        <v>60.370615384615391</v>
      </c>
      <c r="BT86" s="610">
        <f>BT88</f>
        <v>2640</v>
      </c>
      <c r="BU86" s="610">
        <f>BU88</f>
        <v>15640</v>
      </c>
      <c r="BV86" s="610">
        <f t="shared" ref="BV86" si="247">BV88</f>
        <v>7848.18</v>
      </c>
      <c r="BW86" s="610">
        <f t="shared" si="203"/>
        <v>60.370615384615391</v>
      </c>
      <c r="BX86" s="610">
        <f>BX88</f>
        <v>0</v>
      </c>
      <c r="BY86" s="610">
        <f t="shared" ref="BY86" si="248">BY88</f>
        <v>15640</v>
      </c>
      <c r="BZ86" s="610">
        <f>BZ88</f>
        <v>7800</v>
      </c>
      <c r="CA86" s="610">
        <f>CA88</f>
        <v>7800</v>
      </c>
      <c r="CB86" s="610">
        <f>CB88</f>
        <v>6110.72</v>
      </c>
      <c r="CC86" s="610">
        <f>CC88</f>
        <v>3826.26</v>
      </c>
      <c r="CD86" s="610">
        <f t="shared" si="204"/>
        <v>62.615534666945962</v>
      </c>
      <c r="CE86" s="610">
        <f t="shared" si="205"/>
        <v>51.016800000000003</v>
      </c>
      <c r="CF86" s="610">
        <f t="shared" ref="CF86" si="249">CF88</f>
        <v>9831.76</v>
      </c>
      <c r="CG86" s="610">
        <f>CG88</f>
        <v>7800</v>
      </c>
      <c r="CH86" s="610">
        <f>CH88</f>
        <v>1687.35</v>
      </c>
      <c r="CI86" s="610">
        <f t="shared" si="152"/>
        <v>21.632692307692306</v>
      </c>
      <c r="CJ86" s="610">
        <f>CJ88</f>
        <v>-300</v>
      </c>
      <c r="CK86" s="610">
        <f>CK88</f>
        <v>7500</v>
      </c>
      <c r="CL86" s="610">
        <f t="shared" si="173"/>
        <v>131.09013333333331</v>
      </c>
      <c r="CM86" s="610">
        <f>CM88</f>
        <v>0</v>
      </c>
      <c r="CN86" s="610">
        <f>CN88</f>
        <v>7500</v>
      </c>
      <c r="CO86" s="610">
        <f>CO88</f>
        <v>4907.88</v>
      </c>
      <c r="CP86" s="610">
        <f t="shared" si="155"/>
        <v>65.438400000000001</v>
      </c>
      <c r="CQ86" s="610">
        <f>CQ88</f>
        <v>0</v>
      </c>
      <c r="CR86" s="610">
        <f>CR88</f>
        <v>7500</v>
      </c>
      <c r="CS86" s="610">
        <f>CS88</f>
        <v>6475.19</v>
      </c>
      <c r="CT86" s="610">
        <f t="shared" si="157"/>
        <v>86.335866666666661</v>
      </c>
      <c r="CU86" s="610">
        <f>CU88</f>
        <v>-7500</v>
      </c>
      <c r="CV86" s="610">
        <f>CV88</f>
        <v>0</v>
      </c>
      <c r="CW86" s="610">
        <f t="shared" ref="CW86:CX86" si="250">CW88</f>
        <v>7500</v>
      </c>
      <c r="CX86" s="610">
        <f t="shared" si="250"/>
        <v>7500</v>
      </c>
      <c r="CY86" s="610">
        <f t="shared" ref="CY86" si="251">CY88</f>
        <v>7500</v>
      </c>
    </row>
    <row r="87" spans="1:103" ht="18.95" hidden="1" customHeight="1" x14ac:dyDescent="0.25">
      <c r="A87" s="486"/>
      <c r="B87" s="432"/>
      <c r="C87" s="432"/>
      <c r="D87" s="432"/>
      <c r="E87" s="432"/>
      <c r="F87" s="432"/>
      <c r="G87" s="432"/>
      <c r="H87" s="466"/>
      <c r="I87" s="471" t="s">
        <v>11</v>
      </c>
      <c r="J87" s="471" t="s">
        <v>306</v>
      </c>
      <c r="K87" s="471"/>
      <c r="L87" s="433"/>
      <c r="M87" s="434"/>
      <c r="N87" s="434"/>
      <c r="O87" s="434"/>
      <c r="P87" s="434"/>
      <c r="Q87" s="606"/>
      <c r="R87" s="606"/>
      <c r="S87" s="606"/>
      <c r="T87" s="606" t="e">
        <f>(S87/R87)*100</f>
        <v>#DIV/0!</v>
      </c>
      <c r="U87" s="606"/>
      <c r="V87" s="606"/>
      <c r="W87" s="435"/>
      <c r="X87" s="435"/>
      <c r="Y87" s="435"/>
      <c r="Z87" s="435"/>
      <c r="AA87" s="435"/>
      <c r="AB87" s="606" t="e">
        <f>(AA87/Z87)*100</f>
        <v>#DIV/0!</v>
      </c>
      <c r="AC87" s="606"/>
      <c r="AD87" s="606"/>
      <c r="AE87" s="436"/>
      <c r="AF87" s="436"/>
      <c r="AG87" s="606"/>
      <c r="AH87" s="606"/>
      <c r="AI87" s="606"/>
      <c r="AJ87" s="606"/>
      <c r="AK87" s="606"/>
      <c r="AL87" s="606"/>
      <c r="AM87" s="606"/>
      <c r="AN87" s="606"/>
      <c r="AO87" s="606"/>
      <c r="AP87" s="606"/>
      <c r="AQ87" s="606"/>
      <c r="AR87" s="606"/>
      <c r="AS87" s="606"/>
      <c r="AT87" s="606">
        <f t="shared" si="222"/>
        <v>0</v>
      </c>
      <c r="AU87" s="606"/>
      <c r="AV87" s="606"/>
      <c r="AW87" s="495"/>
      <c r="AX87" s="495"/>
      <c r="AY87" s="606"/>
      <c r="AZ87" s="606"/>
      <c r="BA87" s="606">
        <f t="shared" si="182"/>
        <v>0</v>
      </c>
      <c r="BB87" s="606">
        <f t="shared" si="183"/>
        <v>0</v>
      </c>
      <c r="BC87" s="606"/>
      <c r="BD87" s="606"/>
      <c r="BE87" s="606"/>
      <c r="BF87" s="606"/>
      <c r="BG87" s="606">
        <f t="shared" si="245"/>
        <v>0</v>
      </c>
      <c r="BH87" s="606"/>
      <c r="BI87" s="606"/>
      <c r="BJ87" s="606"/>
      <c r="BK87" s="606">
        <f t="shared" si="193"/>
        <v>0</v>
      </c>
      <c r="BL87" s="606"/>
      <c r="BM87" s="606"/>
      <c r="BN87" s="606"/>
      <c r="BO87" s="606">
        <f t="shared" si="195"/>
        <v>0</v>
      </c>
      <c r="BP87" s="606"/>
      <c r="BQ87" s="606"/>
      <c r="BR87" s="606"/>
      <c r="BS87" s="606">
        <f t="shared" si="196"/>
        <v>0</v>
      </c>
      <c r="BT87" s="606"/>
      <c r="BU87" s="606"/>
      <c r="BV87" s="606"/>
      <c r="BW87" s="606">
        <f t="shared" si="203"/>
        <v>0</v>
      </c>
      <c r="BX87" s="606"/>
      <c r="BY87" s="606"/>
      <c r="BZ87" s="606"/>
      <c r="CA87" s="606"/>
      <c r="CB87" s="606"/>
      <c r="CC87" s="606"/>
      <c r="CD87" s="606">
        <f t="shared" si="204"/>
        <v>0</v>
      </c>
      <c r="CE87" s="606">
        <f t="shared" si="205"/>
        <v>0</v>
      </c>
      <c r="CF87" s="606"/>
      <c r="CG87" s="606"/>
      <c r="CH87" s="606">
        <v>0</v>
      </c>
      <c r="CI87" s="606">
        <f t="shared" si="152"/>
        <v>0</v>
      </c>
      <c r="CJ87" s="606"/>
      <c r="CK87" s="606"/>
      <c r="CL87" s="606">
        <f t="shared" si="173"/>
        <v>0</v>
      </c>
      <c r="CM87" s="606"/>
      <c r="CN87" s="606"/>
      <c r="CO87" s="606"/>
      <c r="CP87" s="606">
        <f t="shared" si="155"/>
        <v>0</v>
      </c>
      <c r="CQ87" s="606"/>
      <c r="CR87" s="606"/>
      <c r="CS87" s="606"/>
      <c r="CT87" s="606">
        <f t="shared" si="157"/>
        <v>0</v>
      </c>
      <c r="CU87" s="606"/>
      <c r="CV87" s="606"/>
      <c r="CW87" s="606"/>
      <c r="CX87" s="606"/>
      <c r="CY87" s="606"/>
    </row>
    <row r="88" spans="1:103" ht="18.95" customHeight="1" x14ac:dyDescent="0.25">
      <c r="A88" s="459"/>
      <c r="B88" s="545"/>
      <c r="C88" s="545"/>
      <c r="D88" s="545"/>
      <c r="E88" s="545"/>
      <c r="F88" s="545"/>
      <c r="G88" s="545" t="s">
        <v>11</v>
      </c>
      <c r="H88" s="459"/>
      <c r="I88" s="452">
        <v>72</v>
      </c>
      <c r="J88" s="474" t="s">
        <v>295</v>
      </c>
      <c r="K88" s="452"/>
      <c r="L88" s="664"/>
      <c r="M88" s="597">
        <f t="shared" ref="M88:S88" si="252">SUM(M89+M94)</f>
        <v>12503310.289999999</v>
      </c>
      <c r="N88" s="597">
        <f t="shared" si="252"/>
        <v>0</v>
      </c>
      <c r="O88" s="597">
        <f t="shared" si="252"/>
        <v>0</v>
      </c>
      <c r="P88" s="597">
        <f t="shared" si="252"/>
        <v>0</v>
      </c>
      <c r="Q88" s="597">
        <f t="shared" si="252"/>
        <v>40000</v>
      </c>
      <c r="R88" s="597">
        <f t="shared" si="252"/>
        <v>1227650.27</v>
      </c>
      <c r="S88" s="597">
        <f t="shared" si="252"/>
        <v>1211950.27</v>
      </c>
      <c r="T88" s="597">
        <f>(S88/R88)*100</f>
        <v>98.721134154925082</v>
      </c>
      <c r="U88" s="597">
        <f t="shared" ref="U88:AA88" si="253">SUM(U89+U94)</f>
        <v>-1227650.27</v>
      </c>
      <c r="V88" s="597">
        <f t="shared" si="253"/>
        <v>0</v>
      </c>
      <c r="W88" s="599">
        <f t="shared" si="253"/>
        <v>0</v>
      </c>
      <c r="X88" s="599">
        <f t="shared" si="253"/>
        <v>1211950.27</v>
      </c>
      <c r="Y88" s="599">
        <f t="shared" si="253"/>
        <v>1211950.27</v>
      </c>
      <c r="Z88" s="597">
        <f t="shared" si="253"/>
        <v>0</v>
      </c>
      <c r="AA88" s="599">
        <f t="shared" si="253"/>
        <v>0</v>
      </c>
      <c r="AB88" s="597">
        <v>0</v>
      </c>
      <c r="AC88" s="597">
        <f t="shared" ref="AC88:AH88" si="254">SUM(AC89+AC94)</f>
        <v>0</v>
      </c>
      <c r="AD88" s="597">
        <f t="shared" si="254"/>
        <v>0</v>
      </c>
      <c r="AE88" s="599">
        <f t="shared" si="254"/>
        <v>0</v>
      </c>
      <c r="AF88" s="597">
        <f t="shared" si="254"/>
        <v>0</v>
      </c>
      <c r="AG88" s="597">
        <f t="shared" si="254"/>
        <v>0</v>
      </c>
      <c r="AH88" s="597">
        <f t="shared" si="254"/>
        <v>0</v>
      </c>
      <c r="AI88" s="597" t="e">
        <f>SUM(AI89+AI94+#REF!)</f>
        <v>#REF!</v>
      </c>
      <c r="AJ88" s="597" t="e">
        <f>SUM(AJ89+AJ94+#REF!)</f>
        <v>#REF!</v>
      </c>
      <c r="AK88" s="597" t="e">
        <f>SUM(AK89+AK94+#REF!)</f>
        <v>#REF!</v>
      </c>
      <c r="AL88" s="597" t="e">
        <f>SUM(AL89+AL94+#REF!)</f>
        <v>#REF!</v>
      </c>
      <c r="AM88" s="597" t="e">
        <f>SUM(AM89+AM94+#REF!)</f>
        <v>#REF!</v>
      </c>
      <c r="AN88" s="597"/>
      <c r="AO88" s="597">
        <f>SUM(AO89+AO96)</f>
        <v>0</v>
      </c>
      <c r="AP88" s="597">
        <f>SUM(AP89+AP96)</f>
        <v>0</v>
      </c>
      <c r="AQ88" s="597">
        <f>SUM(AQ89+AQ96)</f>
        <v>0</v>
      </c>
      <c r="AR88" s="597">
        <f>SUM(AR89+AR96)</f>
        <v>41000</v>
      </c>
      <c r="AS88" s="597">
        <f>SUM(AS89+AS96)</f>
        <v>14865.2</v>
      </c>
      <c r="AT88" s="597">
        <f t="shared" si="222"/>
        <v>36.25658536585366</v>
      </c>
      <c r="AU88" s="597">
        <f t="shared" ref="AU88:AZ88" si="255">SUM(AU89+AU96)</f>
        <v>0</v>
      </c>
      <c r="AV88" s="597">
        <f t="shared" si="255"/>
        <v>41000</v>
      </c>
      <c r="AW88" s="491">
        <f t="shared" si="255"/>
        <v>0</v>
      </c>
      <c r="AX88" s="491">
        <f t="shared" si="255"/>
        <v>0</v>
      </c>
      <c r="AY88" s="597">
        <f t="shared" si="255"/>
        <v>20500</v>
      </c>
      <c r="AZ88" s="597">
        <f t="shared" si="255"/>
        <v>18581.2</v>
      </c>
      <c r="BA88" s="597">
        <f t="shared" si="182"/>
        <v>0</v>
      </c>
      <c r="BB88" s="597">
        <f t="shared" si="183"/>
        <v>90.64</v>
      </c>
      <c r="BC88" s="597">
        <v>17000</v>
      </c>
      <c r="BD88" s="597">
        <v>17000</v>
      </c>
      <c r="BE88" s="597">
        <f>SUM(BE89+BE96)</f>
        <v>17000</v>
      </c>
      <c r="BF88" s="597">
        <f>SUM(BF89+BF96)</f>
        <v>2347.4499999999998</v>
      </c>
      <c r="BG88" s="597">
        <f t="shared" si="245"/>
        <v>13.808529411764706</v>
      </c>
      <c r="BH88" s="597">
        <f>SUM(BH89+BH96)</f>
        <v>-4000</v>
      </c>
      <c r="BI88" s="597">
        <f>SUM(BI89+BI96)</f>
        <v>13000</v>
      </c>
      <c r="BJ88" s="597"/>
      <c r="BK88" s="597">
        <f t="shared" si="193"/>
        <v>0</v>
      </c>
      <c r="BL88" s="597">
        <f t="shared" ref="BL88:BR88" si="256">SUM(BL89+BL96)</f>
        <v>0</v>
      </c>
      <c r="BM88" s="597">
        <f t="shared" si="256"/>
        <v>13000</v>
      </c>
      <c r="BN88" s="597"/>
      <c r="BO88" s="597">
        <f t="shared" si="195"/>
        <v>0</v>
      </c>
      <c r="BP88" s="597">
        <f>SUM(BP89+BP96)</f>
        <v>0</v>
      </c>
      <c r="BQ88" s="597">
        <f>SUM(BQ89+BQ96)</f>
        <v>13000</v>
      </c>
      <c r="BR88" s="597">
        <f t="shared" si="256"/>
        <v>7848.18</v>
      </c>
      <c r="BS88" s="597">
        <f t="shared" si="196"/>
        <v>60.370615384615391</v>
      </c>
      <c r="BT88" s="597">
        <f>SUM(BT89+BT96)</f>
        <v>2640</v>
      </c>
      <c r="BU88" s="597">
        <f>SUM(BU89+BU96)</f>
        <v>15640</v>
      </c>
      <c r="BV88" s="597">
        <f t="shared" ref="BV88" si="257">SUM(BV89+BV96)</f>
        <v>7848.18</v>
      </c>
      <c r="BW88" s="597">
        <f t="shared" si="203"/>
        <v>60.370615384615391</v>
      </c>
      <c r="BX88" s="597">
        <f>SUM(BX89+BX96)</f>
        <v>0</v>
      </c>
      <c r="BY88" s="597">
        <f t="shared" ref="BY88" si="258">SUM(BY89+BY96)</f>
        <v>15640</v>
      </c>
      <c r="BZ88" s="514">
        <f>SUM(BZ89+BZ96)</f>
        <v>7800</v>
      </c>
      <c r="CA88" s="514">
        <f>SUM(CA89+CA96)</f>
        <v>7800</v>
      </c>
      <c r="CB88" s="514">
        <f>SUM(CB89+CB96)</f>
        <v>6110.72</v>
      </c>
      <c r="CC88" s="514">
        <f>SUM(CC89+CC96)</f>
        <v>3826.26</v>
      </c>
      <c r="CD88" s="597">
        <f t="shared" si="204"/>
        <v>62.615534666945962</v>
      </c>
      <c r="CE88" s="597">
        <f t="shared" si="205"/>
        <v>51.016800000000003</v>
      </c>
      <c r="CF88" s="514">
        <f t="shared" ref="CF88" si="259">SUM(CF89+CF96)</f>
        <v>9831.76</v>
      </c>
      <c r="CG88" s="597">
        <f>SUM(CG89+CG96)</f>
        <v>7800</v>
      </c>
      <c r="CH88" s="597">
        <f>SUM(CH89+CH96)</f>
        <v>1687.35</v>
      </c>
      <c r="CI88" s="597">
        <f t="shared" si="152"/>
        <v>21.632692307692306</v>
      </c>
      <c r="CJ88" s="597">
        <f>SUM(CJ89+CJ96)</f>
        <v>-300</v>
      </c>
      <c r="CK88" s="514">
        <f>SUM(CK89+CK96)</f>
        <v>7500</v>
      </c>
      <c r="CL88" s="597">
        <f t="shared" ref="CL88:CL102" si="260">IFERROR(CF88/CK88*100,)</f>
        <v>131.09013333333331</v>
      </c>
      <c r="CM88" s="597">
        <f>SUM(CM89+CM96)</f>
        <v>0</v>
      </c>
      <c r="CN88" s="514">
        <f>SUM(CN89+CN96)</f>
        <v>7500</v>
      </c>
      <c r="CO88" s="514">
        <f>SUM(CO89+CO96)</f>
        <v>4907.88</v>
      </c>
      <c r="CP88" s="597">
        <f t="shared" si="155"/>
        <v>65.438400000000001</v>
      </c>
      <c r="CQ88" s="597">
        <f>SUM(CQ89+CQ96)</f>
        <v>0</v>
      </c>
      <c r="CR88" s="514">
        <f>SUM(CR89+CR96)</f>
        <v>7500</v>
      </c>
      <c r="CS88" s="514">
        <f>SUM(CS89+CS96)</f>
        <v>6475.19</v>
      </c>
      <c r="CT88" s="597">
        <f t="shared" si="157"/>
        <v>86.335866666666661</v>
      </c>
      <c r="CU88" s="597">
        <f>SUM(CU89+CU96)</f>
        <v>-7500</v>
      </c>
      <c r="CV88" s="514">
        <f>SUM(CV89+CV96)</f>
        <v>0</v>
      </c>
      <c r="CW88" s="514">
        <f t="shared" ref="CW88:CX88" si="261">SUM(CW89+CW96)</f>
        <v>7500</v>
      </c>
      <c r="CX88" s="514">
        <f t="shared" si="261"/>
        <v>7500</v>
      </c>
      <c r="CY88" s="514">
        <f t="shared" ref="CY88" si="262">SUM(CY89+CY96)</f>
        <v>7500</v>
      </c>
    </row>
    <row r="89" spans="1:103" ht="18.95" customHeight="1" x14ac:dyDescent="0.25">
      <c r="A89" s="459" t="s">
        <v>7</v>
      </c>
      <c r="B89" s="545"/>
      <c r="C89" s="545"/>
      <c r="D89" s="545"/>
      <c r="E89" s="545"/>
      <c r="F89" s="545"/>
      <c r="G89" s="545" t="s">
        <v>11</v>
      </c>
      <c r="H89" s="459"/>
      <c r="I89" s="461"/>
      <c r="J89" s="472">
        <v>721</v>
      </c>
      <c r="K89" s="475" t="s">
        <v>296</v>
      </c>
      <c r="L89" s="670"/>
      <c r="M89" s="597">
        <f>SUM(M92)</f>
        <v>12503310.289999999</v>
      </c>
      <c r="N89" s="599">
        <f>SUM(N92)</f>
        <v>0</v>
      </c>
      <c r="O89" s="599">
        <f>SUM(O92)</f>
        <v>0</v>
      </c>
      <c r="P89" s="598">
        <f>SUM(P91:P92)</f>
        <v>0</v>
      </c>
      <c r="Q89" s="598">
        <f>SUM(Q91:Q92)</f>
        <v>0</v>
      </c>
      <c r="R89" s="598">
        <f>SUM(R91:R92)</f>
        <v>1187650.27</v>
      </c>
      <c r="S89" s="598">
        <f>SUM(S91:S92)</f>
        <v>1187650.27</v>
      </c>
      <c r="T89" s="598">
        <f>(S89/R89)*100</f>
        <v>100</v>
      </c>
      <c r="U89" s="598">
        <f>SUM(U92)</f>
        <v>-1187650.27</v>
      </c>
      <c r="V89" s="598">
        <f t="shared" ref="V89:AM89" si="263">SUM(V91:V92)</f>
        <v>0</v>
      </c>
      <c r="W89" s="598">
        <f t="shared" si="263"/>
        <v>0</v>
      </c>
      <c r="X89" s="598">
        <f t="shared" si="263"/>
        <v>1187650.27</v>
      </c>
      <c r="Y89" s="598">
        <f t="shared" si="263"/>
        <v>1187650.27</v>
      </c>
      <c r="Z89" s="598">
        <f t="shared" si="263"/>
        <v>0</v>
      </c>
      <c r="AA89" s="598">
        <f t="shared" si="263"/>
        <v>0</v>
      </c>
      <c r="AB89" s="598">
        <f t="shared" si="263"/>
        <v>0</v>
      </c>
      <c r="AC89" s="598">
        <f t="shared" si="263"/>
        <v>0</v>
      </c>
      <c r="AD89" s="598">
        <f t="shared" si="263"/>
        <v>0</v>
      </c>
      <c r="AE89" s="598">
        <f t="shared" si="263"/>
        <v>0</v>
      </c>
      <c r="AF89" s="598">
        <f t="shared" si="263"/>
        <v>0</v>
      </c>
      <c r="AG89" s="598">
        <f t="shared" si="263"/>
        <v>0</v>
      </c>
      <c r="AH89" s="598">
        <f t="shared" si="263"/>
        <v>0</v>
      </c>
      <c r="AI89" s="598">
        <f t="shared" si="263"/>
        <v>0</v>
      </c>
      <c r="AJ89" s="598">
        <f t="shared" si="263"/>
        <v>0</v>
      </c>
      <c r="AK89" s="598">
        <f t="shared" si="263"/>
        <v>0</v>
      </c>
      <c r="AL89" s="598">
        <f t="shared" si="263"/>
        <v>0</v>
      </c>
      <c r="AM89" s="598">
        <f t="shared" si="263"/>
        <v>0</v>
      </c>
      <c r="AN89" s="598"/>
      <c r="AO89" s="598">
        <f>SUM(AO90:AO91)</f>
        <v>0</v>
      </c>
      <c r="AP89" s="598">
        <f>SUM(AP90:AP91)</f>
        <v>0</v>
      </c>
      <c r="AQ89" s="598">
        <f>SUM(AQ90:AQ91)</f>
        <v>0</v>
      </c>
      <c r="AR89" s="598">
        <f>SUM(AR90:AR91)</f>
        <v>11000</v>
      </c>
      <c r="AS89" s="598">
        <f>SUM(AS90:AS91)</f>
        <v>6585.2</v>
      </c>
      <c r="AT89" s="598">
        <f t="shared" si="222"/>
        <v>59.865454545454547</v>
      </c>
      <c r="AU89" s="598">
        <f t="shared" ref="AU89:AZ89" si="264">SUM(AU90:AU91)</f>
        <v>0</v>
      </c>
      <c r="AV89" s="598">
        <f t="shared" si="264"/>
        <v>11000</v>
      </c>
      <c r="AW89" s="490">
        <f t="shared" si="264"/>
        <v>0</v>
      </c>
      <c r="AX89" s="490">
        <f t="shared" si="264"/>
        <v>0</v>
      </c>
      <c r="AY89" s="598">
        <f t="shared" si="264"/>
        <v>10500</v>
      </c>
      <c r="AZ89" s="598">
        <f t="shared" si="264"/>
        <v>9161.2000000000007</v>
      </c>
      <c r="BA89" s="598">
        <f t="shared" si="182"/>
        <v>0</v>
      </c>
      <c r="BB89" s="598">
        <f t="shared" si="183"/>
        <v>87.249523809523822</v>
      </c>
      <c r="BC89" s="598">
        <v>12000</v>
      </c>
      <c r="BD89" s="598">
        <v>12000</v>
      </c>
      <c r="BE89" s="598">
        <f>SUM(BE90:BE91)</f>
        <v>12000</v>
      </c>
      <c r="BF89" s="598">
        <f>SUM(BF90:BF91)</f>
        <v>1567.45</v>
      </c>
      <c r="BG89" s="598">
        <f t="shared" si="245"/>
        <v>13.062083333333332</v>
      </c>
      <c r="BH89" s="598">
        <f>SUM(BH90:BH91)</f>
        <v>-4000</v>
      </c>
      <c r="BI89" s="598">
        <f>SUM(BI90:BI91)</f>
        <v>8000</v>
      </c>
      <c r="BJ89" s="598"/>
      <c r="BK89" s="598">
        <f t="shared" si="193"/>
        <v>0</v>
      </c>
      <c r="BL89" s="598">
        <f t="shared" ref="BL89:BR89" si="265">SUM(BL90:BL91)</f>
        <v>0</v>
      </c>
      <c r="BM89" s="598">
        <f t="shared" si="265"/>
        <v>8000</v>
      </c>
      <c r="BN89" s="598"/>
      <c r="BO89" s="598">
        <f t="shared" si="195"/>
        <v>0</v>
      </c>
      <c r="BP89" s="598">
        <f>SUM(BP90:BP91)</f>
        <v>0</v>
      </c>
      <c r="BQ89" s="598">
        <f>SUM(BQ90:BQ91)</f>
        <v>8000</v>
      </c>
      <c r="BR89" s="598">
        <f t="shared" si="265"/>
        <v>6408.18</v>
      </c>
      <c r="BS89" s="598">
        <f t="shared" si="196"/>
        <v>80.102250000000012</v>
      </c>
      <c r="BT89" s="598">
        <f>SUM(BT90:BT91)</f>
        <v>200</v>
      </c>
      <c r="BU89" s="598">
        <f>SUM(BU90:BU91)</f>
        <v>8200</v>
      </c>
      <c r="BV89" s="598">
        <f t="shared" ref="BV89" si="266">SUM(BV90:BV91)</f>
        <v>6408.18</v>
      </c>
      <c r="BW89" s="598">
        <f t="shared" si="203"/>
        <v>80.102250000000012</v>
      </c>
      <c r="BX89" s="598">
        <f>SUM(BX90:BX91)</f>
        <v>0</v>
      </c>
      <c r="BY89" s="598">
        <f t="shared" ref="BY89" si="267">SUM(BY90:BY91)</f>
        <v>8200</v>
      </c>
      <c r="BZ89" s="763">
        <f>SUM(BZ90:BZ91)</f>
        <v>7200</v>
      </c>
      <c r="CA89" s="763">
        <f>SUM(CA90:CA91)</f>
        <v>7200</v>
      </c>
      <c r="CB89" s="763">
        <f>SUM(CB90:CB91)</f>
        <v>4730.72</v>
      </c>
      <c r="CC89" s="763">
        <f>SUM(CC90:CC91)</f>
        <v>3706.26</v>
      </c>
      <c r="CD89" s="598">
        <f t="shared" si="204"/>
        <v>78.344522609666171</v>
      </c>
      <c r="CE89" s="598">
        <f t="shared" si="205"/>
        <v>51.475833333333334</v>
      </c>
      <c r="CF89" s="763">
        <f t="shared" ref="CF89" si="268">SUM(CF90:CF91)</f>
        <v>8391.76</v>
      </c>
      <c r="CG89" s="598">
        <f>SUM(CG90:CG91)</f>
        <v>7200</v>
      </c>
      <c r="CH89" s="598">
        <f>SUM(CH90:CH91)</f>
        <v>1567.35</v>
      </c>
      <c r="CI89" s="598">
        <f t="shared" si="152"/>
        <v>21.768749999999997</v>
      </c>
      <c r="CJ89" s="598">
        <f>SUM(CJ90:CJ91)</f>
        <v>0</v>
      </c>
      <c r="CK89" s="763">
        <f>SUM(CK90:CK91)</f>
        <v>7200</v>
      </c>
      <c r="CL89" s="598">
        <f t="shared" si="260"/>
        <v>116.55222222222224</v>
      </c>
      <c r="CM89" s="598">
        <f>SUM(CM90:CM91)</f>
        <v>0</v>
      </c>
      <c r="CN89" s="763">
        <f>SUM(CN90:CN91)</f>
        <v>7200</v>
      </c>
      <c r="CO89" s="763">
        <f>SUM(CO90:CO91)</f>
        <v>4787.88</v>
      </c>
      <c r="CP89" s="598">
        <f t="shared" si="155"/>
        <v>66.498333333333335</v>
      </c>
      <c r="CQ89" s="598">
        <f>SUM(CQ90:CQ91)</f>
        <v>0</v>
      </c>
      <c r="CR89" s="763">
        <f>SUM(CR90:CR91)</f>
        <v>7200</v>
      </c>
      <c r="CS89" s="763">
        <f>SUM(CS90:CS91)</f>
        <v>6355.19</v>
      </c>
      <c r="CT89" s="598">
        <f t="shared" si="157"/>
        <v>88.266527777777767</v>
      </c>
      <c r="CU89" s="598">
        <f>SUM(CU90:CU91)</f>
        <v>-7200</v>
      </c>
      <c r="CV89" s="763">
        <f>SUM(CV90:CV91)</f>
        <v>0</v>
      </c>
      <c r="CW89" s="763">
        <f t="shared" ref="CW89:CX89" si="269">SUM(CW90:CW91)</f>
        <v>7200</v>
      </c>
      <c r="CX89" s="763">
        <f t="shared" si="269"/>
        <v>7200</v>
      </c>
      <c r="CY89" s="763">
        <f t="shared" ref="CY89" si="270">SUM(CY90:CY91)</f>
        <v>7200</v>
      </c>
    </row>
    <row r="90" spans="1:103" ht="18.95" customHeight="1" x14ac:dyDescent="0.25">
      <c r="A90" s="459"/>
      <c r="B90" s="545"/>
      <c r="C90" s="545"/>
      <c r="D90" s="545"/>
      <c r="E90" s="545"/>
      <c r="F90" s="545"/>
      <c r="G90" s="545"/>
      <c r="H90" s="459"/>
      <c r="I90" s="461"/>
      <c r="J90" s="461"/>
      <c r="K90" s="464">
        <v>7211</v>
      </c>
      <c r="L90" s="602" t="s">
        <v>613</v>
      </c>
      <c r="M90" s="599"/>
      <c r="N90" s="599"/>
      <c r="O90" s="599"/>
      <c r="P90" s="599"/>
      <c r="Q90" s="599"/>
      <c r="R90" s="599"/>
      <c r="S90" s="599"/>
      <c r="T90" s="599"/>
      <c r="U90" s="599"/>
      <c r="V90" s="599"/>
      <c r="W90" s="599"/>
      <c r="X90" s="599"/>
      <c r="Y90" s="599"/>
      <c r="Z90" s="599"/>
      <c r="AA90" s="599"/>
      <c r="AB90" s="599"/>
      <c r="AC90" s="599"/>
      <c r="AD90" s="599"/>
      <c r="AE90" s="599"/>
      <c r="AF90" s="599"/>
      <c r="AG90" s="599"/>
      <c r="AH90" s="599"/>
      <c r="AI90" s="600">
        <v>0</v>
      </c>
      <c r="AJ90" s="600">
        <v>0</v>
      </c>
      <c r="AK90" s="600">
        <v>0</v>
      </c>
      <c r="AL90" s="600">
        <v>0</v>
      </c>
      <c r="AM90" s="599"/>
      <c r="AN90" s="599"/>
      <c r="AO90" s="600"/>
      <c r="AP90" s="600">
        <v>0</v>
      </c>
      <c r="AQ90" s="600">
        <v>0</v>
      </c>
      <c r="AR90" s="600">
        <v>11000</v>
      </c>
      <c r="AS90" s="600">
        <v>6585.2</v>
      </c>
      <c r="AT90" s="600">
        <f t="shared" si="222"/>
        <v>59.865454545454547</v>
      </c>
      <c r="AU90" s="600">
        <f>AV90-AR90</f>
        <v>0</v>
      </c>
      <c r="AV90" s="600">
        <v>11000</v>
      </c>
      <c r="AW90" s="493"/>
      <c r="AX90" s="493"/>
      <c r="AY90" s="600">
        <v>10500</v>
      </c>
      <c r="AZ90" s="600">
        <v>9161.2000000000007</v>
      </c>
      <c r="BA90" s="600">
        <f t="shared" si="182"/>
        <v>0</v>
      </c>
      <c r="BB90" s="600">
        <f t="shared" si="183"/>
        <v>87.249523809523822</v>
      </c>
      <c r="BC90" s="600"/>
      <c r="BD90" s="600"/>
      <c r="BE90" s="600">
        <v>12000</v>
      </c>
      <c r="BF90" s="600">
        <v>1567.45</v>
      </c>
      <c r="BG90" s="600">
        <f t="shared" si="245"/>
        <v>13.062083333333332</v>
      </c>
      <c r="BH90" s="600">
        <f>BI90-BE90</f>
        <v>-4000</v>
      </c>
      <c r="BI90" s="600">
        <v>8000</v>
      </c>
      <c r="BJ90" s="600"/>
      <c r="BK90" s="600">
        <f t="shared" si="193"/>
        <v>0</v>
      </c>
      <c r="BL90" s="600">
        <f>BM90-BI90</f>
        <v>0</v>
      </c>
      <c r="BM90" s="600">
        <v>8000</v>
      </c>
      <c r="BN90" s="600"/>
      <c r="BO90" s="600">
        <f t="shared" si="195"/>
        <v>0</v>
      </c>
      <c r="BP90" s="600">
        <f>BQ90-BM90</f>
        <v>0</v>
      </c>
      <c r="BQ90" s="600">
        <v>8000</v>
      </c>
      <c r="BR90" s="600">
        <v>6408.18</v>
      </c>
      <c r="BS90" s="600">
        <f t="shared" si="196"/>
        <v>80.102250000000012</v>
      </c>
      <c r="BT90" s="600">
        <f>BU90-BM90</f>
        <v>200</v>
      </c>
      <c r="BU90" s="600">
        <v>8200</v>
      </c>
      <c r="BV90" s="600">
        <v>6408.18</v>
      </c>
      <c r="BW90" s="600">
        <f t="shared" si="203"/>
        <v>80.102250000000012</v>
      </c>
      <c r="BX90" s="600">
        <f>BY90-BU90</f>
        <v>0</v>
      </c>
      <c r="BY90" s="600">
        <v>8200</v>
      </c>
      <c r="BZ90" s="762">
        <v>7200</v>
      </c>
      <c r="CA90" s="762">
        <v>7200</v>
      </c>
      <c r="CB90" s="600">
        <v>4730.72</v>
      </c>
      <c r="CC90" s="762">
        <v>3706.26</v>
      </c>
      <c r="CD90" s="600">
        <f t="shared" si="204"/>
        <v>78.344522609666171</v>
      </c>
      <c r="CE90" s="600">
        <f t="shared" si="205"/>
        <v>51.475833333333334</v>
      </c>
      <c r="CF90" s="762">
        <v>8391.76</v>
      </c>
      <c r="CG90" s="600">
        <v>7200</v>
      </c>
      <c r="CH90" s="600">
        <v>1567.35</v>
      </c>
      <c r="CI90" s="600">
        <f t="shared" si="152"/>
        <v>21.768749999999997</v>
      </c>
      <c r="CJ90" s="600">
        <f>CK90-CG90</f>
        <v>0</v>
      </c>
      <c r="CK90" s="762">
        <v>7200</v>
      </c>
      <c r="CL90" s="600">
        <f t="shared" si="260"/>
        <v>116.55222222222224</v>
      </c>
      <c r="CM90" s="600">
        <f>CN90-CK90</f>
        <v>0</v>
      </c>
      <c r="CN90" s="762">
        <v>7200</v>
      </c>
      <c r="CO90" s="762">
        <v>4787.88</v>
      </c>
      <c r="CP90" s="600">
        <f t="shared" si="155"/>
        <v>66.498333333333335</v>
      </c>
      <c r="CQ90" s="600">
        <f>CR90-CN90</f>
        <v>0</v>
      </c>
      <c r="CR90" s="762">
        <v>7200</v>
      </c>
      <c r="CS90" s="762">
        <v>6355.19</v>
      </c>
      <c r="CT90" s="600">
        <f t="shared" si="157"/>
        <v>88.266527777777767</v>
      </c>
      <c r="CU90" s="600">
        <f>CV90-CR90</f>
        <v>-7200</v>
      </c>
      <c r="CV90" s="762"/>
      <c r="CW90" s="762">
        <v>7200</v>
      </c>
      <c r="CX90" s="762">
        <v>7200</v>
      </c>
      <c r="CY90" s="762">
        <v>7200</v>
      </c>
    </row>
    <row r="91" spans="1:103" ht="18.95" hidden="1" customHeight="1" x14ac:dyDescent="0.25">
      <c r="A91" s="459"/>
      <c r="B91" s="545"/>
      <c r="C91" s="545"/>
      <c r="D91" s="545"/>
      <c r="E91" s="545"/>
      <c r="F91" s="545"/>
      <c r="G91" s="545"/>
      <c r="H91" s="459"/>
      <c r="I91" s="461"/>
      <c r="J91" s="461"/>
      <c r="K91" s="464">
        <v>7213</v>
      </c>
      <c r="L91" s="602" t="s">
        <v>341</v>
      </c>
      <c r="M91" s="600"/>
      <c r="N91" s="600"/>
      <c r="O91" s="600"/>
      <c r="P91" s="600">
        <v>0</v>
      </c>
      <c r="Q91" s="600">
        <v>0</v>
      </c>
      <c r="R91" s="600">
        <v>0</v>
      </c>
      <c r="S91" s="600">
        <v>734859.56</v>
      </c>
      <c r="T91" s="600">
        <v>0</v>
      </c>
      <c r="U91" s="600">
        <f>(V91-R91)</f>
        <v>0</v>
      </c>
      <c r="V91" s="600">
        <v>0</v>
      </c>
      <c r="W91" s="600">
        <v>0</v>
      </c>
      <c r="X91" s="600">
        <v>0</v>
      </c>
      <c r="Y91" s="600">
        <v>734859.56</v>
      </c>
      <c r="Z91" s="600">
        <v>0</v>
      </c>
      <c r="AA91" s="600">
        <v>0</v>
      </c>
      <c r="AB91" s="600">
        <v>0</v>
      </c>
      <c r="AC91" s="600">
        <f>(AD91-Z91)</f>
        <v>0</v>
      </c>
      <c r="AD91" s="600">
        <v>0</v>
      </c>
      <c r="AE91" s="600"/>
      <c r="AF91" s="600"/>
      <c r="AG91" s="600">
        <v>0</v>
      </c>
      <c r="AH91" s="600">
        <v>0</v>
      </c>
      <c r="AI91" s="600">
        <v>0</v>
      </c>
      <c r="AJ91" s="600">
        <v>0</v>
      </c>
      <c r="AK91" s="600">
        <v>0</v>
      </c>
      <c r="AL91" s="600">
        <v>0</v>
      </c>
      <c r="AM91" s="600">
        <v>0</v>
      </c>
      <c r="AN91" s="600"/>
      <c r="AO91" s="600"/>
      <c r="AP91" s="600"/>
      <c r="AQ91" s="600">
        <v>0</v>
      </c>
      <c r="AR91" s="600"/>
      <c r="AS91" s="600"/>
      <c r="AT91" s="600">
        <f t="shared" si="222"/>
        <v>0</v>
      </c>
      <c r="AU91" s="600">
        <f>AV91-AR91</f>
        <v>0</v>
      </c>
      <c r="AV91" s="600"/>
      <c r="AW91" s="493">
        <v>0</v>
      </c>
      <c r="AX91" s="493">
        <v>0</v>
      </c>
      <c r="AY91" s="600"/>
      <c r="AZ91" s="600"/>
      <c r="BA91" s="600">
        <f t="shared" si="182"/>
        <v>0</v>
      </c>
      <c r="BB91" s="600">
        <f t="shared" si="183"/>
        <v>0</v>
      </c>
      <c r="BC91" s="600"/>
      <c r="BD91" s="600"/>
      <c r="BE91" s="600"/>
      <c r="BF91" s="600"/>
      <c r="BG91" s="600">
        <f t="shared" si="245"/>
        <v>0</v>
      </c>
      <c r="BH91" s="600">
        <f>BI91-BE91</f>
        <v>0</v>
      </c>
      <c r="BI91" s="600"/>
      <c r="BJ91" s="600"/>
      <c r="BK91" s="600">
        <f t="shared" si="193"/>
        <v>0</v>
      </c>
      <c r="BL91" s="600">
        <f>BM91-BI91</f>
        <v>0</v>
      </c>
      <c r="BM91" s="600"/>
      <c r="BN91" s="600"/>
      <c r="BO91" s="600">
        <f t="shared" si="195"/>
        <v>0</v>
      </c>
      <c r="BP91" s="600">
        <f>BQ91-BM91</f>
        <v>0</v>
      </c>
      <c r="BQ91" s="600"/>
      <c r="BR91" s="600"/>
      <c r="BS91" s="600">
        <f t="shared" si="196"/>
        <v>0</v>
      </c>
      <c r="BT91" s="600">
        <f>BU91-BM91</f>
        <v>0</v>
      </c>
      <c r="BU91" s="600"/>
      <c r="BV91" s="600"/>
      <c r="BW91" s="600">
        <f t="shared" si="203"/>
        <v>0</v>
      </c>
      <c r="BX91" s="600">
        <f>BY91-BU91</f>
        <v>0</v>
      </c>
      <c r="BY91" s="600"/>
      <c r="BZ91" s="762"/>
      <c r="CA91" s="762"/>
      <c r="CB91" s="600"/>
      <c r="CC91" s="762"/>
      <c r="CD91" s="600">
        <f t="shared" si="204"/>
        <v>0</v>
      </c>
      <c r="CE91" s="600">
        <f t="shared" si="205"/>
        <v>0</v>
      </c>
      <c r="CF91" s="762"/>
      <c r="CG91" s="600"/>
      <c r="CH91" s="600">
        <v>0</v>
      </c>
      <c r="CI91" s="600">
        <f t="shared" si="152"/>
        <v>0</v>
      </c>
      <c r="CJ91" s="600">
        <f>CK91-CG91</f>
        <v>0</v>
      </c>
      <c r="CK91" s="762"/>
      <c r="CL91" s="600">
        <f t="shared" si="260"/>
        <v>0</v>
      </c>
      <c r="CM91" s="600">
        <f>CN91-CK91</f>
        <v>0</v>
      </c>
      <c r="CN91" s="762"/>
      <c r="CO91" s="762"/>
      <c r="CP91" s="600">
        <f t="shared" si="155"/>
        <v>0</v>
      </c>
      <c r="CQ91" s="600">
        <f>CR91-CN91</f>
        <v>0</v>
      </c>
      <c r="CR91" s="762"/>
      <c r="CS91" s="762"/>
      <c r="CT91" s="600">
        <f t="shared" si="157"/>
        <v>0</v>
      </c>
      <c r="CU91" s="600">
        <f>CV91-CR91</f>
        <v>0</v>
      </c>
      <c r="CV91" s="762"/>
      <c r="CW91" s="762"/>
      <c r="CX91" s="762"/>
      <c r="CY91" s="762"/>
    </row>
    <row r="92" spans="1:103" ht="18.95" hidden="1" customHeight="1" x14ac:dyDescent="0.25">
      <c r="A92" s="459"/>
      <c r="B92" s="545"/>
      <c r="C92" s="545"/>
      <c r="D92" s="545"/>
      <c r="E92" s="545"/>
      <c r="F92" s="545"/>
      <c r="G92" s="545"/>
      <c r="H92" s="465"/>
      <c r="I92" s="464"/>
      <c r="J92" s="464"/>
      <c r="K92" s="464">
        <v>7214</v>
      </c>
      <c r="L92" s="602" t="s">
        <v>78</v>
      </c>
      <c r="M92" s="600">
        <v>12503310.289999999</v>
      </c>
      <c r="N92" s="600">
        <v>0</v>
      </c>
      <c r="O92" s="600">
        <v>0</v>
      </c>
      <c r="P92" s="600">
        <v>0</v>
      </c>
      <c r="Q92" s="600">
        <v>0</v>
      </c>
      <c r="R92" s="600">
        <v>1187650.27</v>
      </c>
      <c r="S92" s="600">
        <v>452790.71</v>
      </c>
      <c r="T92" s="600">
        <f>(S92/R92)*100</f>
        <v>38.124919552285377</v>
      </c>
      <c r="U92" s="600">
        <f>(V92-R92)</f>
        <v>-1187650.27</v>
      </c>
      <c r="V92" s="600">
        <v>0</v>
      </c>
      <c r="W92" s="600">
        <v>0</v>
      </c>
      <c r="X92" s="600">
        <v>1187650.27</v>
      </c>
      <c r="Y92" s="600">
        <v>452790.71</v>
      </c>
      <c r="Z92" s="600">
        <v>0</v>
      </c>
      <c r="AA92" s="600">
        <v>0</v>
      </c>
      <c r="AB92" s="600">
        <v>0</v>
      </c>
      <c r="AC92" s="600">
        <f>(AD92-Z92)</f>
        <v>0</v>
      </c>
      <c r="AD92" s="600">
        <v>0</v>
      </c>
      <c r="AE92" s="600"/>
      <c r="AF92" s="600"/>
      <c r="AG92" s="600">
        <v>0</v>
      </c>
      <c r="AH92" s="600">
        <v>0</v>
      </c>
      <c r="AI92" s="600">
        <v>0</v>
      </c>
      <c r="AJ92" s="600">
        <v>0</v>
      </c>
      <c r="AK92" s="600">
        <v>0</v>
      </c>
      <c r="AL92" s="600">
        <v>0</v>
      </c>
      <c r="AM92" s="600">
        <v>0</v>
      </c>
      <c r="AN92" s="600"/>
      <c r="AO92" s="600"/>
      <c r="AP92" s="600"/>
      <c r="AQ92" s="600">
        <v>0</v>
      </c>
      <c r="AR92" s="600"/>
      <c r="AS92" s="600"/>
      <c r="AT92" s="600">
        <f t="shared" si="222"/>
        <v>0</v>
      </c>
      <c r="AU92" s="600">
        <f>AV92-AR92</f>
        <v>0</v>
      </c>
      <c r="AV92" s="600"/>
      <c r="AW92" s="493">
        <v>0</v>
      </c>
      <c r="AX92" s="493">
        <v>0</v>
      </c>
      <c r="AY92" s="600"/>
      <c r="AZ92" s="600"/>
      <c r="BA92" s="600">
        <f t="shared" si="182"/>
        <v>0</v>
      </c>
      <c r="BB92" s="600">
        <f t="shared" si="183"/>
        <v>0</v>
      </c>
      <c r="BC92" s="600"/>
      <c r="BD92" s="600"/>
      <c r="BE92" s="600"/>
      <c r="BF92" s="600"/>
      <c r="BG92" s="600">
        <f t="shared" si="245"/>
        <v>0</v>
      </c>
      <c r="BH92" s="600">
        <f>BI92-BE92</f>
        <v>0</v>
      </c>
      <c r="BI92" s="600"/>
      <c r="BJ92" s="600"/>
      <c r="BK92" s="600">
        <f t="shared" si="193"/>
        <v>0</v>
      </c>
      <c r="BL92" s="600">
        <f>BM92-BI92</f>
        <v>0</v>
      </c>
      <c r="BM92" s="600"/>
      <c r="BN92" s="600"/>
      <c r="BO92" s="600">
        <f t="shared" si="195"/>
        <v>0</v>
      </c>
      <c r="BP92" s="600">
        <f>BQ92-BM92</f>
        <v>0</v>
      </c>
      <c r="BQ92" s="600"/>
      <c r="BR92" s="600"/>
      <c r="BS92" s="600">
        <f t="shared" si="196"/>
        <v>0</v>
      </c>
      <c r="BT92" s="600">
        <f>BU92-BM92</f>
        <v>0</v>
      </c>
      <c r="BU92" s="600"/>
      <c r="BV92" s="600"/>
      <c r="BW92" s="600">
        <f t="shared" si="203"/>
        <v>0</v>
      </c>
      <c r="BX92" s="600">
        <f>BY92-BU92</f>
        <v>0</v>
      </c>
      <c r="BY92" s="600"/>
      <c r="BZ92" s="762"/>
      <c r="CA92" s="762"/>
      <c r="CB92" s="600"/>
      <c r="CC92" s="762"/>
      <c r="CD92" s="600">
        <f t="shared" si="204"/>
        <v>0</v>
      </c>
      <c r="CE92" s="600">
        <f t="shared" si="205"/>
        <v>0</v>
      </c>
      <c r="CF92" s="762"/>
      <c r="CG92" s="600"/>
      <c r="CH92" s="600">
        <v>0</v>
      </c>
      <c r="CI92" s="600">
        <f t="shared" si="152"/>
        <v>0</v>
      </c>
      <c r="CJ92" s="600">
        <f>CK92-CG92</f>
        <v>0</v>
      </c>
      <c r="CK92" s="762"/>
      <c r="CL92" s="600">
        <f t="shared" si="260"/>
        <v>0</v>
      </c>
      <c r="CM92" s="600">
        <f>CN92-CK92</f>
        <v>0</v>
      </c>
      <c r="CN92" s="762"/>
      <c r="CO92" s="762"/>
      <c r="CP92" s="600">
        <f t="shared" si="155"/>
        <v>0</v>
      </c>
      <c r="CQ92" s="600">
        <f>CR92-CN92</f>
        <v>0</v>
      </c>
      <c r="CR92" s="762"/>
      <c r="CS92" s="762"/>
      <c r="CT92" s="600">
        <f t="shared" si="157"/>
        <v>0</v>
      </c>
      <c r="CU92" s="600">
        <f>CV92-CR92</f>
        <v>0</v>
      </c>
      <c r="CV92" s="762"/>
      <c r="CW92" s="762"/>
      <c r="CX92" s="762"/>
      <c r="CY92" s="762"/>
    </row>
    <row r="93" spans="1:103" ht="18.95" hidden="1" customHeight="1" x14ac:dyDescent="0.25">
      <c r="A93" s="459"/>
      <c r="B93" s="545"/>
      <c r="C93" s="545"/>
      <c r="D93" s="545"/>
      <c r="E93" s="545"/>
      <c r="F93" s="545"/>
      <c r="G93" s="545"/>
      <c r="H93" s="465"/>
      <c r="I93" s="464"/>
      <c r="J93" s="464"/>
      <c r="K93" s="774">
        <v>7222</v>
      </c>
      <c r="L93" s="439" t="s">
        <v>212</v>
      </c>
      <c r="M93" s="607"/>
      <c r="N93" s="607"/>
      <c r="O93" s="607"/>
      <c r="P93" s="607"/>
      <c r="Q93" s="607"/>
      <c r="R93" s="607"/>
      <c r="S93" s="607"/>
      <c r="T93" s="607"/>
      <c r="U93" s="607"/>
      <c r="V93" s="607"/>
      <c r="W93" s="607"/>
      <c r="X93" s="607"/>
      <c r="Y93" s="607"/>
      <c r="Z93" s="607"/>
      <c r="AA93" s="607"/>
      <c r="AB93" s="607"/>
      <c r="AC93" s="607"/>
      <c r="AD93" s="607"/>
      <c r="AE93" s="607"/>
      <c r="AF93" s="607"/>
      <c r="AG93" s="607"/>
      <c r="AH93" s="607"/>
      <c r="AI93" s="607">
        <v>0</v>
      </c>
      <c r="AJ93" s="607"/>
      <c r="AK93" s="607"/>
      <c r="AL93" s="607"/>
      <c r="AM93" s="607"/>
      <c r="AN93" s="607"/>
      <c r="AO93" s="607"/>
      <c r="AP93" s="607"/>
      <c r="AQ93" s="607">
        <v>0</v>
      </c>
      <c r="AR93" s="607"/>
      <c r="AS93" s="607"/>
      <c r="AT93" s="607">
        <f t="shared" si="222"/>
        <v>0</v>
      </c>
      <c r="AU93" s="607">
        <f>AV93-AR93</f>
        <v>0</v>
      </c>
      <c r="AV93" s="607"/>
      <c r="AW93" s="413">
        <v>0</v>
      </c>
      <c r="AX93" s="413">
        <v>0</v>
      </c>
      <c r="AY93" s="607"/>
      <c r="AZ93" s="607"/>
      <c r="BA93" s="607">
        <f t="shared" si="182"/>
        <v>0</v>
      </c>
      <c r="BB93" s="607">
        <f t="shared" si="183"/>
        <v>0</v>
      </c>
      <c r="BC93" s="607"/>
      <c r="BD93" s="607"/>
      <c r="BE93" s="607"/>
      <c r="BF93" s="607"/>
      <c r="BG93" s="607">
        <f t="shared" si="245"/>
        <v>0</v>
      </c>
      <c r="BH93" s="607">
        <f>BI93-BE93</f>
        <v>0</v>
      </c>
      <c r="BI93" s="607"/>
      <c r="BJ93" s="607"/>
      <c r="BK93" s="607">
        <f t="shared" si="193"/>
        <v>0</v>
      </c>
      <c r="BL93" s="607">
        <f>BM93-BI93</f>
        <v>0</v>
      </c>
      <c r="BM93" s="607"/>
      <c r="BN93" s="607"/>
      <c r="BO93" s="607">
        <f t="shared" si="195"/>
        <v>0</v>
      </c>
      <c r="BP93" s="607">
        <f>BQ93-BM93</f>
        <v>0</v>
      </c>
      <c r="BQ93" s="607"/>
      <c r="BR93" s="607"/>
      <c r="BS93" s="607">
        <f t="shared" si="196"/>
        <v>0</v>
      </c>
      <c r="BT93" s="607">
        <f>BU93-BM93</f>
        <v>0</v>
      </c>
      <c r="BU93" s="607"/>
      <c r="BV93" s="607"/>
      <c r="BW93" s="607">
        <f t="shared" si="203"/>
        <v>0</v>
      </c>
      <c r="BX93" s="607">
        <f>BY93-BU93</f>
        <v>0</v>
      </c>
      <c r="BY93" s="607"/>
      <c r="BZ93" s="764"/>
      <c r="CA93" s="764"/>
      <c r="CB93" s="607"/>
      <c r="CC93" s="764"/>
      <c r="CD93" s="607">
        <f t="shared" si="204"/>
        <v>0</v>
      </c>
      <c r="CE93" s="607">
        <f t="shared" si="205"/>
        <v>0</v>
      </c>
      <c r="CF93" s="764"/>
      <c r="CG93" s="607"/>
      <c r="CH93" s="607">
        <v>0</v>
      </c>
      <c r="CI93" s="607">
        <f t="shared" si="152"/>
        <v>0</v>
      </c>
      <c r="CJ93" s="607">
        <f>CK93-CG93</f>
        <v>0</v>
      </c>
      <c r="CK93" s="764"/>
      <c r="CL93" s="607">
        <f t="shared" si="260"/>
        <v>0</v>
      </c>
      <c r="CM93" s="607">
        <f>CN93-CK93</f>
        <v>0</v>
      </c>
      <c r="CN93" s="764"/>
      <c r="CO93" s="764"/>
      <c r="CP93" s="607">
        <f t="shared" si="155"/>
        <v>0</v>
      </c>
      <c r="CQ93" s="607">
        <f>CR93-CN93</f>
        <v>0</v>
      </c>
      <c r="CR93" s="764"/>
      <c r="CS93" s="764"/>
      <c r="CT93" s="607">
        <f t="shared" si="157"/>
        <v>0</v>
      </c>
      <c r="CU93" s="607">
        <f>CV93-CR93</f>
        <v>0</v>
      </c>
      <c r="CV93" s="764"/>
      <c r="CW93" s="764"/>
      <c r="CX93" s="764"/>
      <c r="CY93" s="764"/>
    </row>
    <row r="94" spans="1:103" ht="18.95" hidden="1" customHeight="1" x14ac:dyDescent="0.25">
      <c r="A94" s="459"/>
      <c r="B94" s="545"/>
      <c r="C94" s="545"/>
      <c r="D94" s="545"/>
      <c r="E94" s="545"/>
      <c r="F94" s="545"/>
      <c r="G94" s="545" t="s">
        <v>11</v>
      </c>
      <c r="H94" s="465"/>
      <c r="I94" s="464"/>
      <c r="J94" s="461">
        <v>723</v>
      </c>
      <c r="K94" s="461" t="s">
        <v>302</v>
      </c>
      <c r="L94" s="669"/>
      <c r="M94" s="440">
        <f t="shared" ref="M94:S94" si="271">SUM(M95)</f>
        <v>0</v>
      </c>
      <c r="N94" s="440">
        <f t="shared" si="271"/>
        <v>0</v>
      </c>
      <c r="O94" s="440">
        <f t="shared" si="271"/>
        <v>0</v>
      </c>
      <c r="P94" s="440">
        <f t="shared" si="271"/>
        <v>0</v>
      </c>
      <c r="Q94" s="440">
        <f t="shared" si="271"/>
        <v>40000</v>
      </c>
      <c r="R94" s="440">
        <f t="shared" si="271"/>
        <v>40000</v>
      </c>
      <c r="S94" s="440">
        <f t="shared" si="271"/>
        <v>24300</v>
      </c>
      <c r="T94" s="440">
        <f>(S94/R94)*100</f>
        <v>60.750000000000007</v>
      </c>
      <c r="U94" s="440">
        <f t="shared" ref="U94:AA94" si="272">SUM(U95)</f>
        <v>-40000</v>
      </c>
      <c r="V94" s="440">
        <f t="shared" si="272"/>
        <v>0</v>
      </c>
      <c r="W94" s="440">
        <f t="shared" si="272"/>
        <v>0</v>
      </c>
      <c r="X94" s="440">
        <f t="shared" si="272"/>
        <v>24300</v>
      </c>
      <c r="Y94" s="440">
        <f t="shared" si="272"/>
        <v>24300</v>
      </c>
      <c r="Z94" s="440">
        <f t="shared" si="272"/>
        <v>0</v>
      </c>
      <c r="AA94" s="440">
        <f t="shared" si="272"/>
        <v>0</v>
      </c>
      <c r="AB94" s="440">
        <v>0</v>
      </c>
      <c r="AC94" s="440">
        <f>SUM(AC95)</f>
        <v>0</v>
      </c>
      <c r="AD94" s="440">
        <f>SUM(AD95)</f>
        <v>0</v>
      </c>
      <c r="AE94" s="440"/>
      <c r="AF94" s="440"/>
      <c r="AG94" s="440">
        <f t="shared" ref="AG94:AS94" si="273">SUM(AG95)</f>
        <v>0</v>
      </c>
      <c r="AH94" s="440">
        <f t="shared" si="273"/>
        <v>0</v>
      </c>
      <c r="AI94" s="440">
        <f t="shared" si="273"/>
        <v>0</v>
      </c>
      <c r="AJ94" s="440">
        <f t="shared" si="273"/>
        <v>0</v>
      </c>
      <c r="AK94" s="440">
        <f t="shared" si="273"/>
        <v>0</v>
      </c>
      <c r="AL94" s="440">
        <f t="shared" si="273"/>
        <v>0</v>
      </c>
      <c r="AM94" s="440">
        <f t="shared" si="273"/>
        <v>0</v>
      </c>
      <c r="AN94" s="440"/>
      <c r="AO94" s="440">
        <f t="shared" si="273"/>
        <v>0</v>
      </c>
      <c r="AP94" s="440">
        <f t="shared" si="273"/>
        <v>0</v>
      </c>
      <c r="AQ94" s="440">
        <f t="shared" si="273"/>
        <v>0</v>
      </c>
      <c r="AR94" s="440">
        <f t="shared" si="273"/>
        <v>0</v>
      </c>
      <c r="AS94" s="440">
        <f t="shared" si="273"/>
        <v>0</v>
      </c>
      <c r="AT94" s="440">
        <f t="shared" si="222"/>
        <v>0</v>
      </c>
      <c r="AU94" s="440">
        <f t="shared" ref="AU94:CB94" si="274">SUM(AU95)</f>
        <v>0</v>
      </c>
      <c r="AV94" s="440">
        <f t="shared" si="274"/>
        <v>0</v>
      </c>
      <c r="AW94" s="415">
        <f t="shared" si="274"/>
        <v>0</v>
      </c>
      <c r="AX94" s="415">
        <f t="shared" si="274"/>
        <v>0</v>
      </c>
      <c r="AY94" s="440">
        <f t="shared" si="274"/>
        <v>0</v>
      </c>
      <c r="AZ94" s="440">
        <f t="shared" si="274"/>
        <v>0</v>
      </c>
      <c r="BA94" s="440">
        <f t="shared" si="182"/>
        <v>0</v>
      </c>
      <c r="BB94" s="440">
        <f t="shared" si="183"/>
        <v>0</v>
      </c>
      <c r="BC94" s="440"/>
      <c r="BD94" s="440"/>
      <c r="BE94" s="440">
        <f t="shared" si="274"/>
        <v>0</v>
      </c>
      <c r="BF94" s="440">
        <f t="shared" si="274"/>
        <v>0</v>
      </c>
      <c r="BG94" s="440">
        <f t="shared" si="245"/>
        <v>0</v>
      </c>
      <c r="BH94" s="440">
        <f t="shared" si="274"/>
        <v>0</v>
      </c>
      <c r="BI94" s="440">
        <f t="shared" si="274"/>
        <v>0</v>
      </c>
      <c r="BJ94" s="440"/>
      <c r="BK94" s="440">
        <f t="shared" si="193"/>
        <v>0</v>
      </c>
      <c r="BL94" s="440">
        <f t="shared" si="274"/>
        <v>0</v>
      </c>
      <c r="BM94" s="440">
        <f t="shared" si="274"/>
        <v>0</v>
      </c>
      <c r="BN94" s="440"/>
      <c r="BO94" s="440">
        <f t="shared" si="195"/>
        <v>0</v>
      </c>
      <c r="BP94" s="440">
        <f t="shared" si="274"/>
        <v>0</v>
      </c>
      <c r="BQ94" s="440">
        <f t="shared" si="274"/>
        <v>0</v>
      </c>
      <c r="BR94" s="440">
        <f t="shared" si="274"/>
        <v>0</v>
      </c>
      <c r="BS94" s="440">
        <f t="shared" si="196"/>
        <v>0</v>
      </c>
      <c r="BT94" s="440">
        <f t="shared" si="274"/>
        <v>0</v>
      </c>
      <c r="BU94" s="440">
        <f t="shared" si="274"/>
        <v>0</v>
      </c>
      <c r="BV94" s="440">
        <f t="shared" si="274"/>
        <v>0</v>
      </c>
      <c r="BW94" s="440">
        <f t="shared" si="203"/>
        <v>0</v>
      </c>
      <c r="BX94" s="440">
        <f t="shared" si="274"/>
        <v>0</v>
      </c>
      <c r="BY94" s="440">
        <f t="shared" si="274"/>
        <v>0</v>
      </c>
      <c r="BZ94" s="767">
        <f t="shared" si="274"/>
        <v>0</v>
      </c>
      <c r="CA94" s="767">
        <f t="shared" si="274"/>
        <v>0</v>
      </c>
      <c r="CB94" s="440">
        <f t="shared" si="274"/>
        <v>0</v>
      </c>
      <c r="CC94" s="767">
        <f>SUM(CC95)</f>
        <v>0</v>
      </c>
      <c r="CD94" s="440">
        <f t="shared" si="204"/>
        <v>0</v>
      </c>
      <c r="CE94" s="440">
        <f t="shared" si="205"/>
        <v>0</v>
      </c>
      <c r="CF94" s="767">
        <f t="shared" ref="CF94" si="275">SUM(CF95)</f>
        <v>0</v>
      </c>
      <c r="CG94" s="440">
        <f>SUM(CG95)</f>
        <v>0</v>
      </c>
      <c r="CH94" s="440">
        <f>SUM(CH95)</f>
        <v>0</v>
      </c>
      <c r="CI94" s="440">
        <f t="shared" si="152"/>
        <v>0</v>
      </c>
      <c r="CJ94" s="440">
        <f t="shared" ref="CJ94" si="276">SUM(CJ95)</f>
        <v>0</v>
      </c>
      <c r="CK94" s="767">
        <f>SUM(CK95)</f>
        <v>0</v>
      </c>
      <c r="CL94" s="440">
        <f t="shared" si="260"/>
        <v>0</v>
      </c>
      <c r="CM94" s="440">
        <f t="shared" ref="CM94" si="277">SUM(CM95)</f>
        <v>0</v>
      </c>
      <c r="CN94" s="767">
        <f>SUM(CN95)</f>
        <v>0</v>
      </c>
      <c r="CO94" s="767">
        <f>SUM(CO95)</f>
        <v>0</v>
      </c>
      <c r="CP94" s="440">
        <f t="shared" si="155"/>
        <v>0</v>
      </c>
      <c r="CQ94" s="440">
        <f t="shared" ref="CQ94" si="278">SUM(CQ95)</f>
        <v>0</v>
      </c>
      <c r="CR94" s="767">
        <f>SUM(CR95)</f>
        <v>0</v>
      </c>
      <c r="CS94" s="767">
        <f>SUM(CS95)</f>
        <v>0</v>
      </c>
      <c r="CT94" s="440">
        <f t="shared" si="157"/>
        <v>0</v>
      </c>
      <c r="CU94" s="440">
        <f t="shared" ref="CU94" si="279">SUM(CU95)</f>
        <v>0</v>
      </c>
      <c r="CV94" s="767">
        <f>SUM(CV95)</f>
        <v>0</v>
      </c>
      <c r="CW94" s="767">
        <f t="shared" ref="CW94:CY94" si="280">SUM(CW95)</f>
        <v>0</v>
      </c>
      <c r="CX94" s="767">
        <f t="shared" si="280"/>
        <v>0</v>
      </c>
      <c r="CY94" s="767">
        <f t="shared" si="280"/>
        <v>0</v>
      </c>
    </row>
    <row r="95" spans="1:103" ht="18.95" hidden="1" customHeight="1" x14ac:dyDescent="0.25">
      <c r="A95" s="459"/>
      <c r="B95" s="545"/>
      <c r="C95" s="545"/>
      <c r="D95" s="545"/>
      <c r="E95" s="545"/>
      <c r="F95" s="545"/>
      <c r="G95" s="545"/>
      <c r="H95" s="465"/>
      <c r="I95" s="464"/>
      <c r="J95" s="464"/>
      <c r="K95" s="464">
        <v>7231</v>
      </c>
      <c r="L95" s="602" t="s">
        <v>197</v>
      </c>
      <c r="M95" s="608">
        <v>0</v>
      </c>
      <c r="N95" s="608">
        <v>0</v>
      </c>
      <c r="O95" s="608">
        <v>0</v>
      </c>
      <c r="P95" s="608">
        <v>0</v>
      </c>
      <c r="Q95" s="608">
        <v>40000</v>
      </c>
      <c r="R95" s="608">
        <v>40000</v>
      </c>
      <c r="S95" s="608">
        <v>24300</v>
      </c>
      <c r="T95" s="608">
        <f>(S95/R95)*100</f>
        <v>60.750000000000007</v>
      </c>
      <c r="U95" s="608">
        <f>(V95-R95)</f>
        <v>-40000</v>
      </c>
      <c r="V95" s="608">
        <v>0</v>
      </c>
      <c r="W95" s="608">
        <v>0</v>
      </c>
      <c r="X95" s="608">
        <v>24300</v>
      </c>
      <c r="Y95" s="608">
        <v>24300</v>
      </c>
      <c r="Z95" s="608">
        <v>0</v>
      </c>
      <c r="AA95" s="608">
        <v>0</v>
      </c>
      <c r="AB95" s="608">
        <v>0</v>
      </c>
      <c r="AC95" s="608">
        <f>(AD95-Z95)</f>
        <v>0</v>
      </c>
      <c r="AD95" s="608">
        <v>0</v>
      </c>
      <c r="AE95" s="608"/>
      <c r="AF95" s="608"/>
      <c r="AG95" s="608">
        <v>0</v>
      </c>
      <c r="AH95" s="608">
        <v>0</v>
      </c>
      <c r="AI95" s="608">
        <v>0</v>
      </c>
      <c r="AJ95" s="608">
        <v>0</v>
      </c>
      <c r="AK95" s="608">
        <v>0</v>
      </c>
      <c r="AL95" s="608">
        <v>0</v>
      </c>
      <c r="AM95" s="608">
        <v>0</v>
      </c>
      <c r="AN95" s="608"/>
      <c r="AO95" s="608"/>
      <c r="AP95" s="608"/>
      <c r="AQ95" s="608">
        <v>0</v>
      </c>
      <c r="AR95" s="608"/>
      <c r="AS95" s="608"/>
      <c r="AT95" s="608">
        <f t="shared" si="222"/>
        <v>0</v>
      </c>
      <c r="AU95" s="608">
        <v>0</v>
      </c>
      <c r="AV95" s="608"/>
      <c r="AW95" s="414">
        <v>0</v>
      </c>
      <c r="AX95" s="414">
        <v>0</v>
      </c>
      <c r="AY95" s="608"/>
      <c r="AZ95" s="608"/>
      <c r="BA95" s="608">
        <f t="shared" si="182"/>
        <v>0</v>
      </c>
      <c r="BB95" s="608">
        <f t="shared" si="183"/>
        <v>0</v>
      </c>
      <c r="BC95" s="608"/>
      <c r="BD95" s="608"/>
      <c r="BE95" s="608"/>
      <c r="BF95" s="608"/>
      <c r="BG95" s="608">
        <f t="shared" si="245"/>
        <v>0</v>
      </c>
      <c r="BH95" s="608">
        <v>0</v>
      </c>
      <c r="BI95" s="608"/>
      <c r="BJ95" s="608"/>
      <c r="BK95" s="608">
        <f t="shared" si="193"/>
        <v>0</v>
      </c>
      <c r="BL95" s="608">
        <v>0</v>
      </c>
      <c r="BM95" s="608"/>
      <c r="BN95" s="608"/>
      <c r="BO95" s="608">
        <f t="shared" si="195"/>
        <v>0</v>
      </c>
      <c r="BP95" s="608">
        <v>0</v>
      </c>
      <c r="BQ95" s="608"/>
      <c r="BR95" s="608"/>
      <c r="BS95" s="608">
        <f t="shared" si="196"/>
        <v>0</v>
      </c>
      <c r="BT95" s="608">
        <v>0</v>
      </c>
      <c r="BU95" s="608"/>
      <c r="BV95" s="608"/>
      <c r="BW95" s="608">
        <f t="shared" si="203"/>
        <v>0</v>
      </c>
      <c r="BX95" s="608">
        <v>0</v>
      </c>
      <c r="BY95" s="608"/>
      <c r="BZ95" s="766"/>
      <c r="CA95" s="766"/>
      <c r="CB95" s="608"/>
      <c r="CC95" s="766"/>
      <c r="CD95" s="608">
        <f t="shared" si="204"/>
        <v>0</v>
      </c>
      <c r="CE95" s="608">
        <f t="shared" si="205"/>
        <v>0</v>
      </c>
      <c r="CF95" s="766"/>
      <c r="CG95" s="608"/>
      <c r="CH95" s="608">
        <v>0</v>
      </c>
      <c r="CI95" s="608">
        <f t="shared" si="152"/>
        <v>0</v>
      </c>
      <c r="CJ95" s="608">
        <v>0</v>
      </c>
      <c r="CK95" s="766"/>
      <c r="CL95" s="608">
        <f t="shared" si="260"/>
        <v>0</v>
      </c>
      <c r="CM95" s="608">
        <v>0</v>
      </c>
      <c r="CN95" s="766"/>
      <c r="CO95" s="766"/>
      <c r="CP95" s="608">
        <f t="shared" si="155"/>
        <v>0</v>
      </c>
      <c r="CQ95" s="608">
        <v>0</v>
      </c>
      <c r="CR95" s="766"/>
      <c r="CS95" s="766"/>
      <c r="CT95" s="608">
        <f t="shared" si="157"/>
        <v>0</v>
      </c>
      <c r="CU95" s="608"/>
      <c r="CV95" s="766"/>
      <c r="CW95" s="766"/>
      <c r="CX95" s="766"/>
      <c r="CY95" s="766"/>
    </row>
    <row r="96" spans="1:103" ht="18.95" customHeight="1" x14ac:dyDescent="0.25">
      <c r="A96" s="459" t="s">
        <v>7</v>
      </c>
      <c r="B96" s="545"/>
      <c r="C96" s="545"/>
      <c r="D96" s="545"/>
      <c r="E96" s="545"/>
      <c r="F96" s="545"/>
      <c r="G96" s="545" t="s">
        <v>11</v>
      </c>
      <c r="H96" s="459"/>
      <c r="I96" s="461"/>
      <c r="J96" s="452">
        <v>724</v>
      </c>
      <c r="K96" s="452" t="s">
        <v>643</v>
      </c>
      <c r="L96" s="664"/>
      <c r="M96" s="597" t="e">
        <f>SUM(#REF!)</f>
        <v>#REF!</v>
      </c>
      <c r="N96" s="599" t="e">
        <f>SUM(#REF!)</f>
        <v>#REF!</v>
      </c>
      <c r="O96" s="599" t="e">
        <f>SUM(#REF!)</f>
        <v>#REF!</v>
      </c>
      <c r="P96" s="597" t="e">
        <f>SUM(#REF!)</f>
        <v>#REF!</v>
      </c>
      <c r="Q96" s="597" t="e">
        <f>SUM(#REF!)</f>
        <v>#REF!</v>
      </c>
      <c r="R96" s="597" t="e">
        <f>SUM(#REF!)</f>
        <v>#REF!</v>
      </c>
      <c r="S96" s="597" t="e">
        <f>SUM(#REF!)</f>
        <v>#REF!</v>
      </c>
      <c r="T96" s="597" t="e">
        <f>(S96/R96)*100</f>
        <v>#REF!</v>
      </c>
      <c r="U96" s="597" t="e">
        <f>SUM(#REF!)</f>
        <v>#REF!</v>
      </c>
      <c r="V96" s="597" t="e">
        <f>SUM(#REF!)</f>
        <v>#REF!</v>
      </c>
      <c r="W96" s="597" t="e">
        <f>SUM(#REF!)</f>
        <v>#REF!</v>
      </c>
      <c r="X96" s="597" t="e">
        <f>SUM(#REF!)</f>
        <v>#REF!</v>
      </c>
      <c r="Y96" s="597" t="e">
        <f>SUM(#REF!)</f>
        <v>#REF!</v>
      </c>
      <c r="Z96" s="597" t="e">
        <f>SUM(#REF!)</f>
        <v>#REF!</v>
      </c>
      <c r="AA96" s="597" t="e">
        <f>SUM(#REF!)</f>
        <v>#REF!</v>
      </c>
      <c r="AB96" s="597" t="e">
        <f>SUM(#REF!)</f>
        <v>#REF!</v>
      </c>
      <c r="AC96" s="597" t="e">
        <f>SUM(#REF!)</f>
        <v>#REF!</v>
      </c>
      <c r="AD96" s="597" t="e">
        <f>SUM(#REF!)</f>
        <v>#REF!</v>
      </c>
      <c r="AE96" s="597" t="e">
        <f>SUM(#REF!)</f>
        <v>#REF!</v>
      </c>
      <c r="AF96" s="597" t="e">
        <f>SUM(#REF!)</f>
        <v>#REF!</v>
      </c>
      <c r="AG96" s="597" t="e">
        <f>SUM(#REF!)</f>
        <v>#REF!</v>
      </c>
      <c r="AH96" s="597" t="e">
        <f>SUM(#REF!)</f>
        <v>#REF!</v>
      </c>
      <c r="AI96" s="597" t="e">
        <f>SUM(#REF!)</f>
        <v>#REF!</v>
      </c>
      <c r="AJ96" s="597" t="e">
        <f>SUM(#REF!)</f>
        <v>#REF!</v>
      </c>
      <c r="AK96" s="597" t="e">
        <f>SUM(#REF!)</f>
        <v>#REF!</v>
      </c>
      <c r="AL96" s="597" t="e">
        <f>SUM(#REF!)</f>
        <v>#REF!</v>
      </c>
      <c r="AM96" s="597" t="e">
        <f>SUM(#REF!)</f>
        <v>#REF!</v>
      </c>
      <c r="AN96" s="597"/>
      <c r="AO96" s="597">
        <f>SUM(AO97:AO97)</f>
        <v>0</v>
      </c>
      <c r="AP96" s="597">
        <f>SUM(AP97:AP97)</f>
        <v>0</v>
      </c>
      <c r="AQ96" s="597">
        <f>SUM(AQ97:AQ97)</f>
        <v>0</v>
      </c>
      <c r="AR96" s="597">
        <f>SUM(AR97:AR97)</f>
        <v>30000</v>
      </c>
      <c r="AS96" s="597">
        <f>SUM(AS97:AS97)</f>
        <v>8280</v>
      </c>
      <c r="AT96" s="597">
        <f t="shared" si="222"/>
        <v>27.6</v>
      </c>
      <c r="AU96" s="597">
        <f t="shared" ref="AU96:CB96" si="281">SUM(AU97:AU97)</f>
        <v>0</v>
      </c>
      <c r="AV96" s="597">
        <f t="shared" si="281"/>
        <v>30000</v>
      </c>
      <c r="AW96" s="491">
        <f t="shared" si="281"/>
        <v>0</v>
      </c>
      <c r="AX96" s="491">
        <f t="shared" si="281"/>
        <v>0</v>
      </c>
      <c r="AY96" s="597">
        <f t="shared" si="281"/>
        <v>10000</v>
      </c>
      <c r="AZ96" s="597">
        <f t="shared" si="281"/>
        <v>9420</v>
      </c>
      <c r="BA96" s="597">
        <f t="shared" si="182"/>
        <v>0</v>
      </c>
      <c r="BB96" s="597">
        <f t="shared" si="183"/>
        <v>94.199999999999989</v>
      </c>
      <c r="BC96" s="597">
        <v>5000</v>
      </c>
      <c r="BD96" s="597">
        <v>5000</v>
      </c>
      <c r="BE96" s="597">
        <f t="shared" si="281"/>
        <v>5000</v>
      </c>
      <c r="BF96" s="597">
        <f t="shared" si="281"/>
        <v>780</v>
      </c>
      <c r="BG96" s="597">
        <f t="shared" si="245"/>
        <v>15.6</v>
      </c>
      <c r="BH96" s="597">
        <f t="shared" si="281"/>
        <v>0</v>
      </c>
      <c r="BI96" s="597">
        <f t="shared" si="281"/>
        <v>5000</v>
      </c>
      <c r="BJ96" s="597"/>
      <c r="BK96" s="597">
        <f t="shared" si="193"/>
        <v>0</v>
      </c>
      <c r="BL96" s="597">
        <f t="shared" si="281"/>
        <v>0</v>
      </c>
      <c r="BM96" s="597">
        <f t="shared" si="281"/>
        <v>5000</v>
      </c>
      <c r="BN96" s="597"/>
      <c r="BO96" s="597">
        <f t="shared" si="195"/>
        <v>0</v>
      </c>
      <c r="BP96" s="597">
        <f t="shared" si="281"/>
        <v>0</v>
      </c>
      <c r="BQ96" s="597">
        <f t="shared" si="281"/>
        <v>5000</v>
      </c>
      <c r="BR96" s="597">
        <f t="shared" si="281"/>
        <v>1440</v>
      </c>
      <c r="BS96" s="597">
        <f t="shared" si="196"/>
        <v>28.799999999999997</v>
      </c>
      <c r="BT96" s="597">
        <f t="shared" si="281"/>
        <v>2440</v>
      </c>
      <c r="BU96" s="597">
        <f t="shared" si="281"/>
        <v>7440</v>
      </c>
      <c r="BV96" s="597">
        <f t="shared" si="281"/>
        <v>1440</v>
      </c>
      <c r="BW96" s="597">
        <f t="shared" si="203"/>
        <v>28.799999999999997</v>
      </c>
      <c r="BX96" s="597">
        <f t="shared" si="281"/>
        <v>0</v>
      </c>
      <c r="BY96" s="597">
        <f t="shared" si="281"/>
        <v>7440</v>
      </c>
      <c r="BZ96" s="514">
        <f t="shared" si="281"/>
        <v>600</v>
      </c>
      <c r="CA96" s="514">
        <f t="shared" si="281"/>
        <v>600</v>
      </c>
      <c r="CB96" s="597">
        <f t="shared" si="281"/>
        <v>1380</v>
      </c>
      <c r="CC96" s="514">
        <f>SUM(CC97:CC97)</f>
        <v>120</v>
      </c>
      <c r="CD96" s="597">
        <f t="shared" si="204"/>
        <v>8.695652173913043</v>
      </c>
      <c r="CE96" s="597">
        <f t="shared" si="205"/>
        <v>40</v>
      </c>
      <c r="CF96" s="514">
        <f t="shared" ref="CF96" si="282">SUM(CF97:CF97)</f>
        <v>1440</v>
      </c>
      <c r="CG96" s="597">
        <f>SUM(CG97:CG97)</f>
        <v>600</v>
      </c>
      <c r="CH96" s="597">
        <f>SUM(CH97:CH97)</f>
        <v>120</v>
      </c>
      <c r="CI96" s="597">
        <f t="shared" si="152"/>
        <v>20</v>
      </c>
      <c r="CJ96" s="597">
        <f t="shared" ref="CJ96" si="283">SUM(CJ97:CJ97)</f>
        <v>-300</v>
      </c>
      <c r="CK96" s="514">
        <f>SUM(CK97:CK97)</f>
        <v>300</v>
      </c>
      <c r="CL96" s="597">
        <f t="shared" si="260"/>
        <v>480</v>
      </c>
      <c r="CM96" s="597">
        <f t="shared" ref="CM96" si="284">SUM(CM97:CM97)</f>
        <v>0</v>
      </c>
      <c r="CN96" s="514">
        <f>SUM(CN97:CN97)</f>
        <v>300</v>
      </c>
      <c r="CO96" s="514">
        <f>SUM(CO97:CO97)</f>
        <v>120</v>
      </c>
      <c r="CP96" s="597">
        <f t="shared" si="155"/>
        <v>40</v>
      </c>
      <c r="CQ96" s="597">
        <f t="shared" ref="CQ96" si="285">SUM(CQ97:CQ97)</f>
        <v>0</v>
      </c>
      <c r="CR96" s="514">
        <f>SUM(CR97:CR97)</f>
        <v>300</v>
      </c>
      <c r="CS96" s="514">
        <f>SUM(CS97:CS97)</f>
        <v>120</v>
      </c>
      <c r="CT96" s="597">
        <f t="shared" si="157"/>
        <v>40</v>
      </c>
      <c r="CU96" s="597">
        <f t="shared" ref="CU96" si="286">SUM(CU97:CU97)</f>
        <v>-300</v>
      </c>
      <c r="CV96" s="514">
        <f>SUM(CV97:CV97)</f>
        <v>0</v>
      </c>
      <c r="CW96" s="514">
        <f t="shared" ref="CW96:CY96" si="287">SUM(CW97:CW97)</f>
        <v>300</v>
      </c>
      <c r="CX96" s="514">
        <f t="shared" si="287"/>
        <v>300</v>
      </c>
      <c r="CY96" s="514">
        <f t="shared" si="287"/>
        <v>300</v>
      </c>
    </row>
    <row r="97" spans="1:103" ht="18.95" customHeight="1" x14ac:dyDescent="0.25">
      <c r="A97" s="460"/>
      <c r="B97" s="501"/>
      <c r="C97" s="501"/>
      <c r="D97" s="501"/>
      <c r="E97" s="501"/>
      <c r="F97" s="501"/>
      <c r="G97" s="501"/>
      <c r="H97" s="460"/>
      <c r="I97" s="452"/>
      <c r="J97" s="452"/>
      <c r="K97" s="469">
        <v>7241</v>
      </c>
      <c r="L97" s="445" t="s">
        <v>288</v>
      </c>
      <c r="M97" s="597"/>
      <c r="N97" s="597"/>
      <c r="O97" s="597"/>
      <c r="P97" s="597"/>
      <c r="Q97" s="597"/>
      <c r="R97" s="597"/>
      <c r="S97" s="597"/>
      <c r="T97" s="597"/>
      <c r="U97" s="597"/>
      <c r="V97" s="597"/>
      <c r="W97" s="597"/>
      <c r="X97" s="597"/>
      <c r="Y97" s="597"/>
      <c r="Z97" s="597"/>
      <c r="AA97" s="597"/>
      <c r="AB97" s="597"/>
      <c r="AC97" s="597"/>
      <c r="AD97" s="597"/>
      <c r="AE97" s="597"/>
      <c r="AF97" s="597"/>
      <c r="AG97" s="597"/>
      <c r="AH97" s="597"/>
      <c r="AI97" s="601">
        <v>0</v>
      </c>
      <c r="AJ97" s="601">
        <v>0</v>
      </c>
      <c r="AK97" s="601">
        <v>0</v>
      </c>
      <c r="AL97" s="601">
        <v>0</v>
      </c>
      <c r="AM97" s="597"/>
      <c r="AN97" s="597"/>
      <c r="AO97" s="601"/>
      <c r="AP97" s="601">
        <v>0</v>
      </c>
      <c r="AQ97" s="601">
        <v>0</v>
      </c>
      <c r="AR97" s="601">
        <v>30000</v>
      </c>
      <c r="AS97" s="601">
        <v>8280</v>
      </c>
      <c r="AT97" s="601">
        <f t="shared" si="222"/>
        <v>27.6</v>
      </c>
      <c r="AU97" s="601">
        <f>AV97-AR97</f>
        <v>0</v>
      </c>
      <c r="AV97" s="601">
        <v>30000</v>
      </c>
      <c r="AW97" s="493"/>
      <c r="AX97" s="493"/>
      <c r="AY97" s="601">
        <v>10000</v>
      </c>
      <c r="AZ97" s="601">
        <v>9420</v>
      </c>
      <c r="BA97" s="601">
        <f t="shared" si="182"/>
        <v>0</v>
      </c>
      <c r="BB97" s="601">
        <f t="shared" si="183"/>
        <v>94.199999999999989</v>
      </c>
      <c r="BC97" s="601"/>
      <c r="BD97" s="601"/>
      <c r="BE97" s="601">
        <v>5000</v>
      </c>
      <c r="BF97" s="601">
        <v>780</v>
      </c>
      <c r="BG97" s="601">
        <f t="shared" si="245"/>
        <v>15.6</v>
      </c>
      <c r="BH97" s="601">
        <f>BI97-BE97</f>
        <v>0</v>
      </c>
      <c r="BI97" s="601">
        <v>5000</v>
      </c>
      <c r="BJ97" s="601"/>
      <c r="BK97" s="601">
        <f t="shared" si="193"/>
        <v>0</v>
      </c>
      <c r="BL97" s="601">
        <f>BM97-BI97</f>
        <v>0</v>
      </c>
      <c r="BM97" s="601">
        <v>5000</v>
      </c>
      <c r="BN97" s="601"/>
      <c r="BO97" s="601">
        <f t="shared" si="195"/>
        <v>0</v>
      </c>
      <c r="BP97" s="601">
        <f>BQ97-BM97</f>
        <v>0</v>
      </c>
      <c r="BQ97" s="601">
        <v>5000</v>
      </c>
      <c r="BR97" s="601">
        <v>1440</v>
      </c>
      <c r="BS97" s="601">
        <f t="shared" si="196"/>
        <v>28.799999999999997</v>
      </c>
      <c r="BT97" s="601">
        <f>BU97-BM97</f>
        <v>2440</v>
      </c>
      <c r="BU97" s="601">
        <v>7440</v>
      </c>
      <c r="BV97" s="601">
        <v>1440</v>
      </c>
      <c r="BW97" s="601">
        <f t="shared" si="203"/>
        <v>28.799999999999997</v>
      </c>
      <c r="BX97" s="601">
        <f>BY97-BU97</f>
        <v>0</v>
      </c>
      <c r="BY97" s="601">
        <v>7440</v>
      </c>
      <c r="BZ97" s="513">
        <v>600</v>
      </c>
      <c r="CA97" s="513">
        <v>600</v>
      </c>
      <c r="CB97" s="601">
        <v>1380</v>
      </c>
      <c r="CC97" s="513">
        <v>120</v>
      </c>
      <c r="CD97" s="601">
        <f t="shared" si="204"/>
        <v>8.695652173913043</v>
      </c>
      <c r="CE97" s="601">
        <f t="shared" si="205"/>
        <v>40</v>
      </c>
      <c r="CF97" s="513">
        <v>1440</v>
      </c>
      <c r="CG97" s="601">
        <v>600</v>
      </c>
      <c r="CH97" s="601">
        <v>120</v>
      </c>
      <c r="CI97" s="601">
        <f t="shared" si="152"/>
        <v>20</v>
      </c>
      <c r="CJ97" s="601">
        <f>CK97-CG97</f>
        <v>-300</v>
      </c>
      <c r="CK97" s="513">
        <v>300</v>
      </c>
      <c r="CL97" s="601">
        <f t="shared" si="260"/>
        <v>480</v>
      </c>
      <c r="CM97" s="601">
        <f>CN97-CK97</f>
        <v>0</v>
      </c>
      <c r="CN97" s="513">
        <v>300</v>
      </c>
      <c r="CO97" s="513">
        <v>120</v>
      </c>
      <c r="CP97" s="601">
        <f t="shared" si="155"/>
        <v>40</v>
      </c>
      <c r="CQ97" s="601">
        <f>CR97-CN97</f>
        <v>0</v>
      </c>
      <c r="CR97" s="513">
        <v>300</v>
      </c>
      <c r="CS97" s="513">
        <v>120</v>
      </c>
      <c r="CT97" s="601">
        <f t="shared" si="157"/>
        <v>40</v>
      </c>
      <c r="CU97" s="601">
        <f>CV97-CR97</f>
        <v>-300</v>
      </c>
      <c r="CV97" s="513"/>
      <c r="CW97" s="513">
        <v>300</v>
      </c>
      <c r="CX97" s="513">
        <v>300</v>
      </c>
      <c r="CY97" s="513">
        <v>300</v>
      </c>
    </row>
    <row r="98" spans="1:103" ht="18.95" customHeight="1" x14ac:dyDescent="0.25">
      <c r="A98" s="481"/>
      <c r="B98" s="449"/>
      <c r="C98" s="449"/>
      <c r="D98" s="449"/>
      <c r="E98" s="449"/>
      <c r="F98" s="449"/>
      <c r="G98" s="449"/>
      <c r="H98" s="487">
        <v>9</v>
      </c>
      <c r="I98" s="871" t="s">
        <v>147</v>
      </c>
      <c r="J98" s="871"/>
      <c r="K98" s="871"/>
      <c r="L98" s="871"/>
      <c r="M98" s="410"/>
      <c r="N98" s="410"/>
      <c r="O98" s="410"/>
      <c r="P98" s="410"/>
      <c r="Q98" s="410"/>
      <c r="R98" s="410"/>
      <c r="S98" s="410"/>
      <c r="T98" s="410"/>
      <c r="U98" s="410"/>
      <c r="V98" s="410"/>
      <c r="W98" s="410"/>
      <c r="X98" s="410"/>
      <c r="Y98" s="410"/>
      <c r="Z98" s="410"/>
      <c r="AA98" s="410"/>
      <c r="AB98" s="410"/>
      <c r="AC98" s="410"/>
      <c r="AD98" s="410"/>
      <c r="AE98" s="410"/>
      <c r="AF98" s="410"/>
      <c r="AG98" s="410"/>
      <c r="AH98" s="410"/>
      <c r="AI98" s="410"/>
      <c r="AJ98" s="410"/>
      <c r="AK98" s="410"/>
      <c r="AL98" s="410"/>
      <c r="AM98" s="410"/>
      <c r="AN98" s="410"/>
      <c r="AO98" s="595">
        <f t="shared" ref="AO98:AS100" si="288">AO99</f>
        <v>45972.09</v>
      </c>
      <c r="AP98" s="595">
        <f t="shared" si="288"/>
        <v>45972.09</v>
      </c>
      <c r="AQ98" s="595">
        <f t="shared" si="288"/>
        <v>0</v>
      </c>
      <c r="AR98" s="595">
        <f t="shared" si="288"/>
        <v>0</v>
      </c>
      <c r="AS98" s="595">
        <f t="shared" si="288"/>
        <v>0</v>
      </c>
      <c r="AT98" s="595">
        <f t="shared" si="222"/>
        <v>0</v>
      </c>
      <c r="AU98" s="595">
        <f t="shared" ref="AU98:AZ98" si="289">AU99</f>
        <v>0</v>
      </c>
      <c r="AV98" s="595">
        <f t="shared" si="289"/>
        <v>0</v>
      </c>
      <c r="AW98" s="411">
        <f t="shared" si="289"/>
        <v>0</v>
      </c>
      <c r="AX98" s="411">
        <f t="shared" si="289"/>
        <v>0</v>
      </c>
      <c r="AY98" s="595">
        <f t="shared" si="289"/>
        <v>22540</v>
      </c>
      <c r="AZ98" s="595">
        <f t="shared" si="289"/>
        <v>22540</v>
      </c>
      <c r="BA98" s="595">
        <f t="shared" si="182"/>
        <v>49.029748266828854</v>
      </c>
      <c r="BB98" s="595">
        <f t="shared" si="183"/>
        <v>100</v>
      </c>
      <c r="BC98" s="595">
        <f>BC99</f>
        <v>12500</v>
      </c>
      <c r="BD98" s="595">
        <f>BD99</f>
        <v>12500</v>
      </c>
      <c r="BE98" s="595">
        <f>BE99</f>
        <v>0</v>
      </c>
      <c r="BF98" s="595">
        <f>BF99</f>
        <v>0</v>
      </c>
      <c r="BG98" s="595">
        <f t="shared" si="245"/>
        <v>0</v>
      </c>
      <c r="BH98" s="595">
        <f>BH99</f>
        <v>-25740</v>
      </c>
      <c r="BI98" s="595">
        <f>BI99</f>
        <v>-25740</v>
      </c>
      <c r="BJ98" s="595"/>
      <c r="BK98" s="595">
        <f t="shared" si="193"/>
        <v>0</v>
      </c>
      <c r="BL98" s="595">
        <f>BL99</f>
        <v>0</v>
      </c>
      <c r="BM98" s="595">
        <f>BM99</f>
        <v>-25740</v>
      </c>
      <c r="BN98" s="595"/>
      <c r="BO98" s="595">
        <f t="shared" si="195"/>
        <v>0</v>
      </c>
      <c r="BP98" s="595">
        <f>BP99</f>
        <v>0</v>
      </c>
      <c r="BQ98" s="595">
        <f>BQ99</f>
        <v>-25740</v>
      </c>
      <c r="BR98" s="595">
        <f>BR99</f>
        <v>0</v>
      </c>
      <c r="BS98" s="595">
        <f t="shared" si="196"/>
        <v>0</v>
      </c>
      <c r="BT98" s="595">
        <f>BT99</f>
        <v>0</v>
      </c>
      <c r="BU98" s="595">
        <f>BU99</f>
        <v>-25740</v>
      </c>
      <c r="BV98" s="595">
        <f>BV99</f>
        <v>0</v>
      </c>
      <c r="BW98" s="595">
        <f t="shared" si="203"/>
        <v>0</v>
      </c>
      <c r="BX98" s="595">
        <f>BX99</f>
        <v>0</v>
      </c>
      <c r="BY98" s="595">
        <f t="shared" ref="BY98:BY110" si="290">BY99</f>
        <v>-25740</v>
      </c>
      <c r="BZ98" s="595">
        <f t="shared" ref="BZ98:CA110" si="291">BZ99</f>
        <v>34000</v>
      </c>
      <c r="CA98" s="595">
        <f t="shared" si="291"/>
        <v>0</v>
      </c>
      <c r="CB98" s="595">
        <f>CB99</f>
        <v>0</v>
      </c>
      <c r="CC98" s="595">
        <f>CC99</f>
        <v>96557.709999999992</v>
      </c>
      <c r="CD98" s="595">
        <f t="shared" si="204"/>
        <v>0</v>
      </c>
      <c r="CE98" s="595">
        <f t="shared" si="205"/>
        <v>100</v>
      </c>
      <c r="CF98" s="595">
        <f t="shared" ref="CF98" si="292">CF99</f>
        <v>-25740</v>
      </c>
      <c r="CG98" s="595">
        <f>CG99</f>
        <v>204300</v>
      </c>
      <c r="CH98" s="595">
        <f>CH99</f>
        <v>0</v>
      </c>
      <c r="CI98" s="595">
        <f t="shared" si="152"/>
        <v>0</v>
      </c>
      <c r="CJ98" s="595">
        <f>CJ99</f>
        <v>-107742.29</v>
      </c>
      <c r="CK98" s="595">
        <f>CK99</f>
        <v>96557.709999999992</v>
      </c>
      <c r="CL98" s="595">
        <f t="shared" si="260"/>
        <v>-26.6576330362433</v>
      </c>
      <c r="CM98" s="595">
        <f>CM99</f>
        <v>0</v>
      </c>
      <c r="CN98" s="595">
        <f>CN99</f>
        <v>96557.709999999992</v>
      </c>
      <c r="CO98" s="595">
        <f>CO99</f>
        <v>0</v>
      </c>
      <c r="CP98" s="595">
        <f t="shared" si="155"/>
        <v>0</v>
      </c>
      <c r="CQ98" s="595">
        <f>CQ99</f>
        <v>-669</v>
      </c>
      <c r="CR98" s="595">
        <f>CR99</f>
        <v>95888.709999999992</v>
      </c>
      <c r="CS98" s="595">
        <f>CS99</f>
        <v>0</v>
      </c>
      <c r="CT98" s="595">
        <f t="shared" si="157"/>
        <v>0</v>
      </c>
      <c r="CU98" s="595">
        <f>CU99</f>
        <v>0</v>
      </c>
      <c r="CV98" s="595">
        <f>CV99</f>
        <v>95888.709999999992</v>
      </c>
      <c r="CW98" s="595">
        <f t="shared" ref="CW98:CY98" si="293">CW99</f>
        <v>94194.28</v>
      </c>
      <c r="CX98" s="595">
        <f t="shared" si="293"/>
        <v>0</v>
      </c>
      <c r="CY98" s="595">
        <f t="shared" si="293"/>
        <v>0</v>
      </c>
    </row>
    <row r="99" spans="1:103" ht="18.95" customHeight="1" x14ac:dyDescent="0.25">
      <c r="A99" s="480"/>
      <c r="B99" s="442"/>
      <c r="C99" s="442"/>
      <c r="D99" s="442"/>
      <c r="E99" s="442"/>
      <c r="F99" s="442"/>
      <c r="G99" s="442"/>
      <c r="H99" s="467"/>
      <c r="I99" s="472" t="s">
        <v>614</v>
      </c>
      <c r="J99" s="472" t="s">
        <v>148</v>
      </c>
      <c r="K99" s="472"/>
      <c r="L99" s="438"/>
      <c r="M99" s="410"/>
      <c r="N99" s="410"/>
      <c r="O99" s="410"/>
      <c r="P99" s="410"/>
      <c r="Q99" s="410"/>
      <c r="R99" s="410"/>
      <c r="S99" s="410"/>
      <c r="T99" s="410"/>
      <c r="U99" s="410"/>
      <c r="V99" s="410"/>
      <c r="W99" s="410"/>
      <c r="X99" s="410"/>
      <c r="Y99" s="410"/>
      <c r="Z99" s="410"/>
      <c r="AA99" s="410"/>
      <c r="AB99" s="410"/>
      <c r="AC99" s="410"/>
      <c r="AD99" s="410"/>
      <c r="AE99" s="410"/>
      <c r="AF99" s="410"/>
      <c r="AG99" s="410"/>
      <c r="AH99" s="410"/>
      <c r="AI99" s="410"/>
      <c r="AJ99" s="410"/>
      <c r="AK99" s="410"/>
      <c r="AL99" s="410"/>
      <c r="AM99" s="410"/>
      <c r="AN99" s="410"/>
      <c r="AO99" s="597">
        <f t="shared" si="288"/>
        <v>45972.09</v>
      </c>
      <c r="AP99" s="597">
        <f t="shared" si="288"/>
        <v>45972.09</v>
      </c>
      <c r="AQ99" s="597">
        <f t="shared" si="288"/>
        <v>0</v>
      </c>
      <c r="AR99" s="597">
        <f t="shared" si="288"/>
        <v>0</v>
      </c>
      <c r="AS99" s="597">
        <f t="shared" si="288"/>
        <v>0</v>
      </c>
      <c r="AT99" s="597">
        <f t="shared" si="222"/>
        <v>0</v>
      </c>
      <c r="AU99" s="597">
        <f t="shared" ref="AU99:AY100" si="294">AU100</f>
        <v>0</v>
      </c>
      <c r="AV99" s="597">
        <f t="shared" si="294"/>
        <v>0</v>
      </c>
      <c r="AW99" s="491">
        <f t="shared" si="294"/>
        <v>0</v>
      </c>
      <c r="AX99" s="491">
        <f t="shared" si="294"/>
        <v>0</v>
      </c>
      <c r="AY99" s="597">
        <f t="shared" si="294"/>
        <v>22540</v>
      </c>
      <c r="AZ99" s="724">
        <f>(AZ102+AZ100)+AZ108+AZ110</f>
        <v>22540</v>
      </c>
      <c r="BA99" s="597">
        <f t="shared" si="182"/>
        <v>49.029748266828854</v>
      </c>
      <c r="BB99" s="597">
        <f t="shared" si="183"/>
        <v>100</v>
      </c>
      <c r="BC99" s="597">
        <v>12500</v>
      </c>
      <c r="BD99" s="597">
        <v>12500</v>
      </c>
      <c r="BE99" s="724">
        <f>(BE102+BE100)+BE108+BE110</f>
        <v>0</v>
      </c>
      <c r="BF99" s="597">
        <f t="shared" ref="BF99:CA99" si="295">BF100+BF102+BF108+BF110</f>
        <v>0</v>
      </c>
      <c r="BG99" s="597">
        <f t="shared" si="295"/>
        <v>0</v>
      </c>
      <c r="BH99" s="597">
        <f t="shared" si="295"/>
        <v>-25740</v>
      </c>
      <c r="BI99" s="724">
        <f>(BI102+BI100)+BI108+BI110</f>
        <v>-25740</v>
      </c>
      <c r="BJ99" s="597">
        <f t="shared" si="295"/>
        <v>0</v>
      </c>
      <c r="BK99" s="597">
        <f t="shared" si="295"/>
        <v>0</v>
      </c>
      <c r="BL99" s="597">
        <f t="shared" si="295"/>
        <v>0</v>
      </c>
      <c r="BM99" s="724">
        <f>(BM102+BM100)+BM108+BM110</f>
        <v>-25740</v>
      </c>
      <c r="BN99" s="597">
        <f t="shared" si="295"/>
        <v>0</v>
      </c>
      <c r="BO99" s="597">
        <f t="shared" si="295"/>
        <v>0</v>
      </c>
      <c r="BP99" s="597">
        <f t="shared" si="295"/>
        <v>0</v>
      </c>
      <c r="BQ99" s="597">
        <f>(BQ102+BQ100)+BQ108+BQ110</f>
        <v>-25740</v>
      </c>
      <c r="BR99" s="597">
        <f>(BR102+BR100)+BR108+BR110</f>
        <v>0</v>
      </c>
      <c r="BS99" s="597">
        <f t="shared" si="295"/>
        <v>0</v>
      </c>
      <c r="BT99" s="597">
        <f>(BT102+BT100)+BT108+BT110</f>
        <v>0</v>
      </c>
      <c r="BU99" s="597">
        <f>(BU102+BU100)+BU108+BU110</f>
        <v>-25740</v>
      </c>
      <c r="BV99" s="597">
        <f>(BV102+BV100)+BV108+BV110</f>
        <v>0</v>
      </c>
      <c r="BW99" s="597">
        <f t="shared" ref="BW99" si="296">BW100+BW102+BW108+BW110</f>
        <v>0</v>
      </c>
      <c r="BX99" s="597">
        <f>(BX102+BX100)+BX108+BX110</f>
        <v>0</v>
      </c>
      <c r="BY99" s="597">
        <f>(BY102+BY100)+BY108+BY110</f>
        <v>-25740</v>
      </c>
      <c r="BZ99" s="514">
        <f t="shared" si="295"/>
        <v>34000</v>
      </c>
      <c r="CA99" s="514">
        <f t="shared" si="295"/>
        <v>0</v>
      </c>
      <c r="CB99" s="514">
        <f>CB100+CB102+CB108+CB110+CB104+CB106</f>
        <v>0</v>
      </c>
      <c r="CC99" s="514">
        <f>CC100+CC102+CC108+CC110+CC104+CC106</f>
        <v>96557.709999999992</v>
      </c>
      <c r="CD99" s="597">
        <f t="shared" si="204"/>
        <v>0</v>
      </c>
      <c r="CE99" s="597">
        <f t="shared" si="205"/>
        <v>100</v>
      </c>
      <c r="CF99" s="514">
        <f>(CF102+CF100)+CF108+CF110</f>
        <v>-25740</v>
      </c>
      <c r="CG99" s="514">
        <f>CG100+CG102+CG108+CG110+CG104+CG106</f>
        <v>204300</v>
      </c>
      <c r="CH99" s="514">
        <f>CH100+CH102+CH108+CH110+CH104+CH106</f>
        <v>0</v>
      </c>
      <c r="CI99" s="597">
        <f t="shared" si="152"/>
        <v>0</v>
      </c>
      <c r="CJ99" s="514">
        <f>CJ100+CJ102+CJ108+CJ110+CJ104+CJ106</f>
        <v>-107742.29</v>
      </c>
      <c r="CK99" s="514">
        <f>CK100+CK102+CK108+CK110+CK104+CK106</f>
        <v>96557.709999999992</v>
      </c>
      <c r="CL99" s="597">
        <f t="shared" si="260"/>
        <v>-26.6576330362433</v>
      </c>
      <c r="CM99" s="514">
        <f>CM100+CM102+CM108+CM110+CM104+CM106</f>
        <v>0</v>
      </c>
      <c r="CN99" s="514">
        <f>CN100+CN102+CN108+CN110+CN104+CN106</f>
        <v>96557.709999999992</v>
      </c>
      <c r="CO99" s="514">
        <f>CO100+CO102+CO108+CO110+CO104+CO106</f>
        <v>0</v>
      </c>
      <c r="CP99" s="597">
        <f t="shared" si="155"/>
        <v>0</v>
      </c>
      <c r="CQ99" s="514">
        <f>CQ100+CQ102+CQ108+CQ110+CQ104+CQ106</f>
        <v>-669</v>
      </c>
      <c r="CR99" s="514">
        <f>CR100+CR102+CR108+CR110+CR104+CR106</f>
        <v>95888.709999999992</v>
      </c>
      <c r="CS99" s="514">
        <f>CS100+CS102+CS108+CS110+CS104+CS106</f>
        <v>0</v>
      </c>
      <c r="CT99" s="597">
        <f t="shared" si="157"/>
        <v>0</v>
      </c>
      <c r="CU99" s="514">
        <f>CU100+CU102+CU108+CU110+CU104+CU106</f>
        <v>0</v>
      </c>
      <c r="CV99" s="514">
        <f>CV100+CV102+CV108+CV110+CV104+CV106</f>
        <v>95888.709999999992</v>
      </c>
      <c r="CW99" s="514">
        <f t="shared" ref="CW99:CY99" si="297">CW100+CW102+CW108+CW110+CW104+CW106</f>
        <v>94194.28</v>
      </c>
      <c r="CX99" s="514">
        <f t="shared" si="297"/>
        <v>0</v>
      </c>
      <c r="CY99" s="514">
        <f t="shared" si="297"/>
        <v>0</v>
      </c>
    </row>
    <row r="100" spans="1:103" ht="18.95" customHeight="1" x14ac:dyDescent="0.25">
      <c r="A100" s="459" t="s">
        <v>7</v>
      </c>
      <c r="B100" s="442"/>
      <c r="C100" s="442"/>
      <c r="D100" s="442"/>
      <c r="E100" s="442"/>
      <c r="F100" s="442"/>
      <c r="G100" s="442"/>
      <c r="H100" s="467"/>
      <c r="I100" s="463"/>
      <c r="J100" s="472" t="s">
        <v>615</v>
      </c>
      <c r="K100" s="472" t="s">
        <v>149</v>
      </c>
      <c r="L100" s="443"/>
      <c r="M100" s="410"/>
      <c r="N100" s="410"/>
      <c r="O100" s="410"/>
      <c r="P100" s="410"/>
      <c r="Q100" s="410"/>
      <c r="R100" s="410"/>
      <c r="S100" s="410"/>
      <c r="T100" s="410"/>
      <c r="U100" s="410"/>
      <c r="V100" s="410"/>
      <c r="W100" s="410"/>
      <c r="X100" s="410"/>
      <c r="Y100" s="410"/>
      <c r="Z100" s="410"/>
      <c r="AA100" s="410"/>
      <c r="AB100" s="410"/>
      <c r="AC100" s="410"/>
      <c r="AD100" s="410"/>
      <c r="AE100" s="410"/>
      <c r="AF100" s="410"/>
      <c r="AG100" s="410"/>
      <c r="AH100" s="410"/>
      <c r="AI100" s="410"/>
      <c r="AJ100" s="410"/>
      <c r="AK100" s="410"/>
      <c r="AL100" s="410"/>
      <c r="AM100" s="410"/>
      <c r="AN100" s="410"/>
      <c r="AO100" s="597">
        <f t="shared" si="288"/>
        <v>45972.09</v>
      </c>
      <c r="AP100" s="597">
        <f t="shared" si="288"/>
        <v>45972.09</v>
      </c>
      <c r="AQ100" s="597">
        <f t="shared" si="288"/>
        <v>0</v>
      </c>
      <c r="AR100" s="597">
        <f t="shared" si="288"/>
        <v>0</v>
      </c>
      <c r="AS100" s="597">
        <f t="shared" si="288"/>
        <v>0</v>
      </c>
      <c r="AT100" s="597">
        <f t="shared" si="222"/>
        <v>0</v>
      </c>
      <c r="AU100" s="597">
        <f t="shared" si="294"/>
        <v>0</v>
      </c>
      <c r="AV100" s="597">
        <f t="shared" si="294"/>
        <v>0</v>
      </c>
      <c r="AW100" s="491">
        <f t="shared" si="294"/>
        <v>0</v>
      </c>
      <c r="AX100" s="491">
        <f t="shared" si="294"/>
        <v>0</v>
      </c>
      <c r="AY100" s="597">
        <f t="shared" si="294"/>
        <v>22540</v>
      </c>
      <c r="AZ100" s="597">
        <f>AZ101</f>
        <v>22540</v>
      </c>
      <c r="BA100" s="597">
        <f t="shared" si="182"/>
        <v>49.029748266828854</v>
      </c>
      <c r="BB100" s="597">
        <f t="shared" si="183"/>
        <v>100</v>
      </c>
      <c r="BC100" s="597">
        <v>12500</v>
      </c>
      <c r="BD100" s="597">
        <v>12500</v>
      </c>
      <c r="BE100" s="597">
        <f>BE101</f>
        <v>0</v>
      </c>
      <c r="BF100" s="597">
        <f>BF101</f>
        <v>0</v>
      </c>
      <c r="BG100" s="597">
        <f t="shared" si="245"/>
        <v>0</v>
      </c>
      <c r="BH100" s="597">
        <f>BH101</f>
        <v>-25740</v>
      </c>
      <c r="BI100" s="597">
        <f>BI101</f>
        <v>-25740</v>
      </c>
      <c r="BJ100" s="597"/>
      <c r="BK100" s="597">
        <f t="shared" si="193"/>
        <v>0</v>
      </c>
      <c r="BL100" s="597">
        <f>BL101</f>
        <v>0</v>
      </c>
      <c r="BM100" s="597">
        <f>BM101</f>
        <v>-25740</v>
      </c>
      <c r="BN100" s="597"/>
      <c r="BO100" s="597">
        <f t="shared" si="195"/>
        <v>0</v>
      </c>
      <c r="BP100" s="597">
        <f>BP101</f>
        <v>0</v>
      </c>
      <c r="BQ100" s="597">
        <f>BQ101</f>
        <v>-25740</v>
      </c>
      <c r="BR100" s="597">
        <f>BR101</f>
        <v>0</v>
      </c>
      <c r="BS100" s="597">
        <f t="shared" si="196"/>
        <v>0</v>
      </c>
      <c r="BT100" s="597">
        <f>BT101</f>
        <v>14715.79</v>
      </c>
      <c r="BU100" s="597">
        <f>BU101</f>
        <v>-11024.21</v>
      </c>
      <c r="BV100" s="597">
        <f>BV101</f>
        <v>0</v>
      </c>
      <c r="BW100" s="597">
        <f t="shared" ref="BW100:BW101" si="298">IFERROR(BV100/BQ100*100,)</f>
        <v>0</v>
      </c>
      <c r="BX100" s="597">
        <f>BX101</f>
        <v>0</v>
      </c>
      <c r="BY100" s="597">
        <f t="shared" si="290"/>
        <v>-11024.21</v>
      </c>
      <c r="BZ100" s="514">
        <f t="shared" si="291"/>
        <v>20000</v>
      </c>
      <c r="CA100" s="514">
        <f t="shared" si="291"/>
        <v>0</v>
      </c>
      <c r="CB100" s="514">
        <f>CB101</f>
        <v>0</v>
      </c>
      <c r="CC100" s="514">
        <f>CC101</f>
        <v>10000</v>
      </c>
      <c r="CD100" s="597">
        <f t="shared" si="204"/>
        <v>0</v>
      </c>
      <c r="CE100" s="597">
        <f t="shared" si="205"/>
        <v>100</v>
      </c>
      <c r="CF100" s="514">
        <f t="shared" ref="CF100" si="299">CF101</f>
        <v>-11024.21</v>
      </c>
      <c r="CG100" s="597">
        <f>CG101</f>
        <v>10000</v>
      </c>
      <c r="CH100" s="597">
        <f>CH101</f>
        <v>0</v>
      </c>
      <c r="CI100" s="597">
        <f t="shared" si="152"/>
        <v>0</v>
      </c>
      <c r="CJ100" s="597">
        <f>CJ101</f>
        <v>0</v>
      </c>
      <c r="CK100" s="514">
        <f>CK101</f>
        <v>10000</v>
      </c>
      <c r="CL100" s="597">
        <f t="shared" si="260"/>
        <v>-110.24209999999999</v>
      </c>
      <c r="CM100" s="597">
        <f>CM101</f>
        <v>0</v>
      </c>
      <c r="CN100" s="514">
        <f>CN101</f>
        <v>10000</v>
      </c>
      <c r="CO100" s="514">
        <f>CO101</f>
        <v>0</v>
      </c>
      <c r="CP100" s="597">
        <f t="shared" si="155"/>
        <v>0</v>
      </c>
      <c r="CQ100" s="597">
        <f>CQ101</f>
        <v>0</v>
      </c>
      <c r="CR100" s="514">
        <f>CR101</f>
        <v>10000</v>
      </c>
      <c r="CS100" s="514">
        <f>CS101</f>
        <v>0</v>
      </c>
      <c r="CT100" s="597">
        <f t="shared" si="157"/>
        <v>0</v>
      </c>
      <c r="CU100" s="597">
        <f>CU101</f>
        <v>0</v>
      </c>
      <c r="CV100" s="514">
        <f>CV101</f>
        <v>10000</v>
      </c>
      <c r="CW100" s="514">
        <f t="shared" ref="CW100:CY100" si="300">CW101</f>
        <v>0</v>
      </c>
      <c r="CX100" s="514">
        <f t="shared" si="300"/>
        <v>0</v>
      </c>
      <c r="CY100" s="514">
        <f t="shared" si="300"/>
        <v>0</v>
      </c>
    </row>
    <row r="101" spans="1:103" ht="18.95" customHeight="1" x14ac:dyDescent="0.25">
      <c r="A101" s="476"/>
      <c r="B101" s="441"/>
      <c r="C101" s="441"/>
      <c r="D101" s="441"/>
      <c r="E101" s="441"/>
      <c r="F101" s="441"/>
      <c r="G101" s="441"/>
      <c r="H101" s="455"/>
      <c r="I101" s="464"/>
      <c r="J101" s="464"/>
      <c r="K101" s="464" t="s">
        <v>616</v>
      </c>
      <c r="L101" s="608" t="s">
        <v>150</v>
      </c>
      <c r="M101" s="604"/>
      <c r="N101" s="604"/>
      <c r="O101" s="604"/>
      <c r="P101" s="604"/>
      <c r="Q101" s="604"/>
      <c r="R101" s="604"/>
      <c r="S101" s="604"/>
      <c r="T101" s="604"/>
      <c r="U101" s="604"/>
      <c r="V101" s="604"/>
      <c r="W101" s="604"/>
      <c r="X101" s="604"/>
      <c r="Y101" s="604"/>
      <c r="Z101" s="604"/>
      <c r="AA101" s="604"/>
      <c r="AB101" s="604"/>
      <c r="AC101" s="604"/>
      <c r="AD101" s="604"/>
      <c r="AE101" s="604"/>
      <c r="AF101" s="604"/>
      <c r="AG101" s="604"/>
      <c r="AH101" s="604"/>
      <c r="AI101" s="604"/>
      <c r="AJ101" s="604"/>
      <c r="AK101" s="604"/>
      <c r="AL101" s="604"/>
      <c r="AM101" s="604"/>
      <c r="AN101" s="604"/>
      <c r="AO101" s="600">
        <v>45972.09</v>
      </c>
      <c r="AP101" s="600">
        <v>45972.09</v>
      </c>
      <c r="AQ101" s="600">
        <v>0</v>
      </c>
      <c r="AR101" s="600">
        <v>0</v>
      </c>
      <c r="AS101" s="600"/>
      <c r="AT101" s="600">
        <f t="shared" si="222"/>
        <v>0</v>
      </c>
      <c r="AU101" s="600">
        <f>AV101-AR101</f>
        <v>0</v>
      </c>
      <c r="AV101" s="600">
        <v>0</v>
      </c>
      <c r="AW101" s="493">
        <v>0</v>
      </c>
      <c r="AX101" s="493">
        <v>0</v>
      </c>
      <c r="AY101" s="600">
        <v>22540</v>
      </c>
      <c r="AZ101" s="600">
        <v>22540</v>
      </c>
      <c r="BA101" s="600">
        <f t="shared" si="182"/>
        <v>49.029748266828854</v>
      </c>
      <c r="BB101" s="600">
        <f t="shared" si="183"/>
        <v>100</v>
      </c>
      <c r="BC101" s="600"/>
      <c r="BD101" s="600"/>
      <c r="BE101" s="600">
        <v>0</v>
      </c>
      <c r="BF101" s="600">
        <v>0</v>
      </c>
      <c r="BG101" s="600">
        <f t="shared" si="245"/>
        <v>0</v>
      </c>
      <c r="BH101" s="600">
        <f>BI101-BE101</f>
        <v>-25740</v>
      </c>
      <c r="BI101" s="600">
        <v>-25740</v>
      </c>
      <c r="BJ101" s="600"/>
      <c r="BK101" s="600">
        <f t="shared" si="193"/>
        <v>0</v>
      </c>
      <c r="BL101" s="600">
        <f>BM101-BI101</f>
        <v>0</v>
      </c>
      <c r="BM101" s="600">
        <v>-25740</v>
      </c>
      <c r="BN101" s="600"/>
      <c r="BO101" s="600">
        <f t="shared" si="195"/>
        <v>0</v>
      </c>
      <c r="BP101" s="600">
        <f>BQ101-BM101</f>
        <v>0</v>
      </c>
      <c r="BQ101" s="600">
        <v>-25740</v>
      </c>
      <c r="BR101" s="600">
        <v>0</v>
      </c>
      <c r="BS101" s="600">
        <f t="shared" si="196"/>
        <v>0</v>
      </c>
      <c r="BT101" s="600">
        <f>BU101-BM101</f>
        <v>14715.79</v>
      </c>
      <c r="BU101" s="600">
        <v>-11024.21</v>
      </c>
      <c r="BV101" s="600">
        <v>0</v>
      </c>
      <c r="BW101" s="600">
        <f t="shared" si="298"/>
        <v>0</v>
      </c>
      <c r="BX101" s="600">
        <f>BY101-BU101</f>
        <v>0</v>
      </c>
      <c r="BY101" s="600">
        <v>-11024.21</v>
      </c>
      <c r="BZ101" s="762">
        <v>20000</v>
      </c>
      <c r="CA101" s="762">
        <v>0</v>
      </c>
      <c r="CB101" s="762"/>
      <c r="CC101" s="762">
        <v>10000</v>
      </c>
      <c r="CD101" s="600">
        <f t="shared" si="204"/>
        <v>0</v>
      </c>
      <c r="CE101" s="600">
        <f t="shared" si="205"/>
        <v>100</v>
      </c>
      <c r="CF101" s="762">
        <v>-11024.21</v>
      </c>
      <c r="CG101" s="600">
        <v>10000</v>
      </c>
      <c r="CH101" s="600">
        <v>0</v>
      </c>
      <c r="CI101" s="600">
        <f t="shared" si="152"/>
        <v>0</v>
      </c>
      <c r="CJ101" s="600">
        <f>CK101-CG101</f>
        <v>0</v>
      </c>
      <c r="CK101" s="762">
        <v>10000</v>
      </c>
      <c r="CL101" s="600">
        <f t="shared" si="260"/>
        <v>-110.24209999999999</v>
      </c>
      <c r="CM101" s="600">
        <f>CN101-CK101</f>
        <v>0</v>
      </c>
      <c r="CN101" s="762">
        <v>10000</v>
      </c>
      <c r="CO101" s="762"/>
      <c r="CP101" s="600">
        <f t="shared" si="155"/>
        <v>0</v>
      </c>
      <c r="CQ101" s="600">
        <f>CR101-CN101</f>
        <v>0</v>
      </c>
      <c r="CR101" s="762">
        <v>10000</v>
      </c>
      <c r="CS101" s="762"/>
      <c r="CT101" s="600">
        <f t="shared" si="157"/>
        <v>0</v>
      </c>
      <c r="CU101" s="600">
        <f>CV101-CR101</f>
        <v>0</v>
      </c>
      <c r="CV101" s="762">
        <v>10000</v>
      </c>
      <c r="CW101" s="762"/>
      <c r="CX101" s="762"/>
      <c r="CY101" s="762"/>
    </row>
    <row r="102" spans="1:103" ht="18.95" customHeight="1" x14ac:dyDescent="0.25">
      <c r="A102" s="485" t="s">
        <v>469</v>
      </c>
      <c r="B102" s="441"/>
      <c r="C102" s="441"/>
      <c r="D102" s="441"/>
      <c r="E102" s="441"/>
      <c r="F102" s="441"/>
      <c r="G102" s="441"/>
      <c r="H102" s="455"/>
      <c r="I102" s="464"/>
      <c r="J102" s="452" t="s">
        <v>615</v>
      </c>
      <c r="K102" s="452" t="s">
        <v>149</v>
      </c>
      <c r="L102" s="447"/>
      <c r="M102" s="604"/>
      <c r="N102" s="604"/>
      <c r="O102" s="604"/>
      <c r="P102" s="604"/>
      <c r="Q102" s="604"/>
      <c r="R102" s="604"/>
      <c r="S102" s="604"/>
      <c r="T102" s="604"/>
      <c r="U102" s="604"/>
      <c r="V102" s="604"/>
      <c r="W102" s="604"/>
      <c r="X102" s="604"/>
      <c r="Y102" s="604"/>
      <c r="Z102" s="604"/>
      <c r="AA102" s="604"/>
      <c r="AB102" s="604"/>
      <c r="AC102" s="604"/>
      <c r="AD102" s="604"/>
      <c r="AE102" s="604"/>
      <c r="AF102" s="604"/>
      <c r="AG102" s="604"/>
      <c r="AH102" s="604"/>
      <c r="AI102" s="604"/>
      <c r="AJ102" s="604"/>
      <c r="AK102" s="604"/>
      <c r="AL102" s="604"/>
      <c r="AM102" s="604"/>
      <c r="AN102" s="604"/>
      <c r="AO102" s="600"/>
      <c r="AP102" s="600"/>
      <c r="AQ102" s="600"/>
      <c r="AR102" s="600"/>
      <c r="AS102" s="600"/>
      <c r="AT102" s="600"/>
      <c r="AU102" s="600"/>
      <c r="AV102" s="600"/>
      <c r="AW102" s="493"/>
      <c r="AX102" s="493"/>
      <c r="AY102" s="600"/>
      <c r="AZ102" s="597">
        <f>AZ103</f>
        <v>0</v>
      </c>
      <c r="BA102" s="597">
        <f>IFERROR(AZ102/AP102*100,)</f>
        <v>0</v>
      </c>
      <c r="BB102" s="597">
        <f>IFERROR(AZ102/AY102*100,)</f>
        <v>0</v>
      </c>
      <c r="BC102" s="597">
        <v>12500</v>
      </c>
      <c r="BD102" s="597">
        <v>12500</v>
      </c>
      <c r="BE102" s="597">
        <f>BE103</f>
        <v>0</v>
      </c>
      <c r="BF102" s="597">
        <f>BF103</f>
        <v>0</v>
      </c>
      <c r="BG102" s="597">
        <f>IFERROR(BF102/BE102*100,)</f>
        <v>0</v>
      </c>
      <c r="BH102" s="597">
        <f>BH103</f>
        <v>0</v>
      </c>
      <c r="BI102" s="597">
        <f>BI103</f>
        <v>0</v>
      </c>
      <c r="BJ102" s="597"/>
      <c r="BK102" s="597">
        <f>IFERROR(BJ102/BI102*100,)</f>
        <v>0</v>
      </c>
      <c r="BL102" s="597">
        <f>BL103</f>
        <v>0</v>
      </c>
      <c r="BM102" s="597">
        <f>BM103</f>
        <v>0</v>
      </c>
      <c r="BN102" s="597"/>
      <c r="BO102" s="597">
        <f>IFERROR(BN102/BM102*100,)</f>
        <v>0</v>
      </c>
      <c r="BP102" s="597">
        <f>BP103</f>
        <v>0</v>
      </c>
      <c r="BQ102" s="597">
        <f>BQ103</f>
        <v>0</v>
      </c>
      <c r="BR102" s="597">
        <f>BR103</f>
        <v>0</v>
      </c>
      <c r="BS102" s="597">
        <f>IFERROR(BR102/BM102*100,)</f>
        <v>0</v>
      </c>
      <c r="BT102" s="597">
        <f>BT103</f>
        <v>0</v>
      </c>
      <c r="BU102" s="597">
        <f>BU103</f>
        <v>0</v>
      </c>
      <c r="BV102" s="597">
        <f>BV103</f>
        <v>0</v>
      </c>
      <c r="BW102" s="597">
        <f>IFERROR(BV102/BQ102*100,)</f>
        <v>0</v>
      </c>
      <c r="BX102" s="597">
        <f>BX103</f>
        <v>0</v>
      </c>
      <c r="BY102" s="597">
        <f t="shared" si="290"/>
        <v>0</v>
      </c>
      <c r="BZ102" s="514">
        <f t="shared" si="291"/>
        <v>14000</v>
      </c>
      <c r="CA102" s="514">
        <f t="shared" si="291"/>
        <v>0</v>
      </c>
      <c r="CB102" s="514">
        <f>CB103</f>
        <v>0</v>
      </c>
      <c r="CC102" s="514">
        <f>CC103</f>
        <v>9737.1</v>
      </c>
      <c r="CD102" s="597">
        <f t="shared" si="204"/>
        <v>0</v>
      </c>
      <c r="CE102" s="597">
        <f t="shared" si="205"/>
        <v>100</v>
      </c>
      <c r="CF102" s="514">
        <f t="shared" ref="CF102" si="301">CF103</f>
        <v>0</v>
      </c>
      <c r="CG102" s="597">
        <f>CG103</f>
        <v>16700</v>
      </c>
      <c r="CH102" s="597">
        <f>CH103</f>
        <v>0</v>
      </c>
      <c r="CI102" s="597">
        <f t="shared" si="152"/>
        <v>0</v>
      </c>
      <c r="CJ102" s="597">
        <f>CJ103</f>
        <v>-6962.9</v>
      </c>
      <c r="CK102" s="514">
        <f>CK103</f>
        <v>9737.1</v>
      </c>
      <c r="CL102" s="597">
        <f t="shared" si="260"/>
        <v>0</v>
      </c>
      <c r="CM102" s="597">
        <f>CM103</f>
        <v>0</v>
      </c>
      <c r="CN102" s="514">
        <f>CN103</f>
        <v>9737.1</v>
      </c>
      <c r="CO102" s="514">
        <f>CO103</f>
        <v>0</v>
      </c>
      <c r="CP102" s="597">
        <f t="shared" si="155"/>
        <v>0</v>
      </c>
      <c r="CQ102" s="597">
        <f>CQ103</f>
        <v>0</v>
      </c>
      <c r="CR102" s="514">
        <f>CR103</f>
        <v>9737.1</v>
      </c>
      <c r="CS102" s="514">
        <f>CS103</f>
        <v>0</v>
      </c>
      <c r="CT102" s="597">
        <f t="shared" si="157"/>
        <v>0</v>
      </c>
      <c r="CU102" s="597">
        <f>CU103</f>
        <v>0</v>
      </c>
      <c r="CV102" s="514">
        <f>CV103</f>
        <v>9737.1</v>
      </c>
      <c r="CW102" s="514">
        <f t="shared" ref="CW102:CY102" si="302">CW103</f>
        <v>0</v>
      </c>
      <c r="CX102" s="514">
        <f t="shared" si="302"/>
        <v>0</v>
      </c>
      <c r="CY102" s="514">
        <f t="shared" si="302"/>
        <v>0</v>
      </c>
    </row>
    <row r="103" spans="1:103" ht="18.95" customHeight="1" x14ac:dyDescent="0.25">
      <c r="A103" s="476"/>
      <c r="B103" s="441"/>
      <c r="C103" s="441"/>
      <c r="D103" s="441"/>
      <c r="E103" s="441"/>
      <c r="F103" s="441"/>
      <c r="G103" s="441"/>
      <c r="H103" s="455"/>
      <c r="I103" s="464"/>
      <c r="J103" s="464"/>
      <c r="K103" s="464" t="s">
        <v>616</v>
      </c>
      <c r="L103" s="608" t="s">
        <v>150</v>
      </c>
      <c r="M103" s="604"/>
      <c r="N103" s="604"/>
      <c r="O103" s="604"/>
      <c r="P103" s="604"/>
      <c r="Q103" s="604"/>
      <c r="R103" s="604"/>
      <c r="S103" s="604"/>
      <c r="T103" s="604"/>
      <c r="U103" s="604"/>
      <c r="V103" s="604"/>
      <c r="W103" s="604"/>
      <c r="X103" s="604"/>
      <c r="Y103" s="604"/>
      <c r="Z103" s="604"/>
      <c r="AA103" s="604"/>
      <c r="AB103" s="604"/>
      <c r="AC103" s="604"/>
      <c r="AD103" s="604"/>
      <c r="AE103" s="604"/>
      <c r="AF103" s="604"/>
      <c r="AG103" s="604"/>
      <c r="AH103" s="604"/>
      <c r="AI103" s="604"/>
      <c r="AJ103" s="604"/>
      <c r="AK103" s="604"/>
      <c r="AL103" s="604"/>
      <c r="AM103" s="604"/>
      <c r="AN103" s="604"/>
      <c r="AO103" s="600"/>
      <c r="AP103" s="600"/>
      <c r="AQ103" s="600"/>
      <c r="AR103" s="600"/>
      <c r="AS103" s="600"/>
      <c r="AT103" s="600"/>
      <c r="AU103" s="600"/>
      <c r="AV103" s="600"/>
      <c r="AW103" s="493"/>
      <c r="AX103" s="493"/>
      <c r="AY103" s="600"/>
      <c r="AZ103" s="600">
        <v>0</v>
      </c>
      <c r="BA103" s="600">
        <v>0</v>
      </c>
      <c r="BB103" s="600">
        <v>0</v>
      </c>
      <c r="BC103" s="600">
        <v>0</v>
      </c>
      <c r="BD103" s="600">
        <v>0</v>
      </c>
      <c r="BE103" s="600">
        <v>0</v>
      </c>
      <c r="BF103" s="600">
        <v>0</v>
      </c>
      <c r="BG103" s="600">
        <v>0</v>
      </c>
      <c r="BH103" s="600">
        <v>0</v>
      </c>
      <c r="BI103" s="600">
        <v>0</v>
      </c>
      <c r="BJ103" s="600">
        <v>0</v>
      </c>
      <c r="BK103" s="600">
        <v>0</v>
      </c>
      <c r="BL103" s="600">
        <v>0</v>
      </c>
      <c r="BM103" s="600">
        <v>0</v>
      </c>
      <c r="BN103" s="600">
        <v>0</v>
      </c>
      <c r="BO103" s="600">
        <v>0</v>
      </c>
      <c r="BP103" s="600">
        <v>0</v>
      </c>
      <c r="BQ103" s="600">
        <v>0</v>
      </c>
      <c r="BR103" s="600">
        <v>0</v>
      </c>
      <c r="BS103" s="600">
        <v>0</v>
      </c>
      <c r="BT103" s="600">
        <v>0</v>
      </c>
      <c r="BU103" s="600">
        <v>0</v>
      </c>
      <c r="BV103" s="600">
        <v>0</v>
      </c>
      <c r="BW103" s="600">
        <v>0</v>
      </c>
      <c r="BX103" s="600">
        <v>0</v>
      </c>
      <c r="BY103" s="600">
        <v>0</v>
      </c>
      <c r="BZ103" s="762">
        <v>14000</v>
      </c>
      <c r="CA103" s="762">
        <v>0</v>
      </c>
      <c r="CB103" s="762"/>
      <c r="CC103" s="762">
        <v>9737.1</v>
      </c>
      <c r="CD103" s="600">
        <f t="shared" si="204"/>
        <v>0</v>
      </c>
      <c r="CE103" s="600">
        <f t="shared" si="205"/>
        <v>100</v>
      </c>
      <c r="CF103" s="762">
        <v>0</v>
      </c>
      <c r="CG103" s="600">
        <v>16700</v>
      </c>
      <c r="CH103" s="600">
        <v>0</v>
      </c>
      <c r="CI103" s="600">
        <v>0</v>
      </c>
      <c r="CJ103" s="600">
        <f>CK103-CG103</f>
        <v>-6962.9</v>
      </c>
      <c r="CK103" s="762">
        <v>9737.1</v>
      </c>
      <c r="CL103" s="600">
        <v>0</v>
      </c>
      <c r="CM103" s="600">
        <f>CN103-CK103</f>
        <v>0</v>
      </c>
      <c r="CN103" s="762">
        <v>9737.1</v>
      </c>
      <c r="CO103" s="762"/>
      <c r="CP103" s="600">
        <v>0</v>
      </c>
      <c r="CQ103" s="600">
        <f>CR103-CN103</f>
        <v>0</v>
      </c>
      <c r="CR103" s="762">
        <v>9737.1</v>
      </c>
      <c r="CS103" s="762"/>
      <c r="CT103" s="600"/>
      <c r="CU103" s="600">
        <f>CV103-CR103</f>
        <v>0</v>
      </c>
      <c r="CV103" s="762">
        <v>9737.1</v>
      </c>
      <c r="CW103" s="762"/>
      <c r="CX103" s="762"/>
      <c r="CY103" s="762"/>
    </row>
    <row r="104" spans="1:103" ht="18.95" customHeight="1" x14ac:dyDescent="0.25">
      <c r="A104" s="483" t="s">
        <v>531</v>
      </c>
      <c r="B104" s="441"/>
      <c r="C104" s="441"/>
      <c r="D104" s="441"/>
      <c r="E104" s="441"/>
      <c r="F104" s="441"/>
      <c r="G104" s="441"/>
      <c r="H104" s="455"/>
      <c r="I104" s="464"/>
      <c r="J104" s="452" t="s">
        <v>615</v>
      </c>
      <c r="K104" s="452" t="s">
        <v>149</v>
      </c>
      <c r="L104" s="447"/>
      <c r="M104" s="604"/>
      <c r="N104" s="604"/>
      <c r="O104" s="604"/>
      <c r="P104" s="604"/>
      <c r="Q104" s="604"/>
      <c r="R104" s="604"/>
      <c r="S104" s="604"/>
      <c r="T104" s="604"/>
      <c r="U104" s="604"/>
      <c r="V104" s="604"/>
      <c r="W104" s="604"/>
      <c r="X104" s="604"/>
      <c r="Y104" s="604"/>
      <c r="Z104" s="604"/>
      <c r="AA104" s="604"/>
      <c r="AB104" s="604"/>
      <c r="AC104" s="604"/>
      <c r="AD104" s="604"/>
      <c r="AE104" s="604"/>
      <c r="AF104" s="604"/>
      <c r="AG104" s="604"/>
      <c r="AH104" s="604"/>
      <c r="AI104" s="604"/>
      <c r="AJ104" s="604"/>
      <c r="AK104" s="604"/>
      <c r="AL104" s="604"/>
      <c r="AM104" s="604"/>
      <c r="AN104" s="604"/>
      <c r="AO104" s="600"/>
      <c r="AP104" s="600"/>
      <c r="AQ104" s="600"/>
      <c r="AR104" s="600"/>
      <c r="AS104" s="600"/>
      <c r="AT104" s="600"/>
      <c r="AU104" s="600"/>
      <c r="AV104" s="600"/>
      <c r="AW104" s="493"/>
      <c r="AX104" s="493"/>
      <c r="AY104" s="600"/>
      <c r="AZ104" s="600"/>
      <c r="BA104" s="600"/>
      <c r="BB104" s="600"/>
      <c r="BC104" s="600"/>
      <c r="BD104" s="600"/>
      <c r="BE104" s="600"/>
      <c r="BF104" s="600"/>
      <c r="BG104" s="600"/>
      <c r="BH104" s="600"/>
      <c r="BI104" s="600"/>
      <c r="BJ104" s="600"/>
      <c r="BK104" s="600"/>
      <c r="BL104" s="600"/>
      <c r="BM104" s="600"/>
      <c r="BN104" s="600"/>
      <c r="BO104" s="600"/>
      <c r="BP104" s="600"/>
      <c r="BQ104" s="600"/>
      <c r="BR104" s="600"/>
      <c r="BS104" s="600"/>
      <c r="BT104" s="600"/>
      <c r="BU104" s="600"/>
      <c r="BV104" s="600"/>
      <c r="BW104" s="600"/>
      <c r="BX104" s="600"/>
      <c r="BY104" s="600"/>
      <c r="BZ104" s="514"/>
      <c r="CA104" s="514"/>
      <c r="CB104" s="514">
        <f>CB105</f>
        <v>0</v>
      </c>
      <c r="CC104" s="514">
        <f>CC105</f>
        <v>0</v>
      </c>
      <c r="CD104" s="597">
        <f t="shared" si="204"/>
        <v>0</v>
      </c>
      <c r="CE104" s="597">
        <f t="shared" si="205"/>
        <v>0</v>
      </c>
      <c r="CF104" s="514"/>
      <c r="CG104" s="597">
        <f>CG105</f>
        <v>0</v>
      </c>
      <c r="CH104" s="597">
        <f>CH105</f>
        <v>0</v>
      </c>
      <c r="CI104" s="597">
        <f>IFERROR(CH104/CG104*100,)</f>
        <v>0</v>
      </c>
      <c r="CJ104" s="597">
        <f>CJ105</f>
        <v>0</v>
      </c>
      <c r="CK104" s="514">
        <f>CK105</f>
        <v>0</v>
      </c>
      <c r="CL104" s="597">
        <f>IFERROR(CF104/CK104*100,)</f>
        <v>0</v>
      </c>
      <c r="CM104" s="597">
        <f>CM105</f>
        <v>0</v>
      </c>
      <c r="CN104" s="514">
        <f>CN105</f>
        <v>0</v>
      </c>
      <c r="CO104" s="514">
        <f>CO105</f>
        <v>0</v>
      </c>
      <c r="CP104" s="597">
        <f>IFERROR(CO104/CN104*100,)</f>
        <v>0</v>
      </c>
      <c r="CQ104" s="597">
        <f>CQ105</f>
        <v>0</v>
      </c>
      <c r="CR104" s="514">
        <f>CR105</f>
        <v>0</v>
      </c>
      <c r="CS104" s="514">
        <f>CS105</f>
        <v>0</v>
      </c>
      <c r="CT104" s="597">
        <f>IFERROR(CS104/CR104*100,)</f>
        <v>0</v>
      </c>
      <c r="CU104" s="597">
        <f>CU105</f>
        <v>0</v>
      </c>
      <c r="CV104" s="514">
        <f>CV105</f>
        <v>0</v>
      </c>
      <c r="CW104" s="514">
        <f t="shared" ref="CW104:CY104" si="303">CW105</f>
        <v>0</v>
      </c>
      <c r="CX104" s="514">
        <f t="shared" si="303"/>
        <v>0</v>
      </c>
      <c r="CY104" s="514">
        <f t="shared" si="303"/>
        <v>0</v>
      </c>
    </row>
    <row r="105" spans="1:103" ht="18.95" customHeight="1" x14ac:dyDescent="0.25">
      <c r="A105" s="476"/>
      <c r="B105" s="441"/>
      <c r="C105" s="441"/>
      <c r="D105" s="441"/>
      <c r="E105" s="441"/>
      <c r="F105" s="441"/>
      <c r="G105" s="441"/>
      <c r="H105" s="455"/>
      <c r="I105" s="464"/>
      <c r="J105" s="464"/>
      <c r="K105" s="464" t="s">
        <v>616</v>
      </c>
      <c r="L105" s="608" t="s">
        <v>150</v>
      </c>
      <c r="M105" s="604"/>
      <c r="N105" s="604"/>
      <c r="O105" s="604"/>
      <c r="P105" s="604"/>
      <c r="Q105" s="604"/>
      <c r="R105" s="604"/>
      <c r="S105" s="604"/>
      <c r="T105" s="604"/>
      <c r="U105" s="604"/>
      <c r="V105" s="604"/>
      <c r="W105" s="604"/>
      <c r="X105" s="604"/>
      <c r="Y105" s="604"/>
      <c r="Z105" s="604"/>
      <c r="AA105" s="604"/>
      <c r="AB105" s="604"/>
      <c r="AC105" s="604"/>
      <c r="AD105" s="604"/>
      <c r="AE105" s="604"/>
      <c r="AF105" s="604"/>
      <c r="AG105" s="604"/>
      <c r="AH105" s="604"/>
      <c r="AI105" s="604"/>
      <c r="AJ105" s="604"/>
      <c r="AK105" s="604"/>
      <c r="AL105" s="604"/>
      <c r="AM105" s="604"/>
      <c r="AN105" s="604"/>
      <c r="AO105" s="600"/>
      <c r="AP105" s="600"/>
      <c r="AQ105" s="600"/>
      <c r="AR105" s="600"/>
      <c r="AS105" s="600"/>
      <c r="AT105" s="600"/>
      <c r="AU105" s="600"/>
      <c r="AV105" s="600"/>
      <c r="AW105" s="493"/>
      <c r="AX105" s="493"/>
      <c r="AY105" s="600"/>
      <c r="AZ105" s="600"/>
      <c r="BA105" s="600"/>
      <c r="BB105" s="600"/>
      <c r="BC105" s="600"/>
      <c r="BD105" s="600"/>
      <c r="BE105" s="600"/>
      <c r="BF105" s="600"/>
      <c r="BG105" s="600"/>
      <c r="BH105" s="600"/>
      <c r="BI105" s="600"/>
      <c r="BJ105" s="600"/>
      <c r="BK105" s="600"/>
      <c r="BL105" s="600"/>
      <c r="BM105" s="600"/>
      <c r="BN105" s="600"/>
      <c r="BO105" s="600"/>
      <c r="BP105" s="600"/>
      <c r="BQ105" s="600"/>
      <c r="BR105" s="600"/>
      <c r="BS105" s="600"/>
      <c r="BT105" s="600"/>
      <c r="BU105" s="600"/>
      <c r="BV105" s="600"/>
      <c r="BW105" s="600"/>
      <c r="BX105" s="600"/>
      <c r="BY105" s="600"/>
      <c r="BZ105" s="762"/>
      <c r="CA105" s="762"/>
      <c r="CB105" s="762"/>
      <c r="CC105" s="762">
        <v>0</v>
      </c>
      <c r="CD105" s="600">
        <f t="shared" ref="CD105:CD111" si="304">IFERROR(CC105/CB105*100,0)</f>
        <v>0</v>
      </c>
      <c r="CE105" s="600">
        <f t="shared" ref="CE105:CE111" si="305">IFERROR(CC105/CK105*100,0)</f>
        <v>0</v>
      </c>
      <c r="CF105" s="762"/>
      <c r="CG105" s="600"/>
      <c r="CH105" s="600">
        <v>0</v>
      </c>
      <c r="CI105" s="600">
        <v>0</v>
      </c>
      <c r="CJ105" s="600">
        <f>CK105-CG105</f>
        <v>0</v>
      </c>
      <c r="CK105" s="762">
        <v>0</v>
      </c>
      <c r="CL105" s="600">
        <v>0</v>
      </c>
      <c r="CM105" s="600">
        <f>CN105-CK105</f>
        <v>0</v>
      </c>
      <c r="CN105" s="762">
        <v>0</v>
      </c>
      <c r="CO105" s="762"/>
      <c r="CP105" s="600">
        <v>0</v>
      </c>
      <c r="CQ105" s="600">
        <f>CR105-CN105</f>
        <v>0</v>
      </c>
      <c r="CR105" s="762"/>
      <c r="CS105" s="762"/>
      <c r="CT105" s="600"/>
      <c r="CU105" s="600">
        <f>CV105-CR105</f>
        <v>0</v>
      </c>
      <c r="CV105" s="762"/>
      <c r="CW105" s="762"/>
      <c r="CX105" s="762"/>
      <c r="CY105" s="762"/>
    </row>
    <row r="106" spans="1:103" ht="18.95" customHeight="1" x14ac:dyDescent="0.25">
      <c r="A106" s="459" t="s">
        <v>473</v>
      </c>
      <c r="B106" s="441"/>
      <c r="C106" s="441"/>
      <c r="D106" s="441"/>
      <c r="E106" s="441"/>
      <c r="F106" s="441"/>
      <c r="G106" s="441"/>
      <c r="H106" s="455"/>
      <c r="I106" s="464"/>
      <c r="J106" s="452" t="s">
        <v>615</v>
      </c>
      <c r="K106" s="452" t="s">
        <v>149</v>
      </c>
      <c r="L106" s="447"/>
      <c r="M106" s="604"/>
      <c r="N106" s="604"/>
      <c r="O106" s="604"/>
      <c r="P106" s="604"/>
      <c r="Q106" s="604"/>
      <c r="R106" s="604"/>
      <c r="S106" s="604"/>
      <c r="T106" s="604"/>
      <c r="U106" s="604"/>
      <c r="V106" s="604"/>
      <c r="W106" s="604"/>
      <c r="X106" s="604"/>
      <c r="Y106" s="604"/>
      <c r="Z106" s="604"/>
      <c r="AA106" s="604"/>
      <c r="AB106" s="604"/>
      <c r="AC106" s="604"/>
      <c r="AD106" s="604"/>
      <c r="AE106" s="604"/>
      <c r="AF106" s="604"/>
      <c r="AG106" s="604"/>
      <c r="AH106" s="604"/>
      <c r="AI106" s="604"/>
      <c r="AJ106" s="604"/>
      <c r="AK106" s="604"/>
      <c r="AL106" s="604"/>
      <c r="AM106" s="604"/>
      <c r="AN106" s="604"/>
      <c r="AO106" s="600"/>
      <c r="AP106" s="600"/>
      <c r="AQ106" s="600"/>
      <c r="AR106" s="600"/>
      <c r="AS106" s="600"/>
      <c r="AT106" s="600"/>
      <c r="AU106" s="600"/>
      <c r="AV106" s="600"/>
      <c r="AW106" s="493"/>
      <c r="AX106" s="493"/>
      <c r="AY106" s="600"/>
      <c r="AZ106" s="600"/>
      <c r="BA106" s="600"/>
      <c r="BB106" s="600"/>
      <c r="BC106" s="600"/>
      <c r="BD106" s="600"/>
      <c r="BE106" s="600"/>
      <c r="BF106" s="600"/>
      <c r="BG106" s="600"/>
      <c r="BH106" s="600"/>
      <c r="BI106" s="600"/>
      <c r="BJ106" s="600"/>
      <c r="BK106" s="600"/>
      <c r="BL106" s="600"/>
      <c r="BM106" s="600"/>
      <c r="BN106" s="600"/>
      <c r="BO106" s="600"/>
      <c r="BP106" s="600"/>
      <c r="BQ106" s="600"/>
      <c r="BR106" s="600"/>
      <c r="BS106" s="600"/>
      <c r="BT106" s="600"/>
      <c r="BU106" s="600"/>
      <c r="BV106" s="600"/>
      <c r="BW106" s="600"/>
      <c r="BX106" s="600"/>
      <c r="BY106" s="600"/>
      <c r="BZ106" s="514"/>
      <c r="CA106" s="514"/>
      <c r="CB106" s="514">
        <f>CB107</f>
        <v>0</v>
      </c>
      <c r="CC106" s="514">
        <f>CC107</f>
        <v>76820.61</v>
      </c>
      <c r="CD106" s="597">
        <f t="shared" si="304"/>
        <v>0</v>
      </c>
      <c r="CE106" s="597">
        <f t="shared" si="305"/>
        <v>100</v>
      </c>
      <c r="CF106" s="514"/>
      <c r="CG106" s="597">
        <f>CG107</f>
        <v>0</v>
      </c>
      <c r="CH106" s="597">
        <f>CH107</f>
        <v>0</v>
      </c>
      <c r="CI106" s="597">
        <f>IFERROR(CH106/CG106*100,)</f>
        <v>0</v>
      </c>
      <c r="CJ106" s="597">
        <f>CJ107</f>
        <v>76820.61</v>
      </c>
      <c r="CK106" s="514">
        <f>CK107</f>
        <v>76820.61</v>
      </c>
      <c r="CL106" s="597">
        <f>IFERROR(CF106/CK106*100,)</f>
        <v>0</v>
      </c>
      <c r="CM106" s="597">
        <f>CM107</f>
        <v>0</v>
      </c>
      <c r="CN106" s="514">
        <f>CN107</f>
        <v>76820.61</v>
      </c>
      <c r="CO106" s="514">
        <f>CO107</f>
        <v>0</v>
      </c>
      <c r="CP106" s="597">
        <f>IFERROR(CO106/CN106*100,)</f>
        <v>0</v>
      </c>
      <c r="CQ106" s="597">
        <f>CQ107</f>
        <v>-669</v>
      </c>
      <c r="CR106" s="514">
        <f>CR107</f>
        <v>76151.61</v>
      </c>
      <c r="CS106" s="514">
        <f>CS107</f>
        <v>0</v>
      </c>
      <c r="CT106" s="597">
        <f>IFERROR(CS106/CR106*100,)</f>
        <v>0</v>
      </c>
      <c r="CU106" s="597">
        <f>CU107</f>
        <v>0</v>
      </c>
      <c r="CV106" s="514">
        <f>CV107</f>
        <v>76151.61</v>
      </c>
      <c r="CW106" s="514">
        <f t="shared" ref="CW106:CY106" si="306">CW107</f>
        <v>0</v>
      </c>
      <c r="CX106" s="514">
        <f t="shared" si="306"/>
        <v>0</v>
      </c>
      <c r="CY106" s="514">
        <f t="shared" si="306"/>
        <v>0</v>
      </c>
    </row>
    <row r="107" spans="1:103" ht="18.95" customHeight="1" x14ac:dyDescent="0.25">
      <c r="A107" s="476"/>
      <c r="B107" s="441"/>
      <c r="C107" s="441"/>
      <c r="D107" s="441"/>
      <c r="E107" s="441"/>
      <c r="F107" s="441"/>
      <c r="G107" s="441"/>
      <c r="H107" s="455"/>
      <c r="I107" s="464"/>
      <c r="J107" s="464"/>
      <c r="K107" s="464" t="s">
        <v>616</v>
      </c>
      <c r="L107" s="608" t="s">
        <v>150</v>
      </c>
      <c r="M107" s="604"/>
      <c r="N107" s="604"/>
      <c r="O107" s="604"/>
      <c r="P107" s="604"/>
      <c r="Q107" s="604"/>
      <c r="R107" s="604"/>
      <c r="S107" s="604"/>
      <c r="T107" s="604"/>
      <c r="U107" s="604"/>
      <c r="V107" s="604"/>
      <c r="W107" s="604"/>
      <c r="X107" s="604"/>
      <c r="Y107" s="604"/>
      <c r="Z107" s="604"/>
      <c r="AA107" s="604"/>
      <c r="AB107" s="604"/>
      <c r="AC107" s="604"/>
      <c r="AD107" s="604"/>
      <c r="AE107" s="604"/>
      <c r="AF107" s="604"/>
      <c r="AG107" s="604"/>
      <c r="AH107" s="604"/>
      <c r="AI107" s="604"/>
      <c r="AJ107" s="604"/>
      <c r="AK107" s="604"/>
      <c r="AL107" s="604"/>
      <c r="AM107" s="604"/>
      <c r="AN107" s="604"/>
      <c r="AO107" s="600"/>
      <c r="AP107" s="600"/>
      <c r="AQ107" s="600"/>
      <c r="AR107" s="600"/>
      <c r="AS107" s="600"/>
      <c r="AT107" s="600"/>
      <c r="AU107" s="600"/>
      <c r="AV107" s="600"/>
      <c r="AW107" s="493"/>
      <c r="AX107" s="493"/>
      <c r="AY107" s="600"/>
      <c r="AZ107" s="600"/>
      <c r="BA107" s="600"/>
      <c r="BB107" s="600"/>
      <c r="BC107" s="600"/>
      <c r="BD107" s="600"/>
      <c r="BE107" s="600"/>
      <c r="BF107" s="600"/>
      <c r="BG107" s="600"/>
      <c r="BH107" s="600"/>
      <c r="BI107" s="600"/>
      <c r="BJ107" s="600"/>
      <c r="BK107" s="600"/>
      <c r="BL107" s="600"/>
      <c r="BM107" s="600"/>
      <c r="BN107" s="600"/>
      <c r="BO107" s="600"/>
      <c r="BP107" s="600"/>
      <c r="BQ107" s="600"/>
      <c r="BR107" s="600"/>
      <c r="BS107" s="600"/>
      <c r="BT107" s="600"/>
      <c r="BU107" s="600"/>
      <c r="BV107" s="600"/>
      <c r="BW107" s="600"/>
      <c r="BX107" s="600"/>
      <c r="BY107" s="600"/>
      <c r="BZ107" s="762"/>
      <c r="CA107" s="762"/>
      <c r="CB107" s="762"/>
      <c r="CC107" s="762">
        <v>76820.61</v>
      </c>
      <c r="CD107" s="600">
        <f t="shared" si="304"/>
        <v>0</v>
      </c>
      <c r="CE107" s="600">
        <f t="shared" si="305"/>
        <v>100</v>
      </c>
      <c r="CF107" s="762"/>
      <c r="CG107" s="600"/>
      <c r="CH107" s="600">
        <v>0</v>
      </c>
      <c r="CI107" s="600">
        <v>0</v>
      </c>
      <c r="CJ107" s="600">
        <f>CK107-CG107</f>
        <v>76820.61</v>
      </c>
      <c r="CK107" s="762">
        <v>76820.61</v>
      </c>
      <c r="CL107" s="600">
        <v>0</v>
      </c>
      <c r="CM107" s="600">
        <f>CN107-CK107</f>
        <v>0</v>
      </c>
      <c r="CN107" s="762">
        <v>76820.61</v>
      </c>
      <c r="CO107" s="762"/>
      <c r="CP107" s="600">
        <v>0</v>
      </c>
      <c r="CQ107" s="600">
        <f>CR107-CN107</f>
        <v>-669</v>
      </c>
      <c r="CR107" s="748">
        <v>76151.61</v>
      </c>
      <c r="CS107" s="762"/>
      <c r="CT107" s="600"/>
      <c r="CU107" s="600">
        <f>CV107-CR107</f>
        <v>0</v>
      </c>
      <c r="CV107" s="748">
        <v>76151.61</v>
      </c>
      <c r="CW107" s="748">
        <v>0</v>
      </c>
      <c r="CX107" s="762"/>
      <c r="CY107" s="762"/>
    </row>
    <row r="108" spans="1:103" ht="18.95" customHeight="1" x14ac:dyDescent="0.25">
      <c r="A108" s="459" t="s">
        <v>471</v>
      </c>
      <c r="B108" s="441"/>
      <c r="C108" s="441"/>
      <c r="D108" s="441"/>
      <c r="E108" s="441"/>
      <c r="F108" s="441"/>
      <c r="G108" s="441"/>
      <c r="H108" s="455"/>
      <c r="I108" s="464"/>
      <c r="J108" s="452" t="s">
        <v>615</v>
      </c>
      <c r="K108" s="452" t="s">
        <v>149</v>
      </c>
      <c r="L108" s="447"/>
      <c r="M108" s="604"/>
      <c r="N108" s="604"/>
      <c r="O108" s="604"/>
      <c r="P108" s="604"/>
      <c r="Q108" s="604"/>
      <c r="R108" s="604"/>
      <c r="S108" s="604"/>
      <c r="T108" s="604"/>
      <c r="U108" s="604"/>
      <c r="V108" s="604"/>
      <c r="W108" s="604"/>
      <c r="X108" s="604"/>
      <c r="Y108" s="604"/>
      <c r="Z108" s="604"/>
      <c r="AA108" s="604"/>
      <c r="AB108" s="604"/>
      <c r="AC108" s="604"/>
      <c r="AD108" s="604"/>
      <c r="AE108" s="604"/>
      <c r="AF108" s="604"/>
      <c r="AG108" s="604"/>
      <c r="AH108" s="604"/>
      <c r="AI108" s="604"/>
      <c r="AJ108" s="604"/>
      <c r="AK108" s="604"/>
      <c r="AL108" s="604"/>
      <c r="AM108" s="604"/>
      <c r="AN108" s="604"/>
      <c r="AO108" s="600"/>
      <c r="AP108" s="600"/>
      <c r="AQ108" s="600"/>
      <c r="AR108" s="600"/>
      <c r="AS108" s="600"/>
      <c r="AT108" s="600"/>
      <c r="AU108" s="600"/>
      <c r="AV108" s="600"/>
      <c r="AW108" s="493"/>
      <c r="AX108" s="493"/>
      <c r="AY108" s="600"/>
      <c r="AZ108" s="597">
        <f>AZ109</f>
        <v>0</v>
      </c>
      <c r="BA108" s="597">
        <f>IFERROR(AZ108/AP108*100,)</f>
        <v>0</v>
      </c>
      <c r="BB108" s="597">
        <f>IFERROR(AZ108/AY108*100,)</f>
        <v>0</v>
      </c>
      <c r="BC108" s="597">
        <v>12500</v>
      </c>
      <c r="BD108" s="597">
        <v>12500</v>
      </c>
      <c r="BE108" s="597">
        <f>BE109</f>
        <v>0</v>
      </c>
      <c r="BF108" s="597">
        <f>BF109</f>
        <v>0</v>
      </c>
      <c r="BG108" s="597">
        <f>IFERROR(BF108/BE108*100,)</f>
        <v>0</v>
      </c>
      <c r="BH108" s="597">
        <f>BH109</f>
        <v>0</v>
      </c>
      <c r="BI108" s="597">
        <f>BI109</f>
        <v>0</v>
      </c>
      <c r="BJ108" s="597"/>
      <c r="BK108" s="597">
        <f>IFERROR(BJ108/BI108*100,)</f>
        <v>0</v>
      </c>
      <c r="BL108" s="597">
        <f>BL109</f>
        <v>0</v>
      </c>
      <c r="BM108" s="597">
        <f>BM109</f>
        <v>0</v>
      </c>
      <c r="BN108" s="597"/>
      <c r="BO108" s="597">
        <f>IFERROR(BN108/BM108*100,)</f>
        <v>0</v>
      </c>
      <c r="BP108" s="597">
        <f>BP109</f>
        <v>0</v>
      </c>
      <c r="BQ108" s="597">
        <f>BQ109</f>
        <v>0</v>
      </c>
      <c r="BR108" s="597">
        <f>BR109</f>
        <v>0</v>
      </c>
      <c r="BS108" s="597">
        <f>IFERROR(BR108/BM108*100,)</f>
        <v>0</v>
      </c>
      <c r="BT108" s="597">
        <f>BT109</f>
        <v>0</v>
      </c>
      <c r="BU108" s="597">
        <f>BU109</f>
        <v>0</v>
      </c>
      <c r="BV108" s="597">
        <f>BV109</f>
        <v>0</v>
      </c>
      <c r="BW108" s="597">
        <f>IFERROR(BV108/BQ108*100,)</f>
        <v>0</v>
      </c>
      <c r="BX108" s="597">
        <f>BX109</f>
        <v>0</v>
      </c>
      <c r="BY108" s="597">
        <f t="shared" si="290"/>
        <v>0</v>
      </c>
      <c r="BZ108" s="514">
        <f t="shared" si="291"/>
        <v>0</v>
      </c>
      <c r="CA108" s="514">
        <f t="shared" si="291"/>
        <v>0</v>
      </c>
      <c r="CB108" s="514">
        <f>CB109</f>
        <v>0</v>
      </c>
      <c r="CC108" s="514">
        <f>CC109</f>
        <v>0</v>
      </c>
      <c r="CD108" s="597">
        <f t="shared" si="304"/>
        <v>0</v>
      </c>
      <c r="CE108" s="597">
        <f t="shared" si="305"/>
        <v>0</v>
      </c>
      <c r="CF108" s="514">
        <f t="shared" ref="CF108" si="307">CF109</f>
        <v>0</v>
      </c>
      <c r="CG108" s="597">
        <f>CG109</f>
        <v>177600</v>
      </c>
      <c r="CH108" s="597">
        <f>CH109</f>
        <v>0</v>
      </c>
      <c r="CI108" s="597">
        <f>IFERROR(CH108/CG108*100,)</f>
        <v>0</v>
      </c>
      <c r="CJ108" s="597">
        <f>CJ109</f>
        <v>-177600</v>
      </c>
      <c r="CK108" s="514">
        <f>CK109</f>
        <v>0</v>
      </c>
      <c r="CL108" s="597">
        <f>IFERROR(CF108/CK108*100,)</f>
        <v>0</v>
      </c>
      <c r="CM108" s="597">
        <f>CM109</f>
        <v>0</v>
      </c>
      <c r="CN108" s="514">
        <f>CN109</f>
        <v>0</v>
      </c>
      <c r="CO108" s="514">
        <f>CO109</f>
        <v>0</v>
      </c>
      <c r="CP108" s="597">
        <f>IFERROR(CO108/CN108*100,)</f>
        <v>0</v>
      </c>
      <c r="CQ108" s="597">
        <f>CQ109</f>
        <v>0</v>
      </c>
      <c r="CR108" s="514">
        <f>CR109</f>
        <v>0</v>
      </c>
      <c r="CS108" s="514">
        <f>CS109</f>
        <v>0</v>
      </c>
      <c r="CT108" s="597">
        <f>IFERROR(CS108/CR108*100,)</f>
        <v>0</v>
      </c>
      <c r="CU108" s="597">
        <f>CU109</f>
        <v>0</v>
      </c>
      <c r="CV108" s="514">
        <f>CV109</f>
        <v>0</v>
      </c>
      <c r="CW108" s="514">
        <f t="shared" ref="CW108:CY108" si="308">CW109</f>
        <v>94194.28</v>
      </c>
      <c r="CX108" s="514">
        <f t="shared" si="308"/>
        <v>0</v>
      </c>
      <c r="CY108" s="514">
        <f t="shared" si="308"/>
        <v>0</v>
      </c>
    </row>
    <row r="109" spans="1:103" ht="18.95" customHeight="1" x14ac:dyDescent="0.25">
      <c r="A109" s="476"/>
      <c r="B109" s="441"/>
      <c r="C109" s="441"/>
      <c r="D109" s="441"/>
      <c r="E109" s="441"/>
      <c r="F109" s="441"/>
      <c r="G109" s="441"/>
      <c r="H109" s="455"/>
      <c r="I109" s="464"/>
      <c r="J109" s="464"/>
      <c r="K109" s="464" t="s">
        <v>616</v>
      </c>
      <c r="L109" s="608" t="s">
        <v>150</v>
      </c>
      <c r="M109" s="604"/>
      <c r="N109" s="604"/>
      <c r="O109" s="604"/>
      <c r="P109" s="604"/>
      <c r="Q109" s="604"/>
      <c r="R109" s="604"/>
      <c r="S109" s="604"/>
      <c r="T109" s="604"/>
      <c r="U109" s="604"/>
      <c r="V109" s="604"/>
      <c r="W109" s="604"/>
      <c r="X109" s="604"/>
      <c r="Y109" s="604"/>
      <c r="Z109" s="604"/>
      <c r="AA109" s="604"/>
      <c r="AB109" s="604"/>
      <c r="AC109" s="604"/>
      <c r="AD109" s="604"/>
      <c r="AE109" s="604"/>
      <c r="AF109" s="604"/>
      <c r="AG109" s="604"/>
      <c r="AH109" s="604"/>
      <c r="AI109" s="604"/>
      <c r="AJ109" s="604"/>
      <c r="AK109" s="604"/>
      <c r="AL109" s="604"/>
      <c r="AM109" s="604"/>
      <c r="AN109" s="604"/>
      <c r="AO109" s="600"/>
      <c r="AP109" s="600"/>
      <c r="AQ109" s="600"/>
      <c r="AR109" s="600"/>
      <c r="AS109" s="600"/>
      <c r="AT109" s="600"/>
      <c r="AU109" s="600"/>
      <c r="AV109" s="600"/>
      <c r="AW109" s="493"/>
      <c r="AX109" s="493"/>
      <c r="AY109" s="600"/>
      <c r="AZ109" s="600">
        <v>0</v>
      </c>
      <c r="BA109" s="600">
        <v>0</v>
      </c>
      <c r="BB109" s="600">
        <v>0</v>
      </c>
      <c r="BC109" s="600">
        <v>0</v>
      </c>
      <c r="BD109" s="600">
        <v>0</v>
      </c>
      <c r="BE109" s="600">
        <v>0</v>
      </c>
      <c r="BF109" s="600">
        <v>0</v>
      </c>
      <c r="BG109" s="600">
        <v>0</v>
      </c>
      <c r="BH109" s="600">
        <v>0</v>
      </c>
      <c r="BI109" s="600">
        <v>0</v>
      </c>
      <c r="BJ109" s="600">
        <v>0</v>
      </c>
      <c r="BK109" s="600">
        <v>0</v>
      </c>
      <c r="BL109" s="600">
        <v>0</v>
      </c>
      <c r="BM109" s="600">
        <v>0</v>
      </c>
      <c r="BN109" s="600">
        <v>0</v>
      </c>
      <c r="BO109" s="600">
        <v>0</v>
      </c>
      <c r="BP109" s="600">
        <v>0</v>
      </c>
      <c r="BQ109" s="600">
        <v>0</v>
      </c>
      <c r="BR109" s="600">
        <v>0</v>
      </c>
      <c r="BS109" s="600">
        <v>0</v>
      </c>
      <c r="BT109" s="600">
        <v>0</v>
      </c>
      <c r="BU109" s="600">
        <v>0</v>
      </c>
      <c r="BV109" s="600">
        <v>0</v>
      </c>
      <c r="BW109" s="600">
        <v>0</v>
      </c>
      <c r="BX109" s="600">
        <v>0</v>
      </c>
      <c r="BY109" s="600">
        <v>0</v>
      </c>
      <c r="BZ109" s="762">
        <v>0</v>
      </c>
      <c r="CA109" s="762">
        <v>0</v>
      </c>
      <c r="CB109" s="762"/>
      <c r="CC109" s="762">
        <v>0</v>
      </c>
      <c r="CD109" s="600">
        <f t="shared" si="304"/>
        <v>0</v>
      </c>
      <c r="CE109" s="600">
        <f t="shared" si="305"/>
        <v>0</v>
      </c>
      <c r="CF109" s="762">
        <v>0</v>
      </c>
      <c r="CG109" s="600">
        <v>177600</v>
      </c>
      <c r="CH109" s="600">
        <v>0</v>
      </c>
      <c r="CI109" s="600">
        <v>0</v>
      </c>
      <c r="CJ109" s="600">
        <f>CK109-CG109</f>
        <v>-177600</v>
      </c>
      <c r="CK109" s="762">
        <v>0</v>
      </c>
      <c r="CL109" s="600">
        <v>0</v>
      </c>
      <c r="CM109" s="600">
        <f>CN109-CK109</f>
        <v>0</v>
      </c>
      <c r="CN109" s="762">
        <v>0</v>
      </c>
      <c r="CO109" s="762"/>
      <c r="CP109" s="600">
        <v>0</v>
      </c>
      <c r="CQ109" s="600">
        <f>CR109-CN109</f>
        <v>0</v>
      </c>
      <c r="CR109" s="762"/>
      <c r="CS109" s="762"/>
      <c r="CT109" s="600"/>
      <c r="CU109" s="600">
        <f>CV109-CR109</f>
        <v>0</v>
      </c>
      <c r="CV109" s="762"/>
      <c r="CW109" s="748">
        <v>94194.28</v>
      </c>
      <c r="CX109" s="762"/>
      <c r="CY109" s="762"/>
    </row>
    <row r="110" spans="1:103" ht="18.95" customHeight="1" x14ac:dyDescent="0.25">
      <c r="A110" s="459" t="s">
        <v>478</v>
      </c>
      <c r="B110" s="441"/>
      <c r="C110" s="441"/>
      <c r="D110" s="441"/>
      <c r="E110" s="441"/>
      <c r="F110" s="441"/>
      <c r="G110" s="441"/>
      <c r="H110" s="455"/>
      <c r="I110" s="464"/>
      <c r="J110" s="452" t="s">
        <v>615</v>
      </c>
      <c r="K110" s="452" t="s">
        <v>149</v>
      </c>
      <c r="L110" s="447"/>
      <c r="M110" s="604"/>
      <c r="N110" s="604"/>
      <c r="O110" s="604"/>
      <c r="P110" s="604"/>
      <c r="Q110" s="604"/>
      <c r="R110" s="604"/>
      <c r="S110" s="604"/>
      <c r="T110" s="604"/>
      <c r="U110" s="604"/>
      <c r="V110" s="604"/>
      <c r="W110" s="604"/>
      <c r="X110" s="604"/>
      <c r="Y110" s="604"/>
      <c r="Z110" s="604"/>
      <c r="AA110" s="604"/>
      <c r="AB110" s="604"/>
      <c r="AC110" s="604"/>
      <c r="AD110" s="604"/>
      <c r="AE110" s="604"/>
      <c r="AF110" s="604"/>
      <c r="AG110" s="604"/>
      <c r="AH110" s="604"/>
      <c r="AI110" s="604"/>
      <c r="AJ110" s="604"/>
      <c r="AK110" s="604"/>
      <c r="AL110" s="604"/>
      <c r="AM110" s="604"/>
      <c r="AN110" s="604"/>
      <c r="AO110" s="600"/>
      <c r="AP110" s="600"/>
      <c r="AQ110" s="600"/>
      <c r="AR110" s="600"/>
      <c r="AS110" s="600"/>
      <c r="AT110" s="600"/>
      <c r="AU110" s="600"/>
      <c r="AV110" s="600"/>
      <c r="AW110" s="493"/>
      <c r="AX110" s="493"/>
      <c r="AY110" s="600"/>
      <c r="AZ110" s="597">
        <f>AZ111</f>
        <v>0</v>
      </c>
      <c r="BA110" s="597">
        <f>IFERROR(AZ110/AP110*100,)</f>
        <v>0</v>
      </c>
      <c r="BB110" s="597">
        <f>IFERROR(AZ110/AY110*100,)</f>
        <v>0</v>
      </c>
      <c r="BC110" s="597">
        <v>12500</v>
      </c>
      <c r="BD110" s="597">
        <v>12500</v>
      </c>
      <c r="BE110" s="597">
        <f>BE111</f>
        <v>0</v>
      </c>
      <c r="BF110" s="597">
        <f>BF111</f>
        <v>0</v>
      </c>
      <c r="BG110" s="597">
        <f>IFERROR(BF110/BE110*100,)</f>
        <v>0</v>
      </c>
      <c r="BH110" s="597">
        <f>BH111</f>
        <v>0</v>
      </c>
      <c r="BI110" s="597">
        <f>BI111</f>
        <v>0</v>
      </c>
      <c r="BJ110" s="597"/>
      <c r="BK110" s="597">
        <f>IFERROR(BJ110/BI110*100,)</f>
        <v>0</v>
      </c>
      <c r="BL110" s="597">
        <f>BL111</f>
        <v>0</v>
      </c>
      <c r="BM110" s="597">
        <f>BM111</f>
        <v>0</v>
      </c>
      <c r="BN110" s="597"/>
      <c r="BO110" s="597">
        <f>IFERROR(BN110/BM110*100,)</f>
        <v>0</v>
      </c>
      <c r="BP110" s="597">
        <f>BP111</f>
        <v>0</v>
      </c>
      <c r="BQ110" s="597">
        <f>BQ111</f>
        <v>0</v>
      </c>
      <c r="BR110" s="597">
        <f>BR111</f>
        <v>0</v>
      </c>
      <c r="BS110" s="597">
        <f>IFERROR(BR110/BM110*100,)</f>
        <v>0</v>
      </c>
      <c r="BT110" s="597">
        <f>BT111</f>
        <v>-14715.79</v>
      </c>
      <c r="BU110" s="597">
        <f>BU111</f>
        <v>-14715.79</v>
      </c>
      <c r="BV110" s="597">
        <f>BV111</f>
        <v>0</v>
      </c>
      <c r="BW110" s="597">
        <f>IFERROR(BV110/BQ110*100,)</f>
        <v>0</v>
      </c>
      <c r="BX110" s="597">
        <f>BX111</f>
        <v>0</v>
      </c>
      <c r="BY110" s="597">
        <f t="shared" si="290"/>
        <v>-14715.79</v>
      </c>
      <c r="BZ110" s="514">
        <f t="shared" si="291"/>
        <v>0</v>
      </c>
      <c r="CA110" s="514">
        <f t="shared" si="291"/>
        <v>0</v>
      </c>
      <c r="CB110" s="514">
        <f>CB111</f>
        <v>0</v>
      </c>
      <c r="CC110" s="514">
        <f>CC111</f>
        <v>0</v>
      </c>
      <c r="CD110" s="597">
        <f t="shared" si="304"/>
        <v>0</v>
      </c>
      <c r="CE110" s="597">
        <f t="shared" si="305"/>
        <v>0</v>
      </c>
      <c r="CF110" s="514">
        <f t="shared" ref="CF110" si="309">CF111</f>
        <v>-14715.79</v>
      </c>
      <c r="CG110" s="597">
        <f>CG111</f>
        <v>0</v>
      </c>
      <c r="CH110" s="597">
        <f>CH111</f>
        <v>0</v>
      </c>
      <c r="CI110" s="597">
        <f t="shared" ref="CI110:CI111" si="310">IFERROR(CH110/CG110*100,)</f>
        <v>0</v>
      </c>
      <c r="CJ110" s="597">
        <f>CJ111</f>
        <v>0</v>
      </c>
      <c r="CK110" s="514">
        <f>CK111</f>
        <v>0</v>
      </c>
      <c r="CL110" s="597">
        <f>IFERROR(CF110/CK110*100,)</f>
        <v>0</v>
      </c>
      <c r="CM110" s="597">
        <f>CM111</f>
        <v>0</v>
      </c>
      <c r="CN110" s="514">
        <f>CN111</f>
        <v>0</v>
      </c>
      <c r="CO110" s="514">
        <f>CO111</f>
        <v>0</v>
      </c>
      <c r="CP110" s="597">
        <f t="shared" ref="CP110:CP111" si="311">IFERROR(CO110/CN110*100,)</f>
        <v>0</v>
      </c>
      <c r="CQ110" s="597">
        <f>CQ111</f>
        <v>0</v>
      </c>
      <c r="CR110" s="514">
        <f>CR111</f>
        <v>0</v>
      </c>
      <c r="CS110" s="514">
        <f>CS111</f>
        <v>0</v>
      </c>
      <c r="CT110" s="597">
        <f t="shared" ref="CT110:CT111" si="312">IFERROR(CS110/CR110*100,)</f>
        <v>0</v>
      </c>
      <c r="CU110" s="597">
        <f>CU111</f>
        <v>0</v>
      </c>
      <c r="CV110" s="514">
        <f>CV111</f>
        <v>0</v>
      </c>
      <c r="CW110" s="514">
        <f t="shared" ref="CW110:CY110" si="313">CW111</f>
        <v>0</v>
      </c>
      <c r="CX110" s="514">
        <f t="shared" si="313"/>
        <v>0</v>
      </c>
      <c r="CY110" s="514">
        <f t="shared" si="313"/>
        <v>0</v>
      </c>
    </row>
    <row r="111" spans="1:103" ht="18.95" customHeight="1" x14ac:dyDescent="0.25">
      <c r="A111" s="480"/>
      <c r="B111" s="442"/>
      <c r="C111" s="442"/>
      <c r="D111" s="442"/>
      <c r="E111" s="442"/>
      <c r="F111" s="442"/>
      <c r="G111" s="442"/>
      <c r="H111" s="467"/>
      <c r="I111" s="463"/>
      <c r="J111" s="463"/>
      <c r="K111" s="463" t="s">
        <v>616</v>
      </c>
      <c r="L111" s="444" t="s">
        <v>150</v>
      </c>
      <c r="M111" s="604"/>
      <c r="N111" s="604"/>
      <c r="O111" s="604"/>
      <c r="P111" s="604"/>
      <c r="Q111" s="604"/>
      <c r="R111" s="604"/>
      <c r="S111" s="604"/>
      <c r="T111" s="604"/>
      <c r="U111" s="604"/>
      <c r="V111" s="604"/>
      <c r="W111" s="604"/>
      <c r="X111" s="604"/>
      <c r="Y111" s="604"/>
      <c r="Z111" s="604"/>
      <c r="AA111" s="604"/>
      <c r="AB111" s="604"/>
      <c r="AC111" s="604"/>
      <c r="AD111" s="604"/>
      <c r="AE111" s="604"/>
      <c r="AF111" s="604"/>
      <c r="AG111" s="604"/>
      <c r="AH111" s="604"/>
      <c r="AI111" s="604"/>
      <c r="AJ111" s="604"/>
      <c r="AK111" s="604"/>
      <c r="AL111" s="604"/>
      <c r="AM111" s="604"/>
      <c r="AN111" s="604"/>
      <c r="AO111" s="600"/>
      <c r="AP111" s="600"/>
      <c r="AQ111" s="600"/>
      <c r="AR111" s="600"/>
      <c r="AS111" s="600"/>
      <c r="AT111" s="600"/>
      <c r="AU111" s="600"/>
      <c r="AV111" s="600"/>
      <c r="AW111" s="493"/>
      <c r="AX111" s="493"/>
      <c r="AY111" s="600"/>
      <c r="AZ111" s="600">
        <v>0</v>
      </c>
      <c r="BA111" s="600">
        <v>0</v>
      </c>
      <c r="BB111" s="600">
        <v>0</v>
      </c>
      <c r="BC111" s="600">
        <v>0</v>
      </c>
      <c r="BD111" s="600">
        <v>0</v>
      </c>
      <c r="BE111" s="600">
        <v>0</v>
      </c>
      <c r="BF111" s="600">
        <v>0</v>
      </c>
      <c r="BG111" s="600">
        <v>0</v>
      </c>
      <c r="BH111" s="600">
        <v>0</v>
      </c>
      <c r="BI111" s="600">
        <v>0</v>
      </c>
      <c r="BJ111" s="600">
        <v>0</v>
      </c>
      <c r="BK111" s="600">
        <v>0</v>
      </c>
      <c r="BL111" s="600">
        <v>0</v>
      </c>
      <c r="BM111" s="600">
        <v>0</v>
      </c>
      <c r="BN111" s="600">
        <v>0</v>
      </c>
      <c r="BO111" s="600">
        <v>0</v>
      </c>
      <c r="BP111" s="600">
        <v>0</v>
      </c>
      <c r="BQ111" s="600">
        <v>0</v>
      </c>
      <c r="BR111" s="600">
        <v>0</v>
      </c>
      <c r="BS111" s="600">
        <f>IFERROR(BR111/BM111*100,)</f>
        <v>0</v>
      </c>
      <c r="BT111" s="600">
        <f>BU111-BM111</f>
        <v>-14715.79</v>
      </c>
      <c r="BU111" s="600">
        <v>-14715.79</v>
      </c>
      <c r="BV111" s="600">
        <v>0</v>
      </c>
      <c r="BW111" s="600">
        <f>IFERROR(BV111/BQ111*100,)</f>
        <v>0</v>
      </c>
      <c r="BX111" s="600">
        <f>BY111-BU111</f>
        <v>0</v>
      </c>
      <c r="BY111" s="600">
        <v>-14715.79</v>
      </c>
      <c r="BZ111" s="762">
        <v>0</v>
      </c>
      <c r="CA111" s="762">
        <v>0</v>
      </c>
      <c r="CB111" s="762"/>
      <c r="CC111" s="762">
        <v>0</v>
      </c>
      <c r="CD111" s="600">
        <f t="shared" si="304"/>
        <v>0</v>
      </c>
      <c r="CE111" s="600">
        <f t="shared" si="305"/>
        <v>0</v>
      </c>
      <c r="CF111" s="762">
        <v>-14715.79</v>
      </c>
      <c r="CG111" s="600">
        <v>0</v>
      </c>
      <c r="CH111" s="600">
        <v>0</v>
      </c>
      <c r="CI111" s="600">
        <f t="shared" si="310"/>
        <v>0</v>
      </c>
      <c r="CJ111" s="600">
        <f>CK111-CG111</f>
        <v>0</v>
      </c>
      <c r="CK111" s="762">
        <v>0</v>
      </c>
      <c r="CL111" s="600">
        <f>IFERROR(CF111/CK111*100,)</f>
        <v>0</v>
      </c>
      <c r="CM111" s="600">
        <f>CN111-CK111</f>
        <v>0</v>
      </c>
      <c r="CN111" s="762">
        <v>0</v>
      </c>
      <c r="CO111" s="762"/>
      <c r="CP111" s="600">
        <f t="shared" si="311"/>
        <v>0</v>
      </c>
      <c r="CQ111" s="600">
        <f>CR111-CN111</f>
        <v>0</v>
      </c>
      <c r="CR111" s="762"/>
      <c r="CS111" s="762"/>
      <c r="CT111" s="600">
        <f t="shared" si="312"/>
        <v>0</v>
      </c>
      <c r="CU111" s="600">
        <f>CV111-CR111</f>
        <v>0</v>
      </c>
      <c r="CV111" s="762"/>
      <c r="CW111" s="762"/>
      <c r="CX111" s="762"/>
      <c r="CY111" s="762"/>
    </row>
  </sheetData>
  <mergeCells count="112">
    <mergeCell ref="CX2:CX4"/>
    <mergeCell ref="CY2:CY4"/>
    <mergeCell ref="CO2:CO4"/>
    <mergeCell ref="CP2:CP4"/>
    <mergeCell ref="CQ2:CQ4"/>
    <mergeCell ref="CR2:CR4"/>
    <mergeCell ref="CW2:CW4"/>
    <mergeCell ref="CS2:CS4"/>
    <mergeCell ref="CT2:CT4"/>
    <mergeCell ref="CU2:CU4"/>
    <mergeCell ref="CV2:CV4"/>
    <mergeCell ref="CL2:CL4"/>
    <mergeCell ref="CM2:CM4"/>
    <mergeCell ref="CN2:CN4"/>
    <mergeCell ref="CC2:CC4"/>
    <mergeCell ref="CD2:CD4"/>
    <mergeCell ref="CE2:CE4"/>
    <mergeCell ref="CK2:CK4"/>
    <mergeCell ref="CH2:CH4"/>
    <mergeCell ref="CI2:CI4"/>
    <mergeCell ref="CJ2:CJ4"/>
    <mergeCell ref="BJ2:BJ4"/>
    <mergeCell ref="BK2:BK4"/>
    <mergeCell ref="BL2:BL4"/>
    <mergeCell ref="BM2:BM4"/>
    <mergeCell ref="CG2:CG4"/>
    <mergeCell ref="BR2:BR4"/>
    <mergeCell ref="BS2:BS4"/>
    <mergeCell ref="BT2:BT4"/>
    <mergeCell ref="BU2:BU4"/>
    <mergeCell ref="BN2:BN4"/>
    <mergeCell ref="BO2:BO4"/>
    <mergeCell ref="BP2:BP4"/>
    <mergeCell ref="BV2:BV4"/>
    <mergeCell ref="BW2:BW4"/>
    <mergeCell ref="BX2:BX4"/>
    <mergeCell ref="BY2:BY4"/>
    <mergeCell ref="BQ2:BQ4"/>
    <mergeCell ref="CA2:CA4"/>
    <mergeCell ref="BZ2:BZ4"/>
    <mergeCell ref="CB2:CB4"/>
    <mergeCell ref="CF2:CF4"/>
    <mergeCell ref="AY2:AY4"/>
    <mergeCell ref="BI2:BI4"/>
    <mergeCell ref="BC2:BC4"/>
    <mergeCell ref="BD2:BD4"/>
    <mergeCell ref="A2:A4"/>
    <mergeCell ref="B2:B4"/>
    <mergeCell ref="H2:K4"/>
    <mergeCell ref="L2:L4"/>
    <mergeCell ref="AX2:AX4"/>
    <mergeCell ref="AE3:AE4"/>
    <mergeCell ref="AF3:AF4"/>
    <mergeCell ref="AS2:AS4"/>
    <mergeCell ref="AT2:AT4"/>
    <mergeCell ref="AU2:AU4"/>
    <mergeCell ref="AV2:AV4"/>
    <mergeCell ref="AW2:AW4"/>
    <mergeCell ref="K56:L56"/>
    <mergeCell ref="AQ2:AQ4"/>
    <mergeCell ref="AR2:AR4"/>
    <mergeCell ref="J33:L33"/>
    <mergeCell ref="K34:L34"/>
    <mergeCell ref="AN2:AN4"/>
    <mergeCell ref="H5:K5"/>
    <mergeCell ref="K38:L38"/>
    <mergeCell ref="K42:L42"/>
    <mergeCell ref="K46:L46"/>
    <mergeCell ref="J50:L50"/>
    <mergeCell ref="K51:L51"/>
    <mergeCell ref="K53:L53"/>
    <mergeCell ref="J55:L55"/>
    <mergeCell ref="Z2:Z4"/>
    <mergeCell ref="AA2:AA4"/>
    <mergeCell ref="K12:L12"/>
    <mergeCell ref="L13:M13"/>
    <mergeCell ref="AC2:AC4"/>
    <mergeCell ref="AD2:AD4"/>
    <mergeCell ref="AE2:AF2"/>
    <mergeCell ref="AG2:AG4"/>
    <mergeCell ref="AH2:AH4"/>
    <mergeCell ref="AI2:AI4"/>
    <mergeCell ref="H7:L7"/>
    <mergeCell ref="I8:L8"/>
    <mergeCell ref="J9:L9"/>
    <mergeCell ref="W2:W4"/>
    <mergeCell ref="X2:X4"/>
    <mergeCell ref="Y2:Y4"/>
    <mergeCell ref="I86:L86"/>
    <mergeCell ref="I98:L98"/>
    <mergeCell ref="K59:L59"/>
    <mergeCell ref="K65:L65"/>
    <mergeCell ref="J72:L72"/>
    <mergeCell ref="K81:L81"/>
    <mergeCell ref="AZ2:AZ4"/>
    <mergeCell ref="BH2:BH4"/>
    <mergeCell ref="BG2:BG4"/>
    <mergeCell ref="BF2:BF4"/>
    <mergeCell ref="BE2:BE4"/>
    <mergeCell ref="BA2:BA4"/>
    <mergeCell ref="BB2:BB4"/>
    <mergeCell ref="K14:L14"/>
    <mergeCell ref="L15:M15"/>
    <mergeCell ref="AP2:AP4"/>
    <mergeCell ref="V2:V4"/>
    <mergeCell ref="AJ2:AJ4"/>
    <mergeCell ref="AK2:AK4"/>
    <mergeCell ref="AL2:AL4"/>
    <mergeCell ref="AM2:AM4"/>
    <mergeCell ref="AO2:AO4"/>
    <mergeCell ref="P2:P4"/>
    <mergeCell ref="AB2:AB4"/>
  </mergeCells>
  <printOptions horizontalCentered="1"/>
  <pageMargins left="0.23622047244094491" right="0.23622047244094491" top="0.15748031496062992" bottom="0.15748031496062992" header="0.31496062992125984" footer="0.31496062992125984"/>
  <pageSetup paperSize="9" scale="47" fitToHeight="0" orientation="landscape" r:id="rId1"/>
  <headerFooter>
    <oddFooter>&amp;L&amp;K00+000&amp;P+1&amp;C&amp;"-,Podebljano"&amp;16&amp;P+16&amp;R&amp;K00+000&amp;P+11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pageSetUpPr fitToPage="1"/>
  </sheetPr>
  <dimension ref="A1:DZ503"/>
  <sheetViews>
    <sheetView tabSelected="1" view="pageBreakPreview" topLeftCell="L1" zoomScale="55" zoomScaleNormal="70" zoomScaleSheetLayoutView="55" workbookViewId="0">
      <pane ySplit="3" topLeftCell="A40" activePane="bottomLeft" state="frozen"/>
      <selection activeCell="EJ7483" sqref="EJ129:FB7483"/>
      <selection pane="bottomLeft" activeCell="DY9" sqref="DY9"/>
    </sheetView>
  </sheetViews>
  <sheetFormatPr defaultRowHeight="15" x14ac:dyDescent="0.25"/>
  <cols>
    <col min="1" max="1" width="0" style="647" hidden="1" customWidth="1"/>
    <col min="2" max="2" width="20.28515625" style="717" customWidth="1"/>
    <col min="3" max="3" width="9.28515625" style="647" bestFit="1" customWidth="1"/>
    <col min="4" max="9" width="0" style="647" hidden="1" customWidth="1"/>
    <col min="10" max="10" width="9.140625" style="647"/>
    <col min="11" max="11" width="9.85546875" style="547" customWidth="1"/>
    <col min="12" max="12" width="5.85546875" style="547" customWidth="1"/>
    <col min="13" max="13" width="7.42578125" style="547" customWidth="1"/>
    <col min="14" max="14" width="10.140625" style="547" customWidth="1"/>
    <col min="15" max="15" width="101.85546875" style="647" customWidth="1"/>
    <col min="16" max="43" width="9.140625" style="647" hidden="1" customWidth="1"/>
    <col min="44" max="44" width="24.7109375" style="647" hidden="1" customWidth="1"/>
    <col min="45" max="45" width="39.140625" style="647" hidden="1" customWidth="1"/>
    <col min="46" max="46" width="40.85546875" style="647" hidden="1" customWidth="1"/>
    <col min="47" max="47" width="37.7109375" style="647" hidden="1" customWidth="1"/>
    <col min="48" max="48" width="24.7109375" style="647" hidden="1" customWidth="1"/>
    <col min="49" max="50" width="37.7109375" style="647" hidden="1" customWidth="1"/>
    <col min="51" max="51" width="42.7109375" style="647" hidden="1" customWidth="1"/>
    <col min="52" max="52" width="37.85546875" style="647" hidden="1" customWidth="1"/>
    <col min="53" max="53" width="41.7109375" style="647" hidden="1" customWidth="1"/>
    <col min="54" max="55" width="24.7109375" style="647" hidden="1" customWidth="1"/>
    <col min="56" max="56" width="255.7109375" style="647" hidden="1" customWidth="1"/>
    <col min="57" max="57" width="44.5703125" style="647" hidden="1" customWidth="1"/>
    <col min="58" max="58" width="38.28515625" style="647" hidden="1" customWidth="1"/>
    <col min="59" max="59" width="24.5703125" style="647" hidden="1" customWidth="1"/>
    <col min="60" max="60" width="27.140625" style="647" hidden="1" customWidth="1"/>
    <col min="61" max="61" width="255.7109375" style="647" hidden="1" customWidth="1"/>
    <col min="62" max="62" width="28.42578125" style="647" hidden="1" customWidth="1"/>
    <col min="63" max="63" width="22.42578125" style="647" hidden="1" customWidth="1"/>
    <col min="64" max="64" width="14.42578125" style="647" hidden="1" customWidth="1"/>
    <col min="65" max="66" width="8" style="647" hidden="1" customWidth="1"/>
    <col min="67" max="67" width="27.5703125" style="647" hidden="1" customWidth="1"/>
    <col min="68" max="69" width="9.7109375" style="647" hidden="1" customWidth="1"/>
    <col min="70" max="70" width="37.85546875" style="647" hidden="1" customWidth="1"/>
    <col min="71" max="72" width="32.5703125" style="647" hidden="1" customWidth="1"/>
    <col min="73" max="73" width="37.85546875" style="647" hidden="1" customWidth="1"/>
    <col min="74" max="74" width="32.5703125" style="647" hidden="1" customWidth="1"/>
    <col min="75" max="76" width="14.42578125" style="647" hidden="1" customWidth="1"/>
    <col min="77" max="77" width="32.5703125" style="647" hidden="1" customWidth="1"/>
    <col min="78" max="78" width="22.7109375" style="647" hidden="1" customWidth="1"/>
    <col min="79" max="79" width="19.5703125" style="647" hidden="1" customWidth="1"/>
    <col min="80" max="80" width="14.42578125" style="647" hidden="1" customWidth="1"/>
    <col min="81" max="83" width="22.7109375" style="647" hidden="1" customWidth="1"/>
    <col min="84" max="84" width="29.42578125" style="647" hidden="1" customWidth="1"/>
    <col min="85" max="85" width="16" style="647" hidden="1" customWidth="1"/>
    <col min="86" max="86" width="37.85546875" style="647" hidden="1" customWidth="1"/>
    <col min="87" max="87" width="22.7109375" style="647" hidden="1" customWidth="1"/>
    <col min="88" max="89" width="10" style="647" hidden="1" customWidth="1"/>
    <col min="90" max="90" width="37.85546875" style="647" hidden="1" customWidth="1"/>
    <col min="91" max="91" width="22.7109375" style="647" hidden="1" customWidth="1"/>
    <col min="92" max="93" width="10" style="647" hidden="1" customWidth="1"/>
    <col min="94" max="94" width="37.85546875" style="647" hidden="1" customWidth="1"/>
    <col min="95" max="95" width="35.7109375" style="647" hidden="1" customWidth="1"/>
    <col min="96" max="96" width="39.140625" style="647" hidden="1" customWidth="1"/>
    <col min="97" max="97" width="18.28515625" style="647" hidden="1" customWidth="1"/>
    <col min="98" max="98" width="32.28515625" style="647" hidden="1" customWidth="1"/>
    <col min="99" max="99" width="33.5703125" style="647" hidden="1" customWidth="1"/>
    <col min="100" max="100" width="31.28515625" style="647" hidden="1" customWidth="1"/>
    <col min="101" max="101" width="14.42578125" style="647" hidden="1" customWidth="1"/>
    <col min="102" max="102" width="37.85546875" style="647" hidden="1" customWidth="1"/>
    <col min="103" max="103" width="34.85546875" style="647" hidden="1" customWidth="1"/>
    <col min="104" max="105" width="32" style="647" hidden="1" customWidth="1"/>
    <col min="106" max="106" width="29.42578125" style="647" hidden="1" customWidth="1"/>
    <col min="107" max="107" width="255.7109375" style="647" hidden="1" customWidth="1"/>
    <col min="108" max="108" width="16.28515625" style="647" hidden="1" customWidth="1"/>
    <col min="109" max="109" width="14.42578125" style="647" hidden="1" customWidth="1"/>
    <col min="110" max="111" width="32" style="647" hidden="1" customWidth="1"/>
    <col min="112" max="112" width="29.42578125" style="647" hidden="1" customWidth="1"/>
    <col min="113" max="113" width="14.42578125" style="647" hidden="1" customWidth="1"/>
    <col min="114" max="114" width="37.85546875" style="647" hidden="1" customWidth="1"/>
    <col min="115" max="115" width="32" style="647" hidden="1" customWidth="1"/>
    <col min="116" max="116" width="17" style="647" hidden="1" customWidth="1"/>
    <col min="117" max="117" width="37.85546875" style="647" hidden="1" customWidth="1"/>
    <col min="118" max="118" width="32" style="647" hidden="1" customWidth="1"/>
    <col min="119" max="119" width="30.140625" style="647" hidden="1" customWidth="1"/>
    <col min="120" max="120" width="14.42578125" style="647" hidden="1" customWidth="1"/>
    <col min="121" max="121" width="27.42578125" style="647" hidden="1" customWidth="1"/>
    <col min="122" max="123" width="32" style="647" customWidth="1"/>
    <col min="124" max="124" width="14.42578125" style="647" customWidth="1"/>
    <col min="125" max="125" width="27.42578125" style="647" customWidth="1"/>
    <col min="126" max="126" width="26" style="647" customWidth="1"/>
    <col min="127" max="127" width="32" style="647" hidden="1" customWidth="1"/>
    <col min="128" max="128" width="25.28515625" style="647" customWidth="1"/>
    <col min="129" max="130" width="24.85546875" style="647" customWidth="1"/>
    <col min="131" max="16384" width="9.140625" style="646"/>
  </cols>
  <sheetData>
    <row r="1" spans="1:130" ht="23.25" customHeight="1" x14ac:dyDescent="0.25">
      <c r="A1" s="907" t="s">
        <v>0</v>
      </c>
      <c r="B1" s="901" t="s">
        <v>0</v>
      </c>
      <c r="C1" s="909" t="s">
        <v>151</v>
      </c>
      <c r="D1" s="909"/>
      <c r="E1" s="909"/>
      <c r="F1" s="909"/>
      <c r="G1" s="909"/>
      <c r="H1" s="909"/>
      <c r="I1" s="909"/>
      <c r="J1" s="909" t="s">
        <v>2</v>
      </c>
      <c r="K1" s="912" t="s">
        <v>3</v>
      </c>
      <c r="L1" s="912"/>
      <c r="M1" s="912"/>
      <c r="N1" s="912"/>
      <c r="O1" s="915" t="s">
        <v>4</v>
      </c>
      <c r="P1" s="898" t="s">
        <v>361</v>
      </c>
      <c r="Q1" s="898" t="s">
        <v>247</v>
      </c>
      <c r="R1" s="898" t="s">
        <v>301</v>
      </c>
      <c r="S1" s="898" t="s">
        <v>362</v>
      </c>
      <c r="T1" s="898" t="s">
        <v>329</v>
      </c>
      <c r="U1" s="898" t="s">
        <v>331</v>
      </c>
      <c r="V1" s="898" t="s">
        <v>363</v>
      </c>
      <c r="W1" s="726" t="s">
        <v>315</v>
      </c>
      <c r="X1" s="898" t="s">
        <v>323</v>
      </c>
      <c r="Y1" s="898" t="s">
        <v>347</v>
      </c>
      <c r="Z1" s="898" t="s">
        <v>348</v>
      </c>
      <c r="AA1" s="898" t="s">
        <v>357</v>
      </c>
      <c r="AB1" s="898" t="s">
        <v>379</v>
      </c>
      <c r="AC1" s="898" t="s">
        <v>367</v>
      </c>
      <c r="AD1" s="898" t="s">
        <v>370</v>
      </c>
      <c r="AE1" s="898" t="s">
        <v>364</v>
      </c>
      <c r="AF1" s="898" t="s">
        <v>323</v>
      </c>
      <c r="AG1" s="898" t="s">
        <v>375</v>
      </c>
      <c r="AH1" s="898" t="s">
        <v>314</v>
      </c>
      <c r="AI1" s="898"/>
      <c r="AJ1" s="898" t="s">
        <v>369</v>
      </c>
      <c r="AK1" s="898" t="s">
        <v>376</v>
      </c>
      <c r="AL1" s="898" t="s">
        <v>378</v>
      </c>
      <c r="AM1" s="898" t="s">
        <v>417</v>
      </c>
      <c r="AN1" s="898" t="s">
        <v>424</v>
      </c>
      <c r="AO1" s="898" t="s">
        <v>395</v>
      </c>
      <c r="AP1" s="898" t="s">
        <v>420</v>
      </c>
      <c r="AQ1" s="898" t="s">
        <v>483</v>
      </c>
      <c r="AR1" s="898" t="s">
        <v>572</v>
      </c>
      <c r="AS1" s="898" t="s">
        <v>422</v>
      </c>
      <c r="AT1" s="898" t="s">
        <v>421</v>
      </c>
      <c r="AU1" s="898" t="s">
        <v>433</v>
      </c>
      <c r="AV1" s="898" t="s">
        <v>474</v>
      </c>
      <c r="AW1" s="898" t="s">
        <v>103</v>
      </c>
      <c r="AX1" s="898"/>
      <c r="AY1" s="898" t="s">
        <v>323</v>
      </c>
      <c r="AZ1" s="898" t="s">
        <v>323</v>
      </c>
      <c r="BA1" s="898" t="s">
        <v>399</v>
      </c>
      <c r="BB1" s="898" t="s">
        <v>569</v>
      </c>
      <c r="BC1" s="898" t="s">
        <v>573</v>
      </c>
      <c r="BD1" s="898" t="s">
        <v>560</v>
      </c>
      <c r="BE1" s="898" t="s">
        <v>589</v>
      </c>
      <c r="BF1" s="898" t="s">
        <v>622</v>
      </c>
      <c r="BG1" s="898" t="s">
        <v>684</v>
      </c>
      <c r="BH1" s="898" t="s">
        <v>623</v>
      </c>
      <c r="BI1" s="898" t="s">
        <v>323</v>
      </c>
      <c r="BJ1" s="898" t="s">
        <v>682</v>
      </c>
      <c r="BK1" s="898" t="s">
        <v>669</v>
      </c>
      <c r="BL1" s="898" t="s">
        <v>601</v>
      </c>
      <c r="BM1" s="726"/>
      <c r="BN1" s="726"/>
      <c r="BO1" s="898" t="s">
        <v>674</v>
      </c>
      <c r="BP1" s="726"/>
      <c r="BQ1" s="726"/>
      <c r="BR1" s="898" t="s">
        <v>323</v>
      </c>
      <c r="BS1" s="898" t="s">
        <v>685</v>
      </c>
      <c r="BT1" s="898" t="s">
        <v>696</v>
      </c>
      <c r="BU1" s="898" t="s">
        <v>323</v>
      </c>
      <c r="BV1" s="898" t="s">
        <v>691</v>
      </c>
      <c r="BW1" s="726"/>
      <c r="BX1" s="726"/>
      <c r="BY1" s="898" t="s">
        <v>694</v>
      </c>
      <c r="BZ1" s="898" t="s">
        <v>696</v>
      </c>
      <c r="CA1" s="898" t="s">
        <v>707</v>
      </c>
      <c r="CB1" s="898" t="s">
        <v>706</v>
      </c>
      <c r="CC1" s="898" t="s">
        <v>675</v>
      </c>
      <c r="CD1" s="898" t="s">
        <v>676</v>
      </c>
      <c r="CE1" s="898" t="s">
        <v>708</v>
      </c>
      <c r="CF1" s="898" t="s">
        <v>713</v>
      </c>
      <c r="CG1" s="898" t="s">
        <v>617</v>
      </c>
      <c r="CH1" s="898" t="s">
        <v>323</v>
      </c>
      <c r="CI1" s="898" t="s">
        <v>724</v>
      </c>
      <c r="CJ1" s="898"/>
      <c r="CK1" s="898" t="s">
        <v>617</v>
      </c>
      <c r="CL1" s="898" t="s">
        <v>323</v>
      </c>
      <c r="CM1" s="898" t="s">
        <v>725</v>
      </c>
      <c r="CN1" s="898"/>
      <c r="CO1" s="898" t="s">
        <v>617</v>
      </c>
      <c r="CP1" s="898" t="s">
        <v>323</v>
      </c>
      <c r="CQ1" s="898" t="s">
        <v>729</v>
      </c>
      <c r="CR1" s="898" t="s">
        <v>742</v>
      </c>
      <c r="CS1" s="898" t="s">
        <v>617</v>
      </c>
      <c r="CT1" s="898" t="s">
        <v>323</v>
      </c>
      <c r="CU1" s="898" t="s">
        <v>730</v>
      </c>
      <c r="CV1" s="898" t="s">
        <v>742</v>
      </c>
      <c r="CW1" s="898" t="s">
        <v>617</v>
      </c>
      <c r="CX1" s="898" t="s">
        <v>323</v>
      </c>
      <c r="CY1" s="898" t="s">
        <v>754</v>
      </c>
      <c r="CZ1" s="895" t="s">
        <v>676</v>
      </c>
      <c r="DA1" s="895" t="s">
        <v>726</v>
      </c>
      <c r="DB1" s="930" t="s">
        <v>766</v>
      </c>
      <c r="DC1" s="930" t="s">
        <v>765</v>
      </c>
      <c r="DD1" s="898" t="s">
        <v>617</v>
      </c>
      <c r="DE1" s="898" t="s">
        <v>617</v>
      </c>
      <c r="DF1" s="895" t="s">
        <v>791</v>
      </c>
      <c r="DG1" s="895" t="s">
        <v>727</v>
      </c>
      <c r="DH1" s="898" t="s">
        <v>762</v>
      </c>
      <c r="DI1" s="898" t="s">
        <v>617</v>
      </c>
      <c r="DJ1" s="898" t="s">
        <v>323</v>
      </c>
      <c r="DK1" s="895" t="s">
        <v>769</v>
      </c>
      <c r="DL1" s="898" t="s">
        <v>617</v>
      </c>
      <c r="DM1" s="898" t="s">
        <v>323</v>
      </c>
      <c r="DN1" s="895" t="s">
        <v>771</v>
      </c>
      <c r="DO1" s="898" t="s">
        <v>777</v>
      </c>
      <c r="DP1" s="895" t="s">
        <v>735</v>
      </c>
      <c r="DQ1" s="898" t="s">
        <v>323</v>
      </c>
      <c r="DR1" s="895" t="s">
        <v>775</v>
      </c>
      <c r="DS1" s="895" t="s">
        <v>794</v>
      </c>
      <c r="DT1" s="895" t="s">
        <v>735</v>
      </c>
      <c r="DU1" s="898" t="s">
        <v>323</v>
      </c>
      <c r="DV1" s="930" t="s">
        <v>793</v>
      </c>
      <c r="DW1" s="895" t="s">
        <v>677</v>
      </c>
      <c r="DX1" s="895" t="s">
        <v>677</v>
      </c>
      <c r="DY1" s="895" t="s">
        <v>726</v>
      </c>
      <c r="DZ1" s="895" t="s">
        <v>776</v>
      </c>
    </row>
    <row r="2" spans="1:130" ht="12.75" customHeight="1" x14ac:dyDescent="0.25">
      <c r="A2" s="896"/>
      <c r="B2" s="899"/>
      <c r="C2" s="910"/>
      <c r="D2" s="910"/>
      <c r="E2" s="910"/>
      <c r="F2" s="910"/>
      <c r="G2" s="910"/>
      <c r="H2" s="910"/>
      <c r="I2" s="910"/>
      <c r="J2" s="910"/>
      <c r="K2" s="913"/>
      <c r="L2" s="913"/>
      <c r="M2" s="913"/>
      <c r="N2" s="913"/>
      <c r="O2" s="916"/>
      <c r="P2" s="899"/>
      <c r="Q2" s="899"/>
      <c r="R2" s="899"/>
      <c r="S2" s="899"/>
      <c r="T2" s="899"/>
      <c r="U2" s="899"/>
      <c r="V2" s="899"/>
      <c r="W2" s="727" t="s">
        <v>333</v>
      </c>
      <c r="X2" s="899"/>
      <c r="Y2" s="899"/>
      <c r="Z2" s="899"/>
      <c r="AA2" s="899"/>
      <c r="AB2" s="899"/>
      <c r="AC2" s="899"/>
      <c r="AD2" s="899"/>
      <c r="AE2" s="899"/>
      <c r="AF2" s="899"/>
      <c r="AG2" s="899"/>
      <c r="AH2" s="916" t="s">
        <v>299</v>
      </c>
      <c r="AI2" s="916" t="s">
        <v>337</v>
      </c>
      <c r="AJ2" s="899"/>
      <c r="AK2" s="899"/>
      <c r="AL2" s="899"/>
      <c r="AM2" s="899"/>
      <c r="AN2" s="899"/>
      <c r="AO2" s="899"/>
      <c r="AP2" s="899"/>
      <c r="AQ2" s="899"/>
      <c r="AR2" s="899"/>
      <c r="AS2" s="899"/>
      <c r="AT2" s="899"/>
      <c r="AU2" s="899"/>
      <c r="AV2" s="899"/>
      <c r="AW2" s="899"/>
      <c r="AX2" s="899"/>
      <c r="AY2" s="899"/>
      <c r="AZ2" s="899"/>
      <c r="BA2" s="899"/>
      <c r="BB2" s="899"/>
      <c r="BC2" s="899"/>
      <c r="BD2" s="899"/>
      <c r="BE2" s="899"/>
      <c r="BF2" s="899"/>
      <c r="BG2" s="899"/>
      <c r="BH2" s="899"/>
      <c r="BI2" s="899"/>
      <c r="BJ2" s="899"/>
      <c r="BK2" s="899"/>
      <c r="BL2" s="899"/>
      <c r="BM2" s="727"/>
      <c r="BN2" s="727"/>
      <c r="BO2" s="899"/>
      <c r="BP2" s="727"/>
      <c r="BQ2" s="727"/>
      <c r="BR2" s="899"/>
      <c r="BS2" s="899"/>
      <c r="BT2" s="899"/>
      <c r="BU2" s="899"/>
      <c r="BV2" s="899"/>
      <c r="BW2" s="727"/>
      <c r="BX2" s="727"/>
      <c r="BY2" s="899"/>
      <c r="BZ2" s="899"/>
      <c r="CA2" s="899"/>
      <c r="CB2" s="899"/>
      <c r="CC2" s="899"/>
      <c r="CD2" s="899"/>
      <c r="CE2" s="899"/>
      <c r="CF2" s="899"/>
      <c r="CG2" s="899"/>
      <c r="CH2" s="899"/>
      <c r="CI2" s="899"/>
      <c r="CJ2" s="899"/>
      <c r="CK2" s="899"/>
      <c r="CL2" s="899"/>
      <c r="CM2" s="899"/>
      <c r="CN2" s="899"/>
      <c r="CO2" s="899"/>
      <c r="CP2" s="899"/>
      <c r="CQ2" s="899"/>
      <c r="CR2" s="899"/>
      <c r="CS2" s="899"/>
      <c r="CT2" s="899"/>
      <c r="CU2" s="899"/>
      <c r="CV2" s="899"/>
      <c r="CW2" s="899"/>
      <c r="CX2" s="899"/>
      <c r="CY2" s="899"/>
      <c r="CZ2" s="896"/>
      <c r="DA2" s="896"/>
      <c r="DB2" s="896"/>
      <c r="DC2" s="896"/>
      <c r="DD2" s="899"/>
      <c r="DE2" s="899"/>
      <c r="DF2" s="896"/>
      <c r="DG2" s="896"/>
      <c r="DH2" s="899"/>
      <c r="DI2" s="899"/>
      <c r="DJ2" s="899"/>
      <c r="DK2" s="896"/>
      <c r="DL2" s="899"/>
      <c r="DM2" s="899"/>
      <c r="DN2" s="896"/>
      <c r="DO2" s="899"/>
      <c r="DP2" s="896"/>
      <c r="DQ2" s="899"/>
      <c r="DR2" s="896"/>
      <c r="DS2" s="896"/>
      <c r="DT2" s="896"/>
      <c r="DU2" s="899"/>
      <c r="DV2" s="896"/>
      <c r="DW2" s="896"/>
      <c r="DX2" s="896"/>
      <c r="DY2" s="896"/>
      <c r="DZ2" s="896"/>
    </row>
    <row r="3" spans="1:130" ht="12" customHeight="1" thickBot="1" x14ac:dyDescent="0.3">
      <c r="A3" s="908"/>
      <c r="B3" s="906"/>
      <c r="C3" s="911"/>
      <c r="D3" s="911"/>
      <c r="E3" s="911"/>
      <c r="F3" s="911"/>
      <c r="G3" s="911"/>
      <c r="H3" s="911"/>
      <c r="I3" s="911"/>
      <c r="J3" s="911"/>
      <c r="K3" s="914"/>
      <c r="L3" s="914"/>
      <c r="M3" s="914"/>
      <c r="N3" s="914"/>
      <c r="O3" s="917"/>
      <c r="P3" s="900"/>
      <c r="Q3" s="900"/>
      <c r="R3" s="900"/>
      <c r="S3" s="900"/>
      <c r="T3" s="900"/>
      <c r="U3" s="900"/>
      <c r="V3" s="900"/>
      <c r="W3" s="728"/>
      <c r="X3" s="900"/>
      <c r="Y3" s="900"/>
      <c r="Z3" s="900"/>
      <c r="AA3" s="900"/>
      <c r="AB3" s="900"/>
      <c r="AC3" s="900"/>
      <c r="AD3" s="900"/>
      <c r="AE3" s="900"/>
      <c r="AF3" s="900"/>
      <c r="AG3" s="900"/>
      <c r="AH3" s="917"/>
      <c r="AI3" s="917"/>
      <c r="AJ3" s="900"/>
      <c r="AK3" s="900"/>
      <c r="AL3" s="900"/>
      <c r="AM3" s="900"/>
      <c r="AN3" s="900"/>
      <c r="AO3" s="900"/>
      <c r="AP3" s="900"/>
      <c r="AQ3" s="900"/>
      <c r="AR3" s="900"/>
      <c r="AS3" s="900"/>
      <c r="AT3" s="900"/>
      <c r="AU3" s="900"/>
      <c r="AV3" s="900"/>
      <c r="AW3" s="728" t="s">
        <v>377</v>
      </c>
      <c r="AX3" s="728" t="s">
        <v>425</v>
      </c>
      <c r="AY3" s="900"/>
      <c r="AZ3" s="900"/>
      <c r="BA3" s="900"/>
      <c r="BB3" s="900"/>
      <c r="BC3" s="900"/>
      <c r="BD3" s="900"/>
      <c r="BE3" s="900"/>
      <c r="BF3" s="900"/>
      <c r="BG3" s="900"/>
      <c r="BH3" s="900"/>
      <c r="BI3" s="900"/>
      <c r="BJ3" s="900"/>
      <c r="BK3" s="900"/>
      <c r="BL3" s="900"/>
      <c r="BM3" s="728"/>
      <c r="BN3" s="728"/>
      <c r="BO3" s="900"/>
      <c r="BP3" s="728"/>
      <c r="BQ3" s="728"/>
      <c r="BR3" s="900"/>
      <c r="BS3" s="900"/>
      <c r="BT3" s="906"/>
      <c r="BU3" s="900"/>
      <c r="BV3" s="906"/>
      <c r="BW3" s="729"/>
      <c r="BX3" s="729"/>
      <c r="BY3" s="906"/>
      <c r="BZ3" s="906"/>
      <c r="CA3" s="906"/>
      <c r="CB3" s="906"/>
      <c r="CC3" s="900"/>
      <c r="CD3" s="900"/>
      <c r="CE3" s="900"/>
      <c r="CF3" s="900"/>
      <c r="CG3" s="900"/>
      <c r="CH3" s="900"/>
      <c r="CI3" s="900"/>
      <c r="CJ3" s="900"/>
      <c r="CK3" s="900"/>
      <c r="CL3" s="900"/>
      <c r="CM3" s="900"/>
      <c r="CN3" s="900"/>
      <c r="CO3" s="900"/>
      <c r="CP3" s="900"/>
      <c r="CQ3" s="900"/>
      <c r="CR3" s="900"/>
      <c r="CS3" s="900"/>
      <c r="CT3" s="900"/>
      <c r="CU3" s="900"/>
      <c r="CV3" s="900"/>
      <c r="CW3" s="900"/>
      <c r="CX3" s="900"/>
      <c r="CY3" s="900"/>
      <c r="CZ3" s="897"/>
      <c r="DA3" s="897"/>
      <c r="DB3" s="908"/>
      <c r="DC3" s="908"/>
      <c r="DD3" s="900"/>
      <c r="DE3" s="900"/>
      <c r="DF3" s="897"/>
      <c r="DG3" s="897"/>
      <c r="DH3" s="900"/>
      <c r="DI3" s="900"/>
      <c r="DJ3" s="900"/>
      <c r="DK3" s="897"/>
      <c r="DL3" s="900"/>
      <c r="DM3" s="900"/>
      <c r="DN3" s="897"/>
      <c r="DO3" s="900"/>
      <c r="DP3" s="897"/>
      <c r="DQ3" s="900"/>
      <c r="DR3" s="897"/>
      <c r="DS3" s="897"/>
      <c r="DT3" s="897"/>
      <c r="DU3" s="900"/>
      <c r="DV3" s="908"/>
      <c r="DW3" s="897"/>
      <c r="DX3" s="897"/>
      <c r="DY3" s="897"/>
      <c r="DZ3" s="897"/>
    </row>
    <row r="4" spans="1:130" ht="20.100000000000001" hidden="1" customHeight="1" x14ac:dyDescent="0.25">
      <c r="A4" s="907" t="s">
        <v>0</v>
      </c>
      <c r="B4" s="901" t="s">
        <v>0</v>
      </c>
      <c r="C4" s="909" t="s">
        <v>151</v>
      </c>
      <c r="D4" s="909"/>
      <c r="E4" s="909"/>
      <c r="F4" s="909"/>
      <c r="G4" s="909"/>
      <c r="H4" s="909"/>
      <c r="I4" s="909"/>
      <c r="J4" s="909" t="s">
        <v>2</v>
      </c>
      <c r="K4" s="912" t="s">
        <v>3</v>
      </c>
      <c r="L4" s="912"/>
      <c r="M4" s="912"/>
      <c r="N4" s="912"/>
      <c r="O4" s="915" t="s">
        <v>4</v>
      </c>
      <c r="P4" s="898" t="s">
        <v>361</v>
      </c>
      <c r="Q4" s="898" t="s">
        <v>247</v>
      </c>
      <c r="R4" s="898" t="s">
        <v>301</v>
      </c>
      <c r="S4" s="898" t="s">
        <v>362</v>
      </c>
      <c r="T4" s="898" t="s">
        <v>329</v>
      </c>
      <c r="U4" s="898" t="s">
        <v>331</v>
      </c>
      <c r="V4" s="898" t="s">
        <v>363</v>
      </c>
      <c r="W4" s="730" t="s">
        <v>315</v>
      </c>
      <c r="X4" s="898" t="s">
        <v>323</v>
      </c>
      <c r="Y4" s="898" t="s">
        <v>347</v>
      </c>
      <c r="Z4" s="898" t="s">
        <v>348</v>
      </c>
      <c r="AA4" s="898" t="s">
        <v>357</v>
      </c>
      <c r="AB4" s="898" t="s">
        <v>379</v>
      </c>
      <c r="AC4" s="898" t="s">
        <v>367</v>
      </c>
      <c r="AD4" s="898" t="s">
        <v>370</v>
      </c>
      <c r="AE4" s="898" t="s">
        <v>364</v>
      </c>
      <c r="AF4" s="898" t="s">
        <v>323</v>
      </c>
      <c r="AG4" s="898" t="s">
        <v>375</v>
      </c>
      <c r="AH4" s="901" t="s">
        <v>314</v>
      </c>
      <c r="AI4" s="901"/>
      <c r="AJ4" s="898" t="s">
        <v>369</v>
      </c>
      <c r="AK4" s="898" t="s">
        <v>376</v>
      </c>
      <c r="AL4" s="898" t="s">
        <v>378</v>
      </c>
      <c r="AM4" s="898" t="s">
        <v>417</v>
      </c>
      <c r="AN4" s="898" t="s">
        <v>424</v>
      </c>
      <c r="AO4" s="898" t="s">
        <v>395</v>
      </c>
      <c r="AP4" s="898" t="s">
        <v>420</v>
      </c>
      <c r="AQ4" s="898" t="s">
        <v>483</v>
      </c>
      <c r="AR4" s="898" t="s">
        <v>572</v>
      </c>
      <c r="AS4" s="898" t="s">
        <v>422</v>
      </c>
      <c r="AT4" s="898" t="s">
        <v>421</v>
      </c>
      <c r="AU4" s="898" t="s">
        <v>433</v>
      </c>
      <c r="AV4" s="898" t="s">
        <v>474</v>
      </c>
      <c r="AW4" s="898" t="s">
        <v>103</v>
      </c>
      <c r="AX4" s="898"/>
      <c r="AY4" s="898" t="s">
        <v>323</v>
      </c>
      <c r="AZ4" s="898" t="s">
        <v>323</v>
      </c>
      <c r="BA4" s="898" t="s">
        <v>399</v>
      </c>
      <c r="BB4" s="898" t="s">
        <v>569</v>
      </c>
      <c r="BC4" s="898" t="s">
        <v>573</v>
      </c>
      <c r="BD4" s="898" t="s">
        <v>560</v>
      </c>
      <c r="BE4" s="898" t="s">
        <v>589</v>
      </c>
      <c r="BF4" s="898" t="s">
        <v>622</v>
      </c>
      <c r="BG4" s="898" t="s">
        <v>684</v>
      </c>
      <c r="BH4" s="898" t="s">
        <v>623</v>
      </c>
      <c r="BI4" s="898" t="s">
        <v>323</v>
      </c>
      <c r="BJ4" s="898" t="s">
        <v>682</v>
      </c>
      <c r="BK4" s="898" t="s">
        <v>669</v>
      </c>
      <c r="BL4" s="898" t="s">
        <v>601</v>
      </c>
      <c r="BM4" s="730"/>
      <c r="BN4" s="730"/>
      <c r="BO4" s="898" t="s">
        <v>674</v>
      </c>
      <c r="BP4" s="730"/>
      <c r="BQ4" s="730"/>
      <c r="BR4" s="898" t="s">
        <v>323</v>
      </c>
      <c r="BS4" s="898" t="s">
        <v>685</v>
      </c>
      <c r="BT4" s="898" t="s">
        <v>696</v>
      </c>
      <c r="BU4" s="898" t="s">
        <v>323</v>
      </c>
      <c r="BV4" s="898" t="s">
        <v>691</v>
      </c>
      <c r="BW4" s="730"/>
      <c r="BX4" s="730"/>
      <c r="BY4" s="898" t="s">
        <v>694</v>
      </c>
      <c r="BZ4" s="898" t="s">
        <v>696</v>
      </c>
      <c r="CA4" s="898" t="s">
        <v>707</v>
      </c>
      <c r="CB4" s="898" t="s">
        <v>706</v>
      </c>
      <c r="CC4" s="898" t="s">
        <v>675</v>
      </c>
      <c r="CD4" s="898" t="s">
        <v>676</v>
      </c>
      <c r="CE4" s="898" t="s">
        <v>708</v>
      </c>
      <c r="CF4" s="898" t="s">
        <v>713</v>
      </c>
      <c r="CG4" s="898" t="s">
        <v>617</v>
      </c>
      <c r="CH4" s="898" t="s">
        <v>323</v>
      </c>
      <c r="CI4" s="898" t="s">
        <v>724</v>
      </c>
      <c r="CJ4" s="898"/>
      <c r="CK4" s="898" t="s">
        <v>617</v>
      </c>
      <c r="CL4" s="898" t="s">
        <v>323</v>
      </c>
      <c r="CM4" s="898" t="s">
        <v>725</v>
      </c>
      <c r="CN4" s="898"/>
      <c r="CO4" s="898" t="s">
        <v>617</v>
      </c>
      <c r="CP4" s="898" t="s">
        <v>323</v>
      </c>
      <c r="CQ4" s="898" t="s">
        <v>729</v>
      </c>
      <c r="CR4" s="898" t="s">
        <v>742</v>
      </c>
      <c r="CS4" s="898" t="s">
        <v>617</v>
      </c>
      <c r="CT4" s="898" t="s">
        <v>323</v>
      </c>
      <c r="CU4" s="898" t="s">
        <v>730</v>
      </c>
      <c r="CV4" s="898" t="s">
        <v>742</v>
      </c>
      <c r="CW4" s="898" t="s">
        <v>617</v>
      </c>
      <c r="CX4" s="898" t="s">
        <v>323</v>
      </c>
      <c r="CY4" s="898" t="s">
        <v>754</v>
      </c>
      <c r="CZ4" s="898" t="s">
        <v>676</v>
      </c>
      <c r="DA4" s="898" t="s">
        <v>726</v>
      </c>
      <c r="DB4" s="775" t="s">
        <v>756</v>
      </c>
      <c r="DC4" s="775" t="s">
        <v>756</v>
      </c>
      <c r="DD4" s="898" t="s">
        <v>617</v>
      </c>
      <c r="DE4" s="898" t="s">
        <v>617</v>
      </c>
      <c r="DF4" s="898" t="s">
        <v>791</v>
      </c>
      <c r="DG4" s="898" t="s">
        <v>727</v>
      </c>
      <c r="DH4" s="898" t="s">
        <v>762</v>
      </c>
      <c r="DI4" s="898" t="s">
        <v>617</v>
      </c>
      <c r="DJ4" s="898" t="s">
        <v>323</v>
      </c>
      <c r="DK4" s="898" t="s">
        <v>769</v>
      </c>
      <c r="DL4" s="898" t="s">
        <v>617</v>
      </c>
      <c r="DM4" s="898" t="s">
        <v>323</v>
      </c>
      <c r="DN4" s="898" t="s">
        <v>769</v>
      </c>
      <c r="DO4" s="898" t="s">
        <v>777</v>
      </c>
      <c r="DP4" s="898" t="s">
        <v>617</v>
      </c>
      <c r="DQ4" s="898" t="s">
        <v>323</v>
      </c>
      <c r="DR4" s="898" t="s">
        <v>769</v>
      </c>
      <c r="DS4" s="898" t="s">
        <v>794</v>
      </c>
      <c r="DT4" s="898" t="s">
        <v>617</v>
      </c>
      <c r="DU4" s="898" t="s">
        <v>323</v>
      </c>
      <c r="DV4" s="901" t="s">
        <v>769</v>
      </c>
      <c r="DW4" s="898" t="s">
        <v>769</v>
      </c>
      <c r="DX4" s="898" t="s">
        <v>769</v>
      </c>
      <c r="DY4" s="898" t="s">
        <v>769</v>
      </c>
      <c r="DZ4" s="898" t="s">
        <v>769</v>
      </c>
    </row>
    <row r="5" spans="1:130" ht="20.100000000000001" hidden="1" customHeight="1" x14ac:dyDescent="0.25">
      <c r="A5" s="896"/>
      <c r="B5" s="899"/>
      <c r="C5" s="910"/>
      <c r="D5" s="910"/>
      <c r="E5" s="910"/>
      <c r="F5" s="910"/>
      <c r="G5" s="910"/>
      <c r="H5" s="910"/>
      <c r="I5" s="910"/>
      <c r="J5" s="910"/>
      <c r="K5" s="913"/>
      <c r="L5" s="913"/>
      <c r="M5" s="913"/>
      <c r="N5" s="913"/>
      <c r="O5" s="916"/>
      <c r="P5" s="899"/>
      <c r="Q5" s="899"/>
      <c r="R5" s="899"/>
      <c r="S5" s="899"/>
      <c r="T5" s="899"/>
      <c r="U5" s="899"/>
      <c r="V5" s="899"/>
      <c r="W5" s="727" t="s">
        <v>333</v>
      </c>
      <c r="X5" s="899"/>
      <c r="Y5" s="899"/>
      <c r="Z5" s="899"/>
      <c r="AA5" s="899"/>
      <c r="AB5" s="899"/>
      <c r="AC5" s="899"/>
      <c r="AD5" s="899"/>
      <c r="AE5" s="899"/>
      <c r="AF5" s="899"/>
      <c r="AG5" s="899"/>
      <c r="AH5" s="916" t="s">
        <v>299</v>
      </c>
      <c r="AI5" s="916" t="s">
        <v>337</v>
      </c>
      <c r="AJ5" s="899"/>
      <c r="AK5" s="899"/>
      <c r="AL5" s="899"/>
      <c r="AM5" s="899"/>
      <c r="AN5" s="899"/>
      <c r="AO5" s="899"/>
      <c r="AP5" s="899"/>
      <c r="AQ5" s="899"/>
      <c r="AR5" s="899"/>
      <c r="AS5" s="899"/>
      <c r="AT5" s="899"/>
      <c r="AU5" s="899"/>
      <c r="AV5" s="899"/>
      <c r="AW5" s="899"/>
      <c r="AX5" s="899"/>
      <c r="AY5" s="899"/>
      <c r="AZ5" s="899"/>
      <c r="BA5" s="899"/>
      <c r="BB5" s="899"/>
      <c r="BC5" s="899"/>
      <c r="BD5" s="899"/>
      <c r="BE5" s="899"/>
      <c r="BF5" s="899"/>
      <c r="BG5" s="899"/>
      <c r="BH5" s="899"/>
      <c r="BI5" s="899"/>
      <c r="BJ5" s="899"/>
      <c r="BK5" s="899"/>
      <c r="BL5" s="899"/>
      <c r="BM5" s="727"/>
      <c r="BN5" s="727"/>
      <c r="BO5" s="899"/>
      <c r="BP5" s="727"/>
      <c r="BQ5" s="727"/>
      <c r="BR5" s="899"/>
      <c r="BS5" s="899"/>
      <c r="BT5" s="899"/>
      <c r="BU5" s="899"/>
      <c r="BV5" s="899"/>
      <c r="BW5" s="727"/>
      <c r="BX5" s="727"/>
      <c r="BY5" s="899"/>
      <c r="BZ5" s="899"/>
      <c r="CA5" s="899"/>
      <c r="CB5" s="899"/>
      <c r="CC5" s="899"/>
      <c r="CD5" s="899"/>
      <c r="CE5" s="899"/>
      <c r="CF5" s="899"/>
      <c r="CG5" s="899"/>
      <c r="CH5" s="899"/>
      <c r="CI5" s="899"/>
      <c r="CJ5" s="899"/>
      <c r="CK5" s="899"/>
      <c r="CL5" s="899"/>
      <c r="CM5" s="899"/>
      <c r="CN5" s="899"/>
      <c r="CO5" s="899"/>
      <c r="CP5" s="899"/>
      <c r="CQ5" s="899"/>
      <c r="CR5" s="899"/>
      <c r="CS5" s="899"/>
      <c r="CT5" s="899"/>
      <c r="CU5" s="899"/>
      <c r="CV5" s="899"/>
      <c r="CW5" s="899"/>
      <c r="CX5" s="899"/>
      <c r="CY5" s="899"/>
      <c r="CZ5" s="899"/>
      <c r="DA5" s="899"/>
      <c r="DB5" s="776"/>
      <c r="DC5" s="776"/>
      <c r="DD5" s="899"/>
      <c r="DE5" s="899"/>
      <c r="DF5" s="899"/>
      <c r="DG5" s="899"/>
      <c r="DH5" s="899"/>
      <c r="DI5" s="899"/>
      <c r="DJ5" s="899"/>
      <c r="DK5" s="899"/>
      <c r="DL5" s="899"/>
      <c r="DM5" s="899"/>
      <c r="DN5" s="899"/>
      <c r="DO5" s="899"/>
      <c r="DP5" s="899"/>
      <c r="DQ5" s="899"/>
      <c r="DR5" s="899"/>
      <c r="DS5" s="899"/>
      <c r="DT5" s="899"/>
      <c r="DU5" s="899"/>
      <c r="DV5" s="899"/>
      <c r="DW5" s="899"/>
      <c r="DX5" s="899"/>
      <c r="DY5" s="899"/>
      <c r="DZ5" s="899"/>
    </row>
    <row r="6" spans="1:130" ht="20.100000000000001" hidden="1" customHeight="1" thickBot="1" x14ac:dyDescent="0.3">
      <c r="A6" s="908"/>
      <c r="B6" s="906"/>
      <c r="C6" s="911"/>
      <c r="D6" s="911"/>
      <c r="E6" s="911"/>
      <c r="F6" s="911"/>
      <c r="G6" s="911"/>
      <c r="H6" s="911"/>
      <c r="I6" s="911"/>
      <c r="J6" s="911"/>
      <c r="K6" s="914"/>
      <c r="L6" s="914"/>
      <c r="M6" s="914"/>
      <c r="N6" s="914"/>
      <c r="O6" s="917"/>
      <c r="P6" s="900"/>
      <c r="Q6" s="900"/>
      <c r="R6" s="900"/>
      <c r="S6" s="900"/>
      <c r="T6" s="900"/>
      <c r="U6" s="900"/>
      <c r="V6" s="900"/>
      <c r="W6" s="728"/>
      <c r="X6" s="900"/>
      <c r="Y6" s="900"/>
      <c r="Z6" s="900"/>
      <c r="AA6" s="900"/>
      <c r="AB6" s="900"/>
      <c r="AC6" s="900"/>
      <c r="AD6" s="900"/>
      <c r="AE6" s="900"/>
      <c r="AF6" s="900"/>
      <c r="AG6" s="900"/>
      <c r="AH6" s="917"/>
      <c r="AI6" s="917"/>
      <c r="AJ6" s="900"/>
      <c r="AK6" s="900"/>
      <c r="AL6" s="900"/>
      <c r="AM6" s="900"/>
      <c r="AN6" s="900"/>
      <c r="AO6" s="900"/>
      <c r="AP6" s="900"/>
      <c r="AQ6" s="900"/>
      <c r="AR6" s="900"/>
      <c r="AS6" s="900"/>
      <c r="AT6" s="900"/>
      <c r="AU6" s="900"/>
      <c r="AV6" s="900"/>
      <c r="AW6" s="728" t="s">
        <v>377</v>
      </c>
      <c r="AX6" s="728" t="s">
        <v>425</v>
      </c>
      <c r="AY6" s="900"/>
      <c r="AZ6" s="900"/>
      <c r="BA6" s="900"/>
      <c r="BB6" s="900"/>
      <c r="BC6" s="900"/>
      <c r="BD6" s="900"/>
      <c r="BE6" s="900"/>
      <c r="BF6" s="900"/>
      <c r="BG6" s="900"/>
      <c r="BH6" s="900"/>
      <c r="BI6" s="900"/>
      <c r="BJ6" s="900"/>
      <c r="BK6" s="900"/>
      <c r="BL6" s="900"/>
      <c r="BM6" s="728"/>
      <c r="BN6" s="728"/>
      <c r="BO6" s="900"/>
      <c r="BP6" s="728"/>
      <c r="BQ6" s="728"/>
      <c r="BR6" s="900"/>
      <c r="BS6" s="900"/>
      <c r="BT6" s="906"/>
      <c r="BU6" s="900"/>
      <c r="BV6" s="906"/>
      <c r="BW6" s="729"/>
      <c r="BX6" s="729"/>
      <c r="BY6" s="906"/>
      <c r="BZ6" s="906"/>
      <c r="CA6" s="906"/>
      <c r="CB6" s="906"/>
      <c r="CC6" s="900"/>
      <c r="CD6" s="900"/>
      <c r="CE6" s="900"/>
      <c r="CF6" s="900"/>
      <c r="CG6" s="900"/>
      <c r="CH6" s="900"/>
      <c r="CI6" s="900"/>
      <c r="CJ6" s="900"/>
      <c r="CK6" s="900"/>
      <c r="CL6" s="900"/>
      <c r="CM6" s="900"/>
      <c r="CN6" s="900"/>
      <c r="CO6" s="900"/>
      <c r="CP6" s="900"/>
      <c r="CQ6" s="900"/>
      <c r="CR6" s="900"/>
      <c r="CS6" s="900"/>
      <c r="CT6" s="900"/>
      <c r="CU6" s="900"/>
      <c r="CV6" s="900"/>
      <c r="CW6" s="900"/>
      <c r="CX6" s="900"/>
      <c r="CY6" s="900"/>
      <c r="CZ6" s="900"/>
      <c r="DA6" s="900"/>
      <c r="DB6" s="777"/>
      <c r="DC6" s="777"/>
      <c r="DD6" s="900"/>
      <c r="DE6" s="900"/>
      <c r="DF6" s="900"/>
      <c r="DG6" s="900"/>
      <c r="DH6" s="900"/>
      <c r="DI6" s="900"/>
      <c r="DJ6" s="900"/>
      <c r="DK6" s="900"/>
      <c r="DL6" s="900"/>
      <c r="DM6" s="900"/>
      <c r="DN6" s="900"/>
      <c r="DO6" s="900"/>
      <c r="DP6" s="900"/>
      <c r="DQ6" s="900"/>
      <c r="DR6" s="900"/>
      <c r="DS6" s="900"/>
      <c r="DT6" s="900"/>
      <c r="DU6" s="900"/>
      <c r="DV6" s="906"/>
      <c r="DW6" s="900"/>
      <c r="DX6" s="900"/>
      <c r="DY6" s="900"/>
      <c r="DZ6" s="900"/>
    </row>
    <row r="7" spans="1:130" s="508" customFormat="1" ht="20.100000000000001" hidden="1" customHeight="1" thickBot="1" x14ac:dyDescent="0.3">
      <c r="A7" s="650">
        <v>1</v>
      </c>
      <c r="B7" s="806">
        <v>1</v>
      </c>
      <c r="C7" s="559" t="s">
        <v>153</v>
      </c>
      <c r="D7" s="806" t="s">
        <v>154</v>
      </c>
      <c r="E7" s="806" t="s">
        <v>155</v>
      </c>
      <c r="F7" s="806" t="s">
        <v>156</v>
      </c>
      <c r="G7" s="806" t="s">
        <v>157</v>
      </c>
      <c r="H7" s="806" t="s">
        <v>158</v>
      </c>
      <c r="I7" s="806" t="s">
        <v>159</v>
      </c>
      <c r="J7" s="559" t="s">
        <v>154</v>
      </c>
      <c r="K7" s="925">
        <v>4</v>
      </c>
      <c r="L7" s="925"/>
      <c r="M7" s="925"/>
      <c r="N7" s="925"/>
      <c r="O7" s="806">
        <v>5</v>
      </c>
      <c r="P7" s="725">
        <v>15</v>
      </c>
      <c r="Q7" s="725">
        <v>16</v>
      </c>
      <c r="R7" s="725">
        <v>17</v>
      </c>
      <c r="S7" s="725">
        <v>9</v>
      </c>
      <c r="T7" s="725">
        <v>10</v>
      </c>
      <c r="U7" s="725">
        <v>11</v>
      </c>
      <c r="V7" s="725">
        <v>12</v>
      </c>
      <c r="W7" s="725">
        <v>13</v>
      </c>
      <c r="X7" s="725">
        <v>14</v>
      </c>
      <c r="Y7" s="725"/>
      <c r="Z7" s="725"/>
      <c r="AA7" s="725">
        <v>12</v>
      </c>
      <c r="AB7" s="725">
        <v>9</v>
      </c>
      <c r="AC7" s="725">
        <v>10</v>
      </c>
      <c r="AD7" s="725">
        <v>10</v>
      </c>
      <c r="AE7" s="725">
        <v>11</v>
      </c>
      <c r="AF7" s="725">
        <v>12</v>
      </c>
      <c r="AG7" s="725">
        <v>11</v>
      </c>
      <c r="AH7" s="725">
        <v>14</v>
      </c>
      <c r="AI7" s="725">
        <v>15</v>
      </c>
      <c r="AJ7" s="725">
        <v>14</v>
      </c>
      <c r="AK7" s="725">
        <v>12</v>
      </c>
      <c r="AL7" s="725">
        <v>13</v>
      </c>
      <c r="AM7" s="725">
        <v>9</v>
      </c>
      <c r="AN7" s="725">
        <v>9</v>
      </c>
      <c r="AO7" s="560">
        <v>10</v>
      </c>
      <c r="AP7" s="725">
        <v>11</v>
      </c>
      <c r="AQ7" s="725">
        <v>12</v>
      </c>
      <c r="AR7" s="725">
        <v>9</v>
      </c>
      <c r="AS7" s="725">
        <v>13</v>
      </c>
      <c r="AT7" s="725">
        <v>14</v>
      </c>
      <c r="AU7" s="725">
        <v>12</v>
      </c>
      <c r="AV7" s="725">
        <v>10</v>
      </c>
      <c r="AW7" s="725">
        <v>15</v>
      </c>
      <c r="AX7" s="725">
        <v>16</v>
      </c>
      <c r="AY7" s="725">
        <v>12</v>
      </c>
      <c r="AZ7" s="725">
        <v>12</v>
      </c>
      <c r="BA7" s="725">
        <v>13</v>
      </c>
      <c r="BB7" s="725">
        <v>11</v>
      </c>
      <c r="BC7" s="725">
        <v>12</v>
      </c>
      <c r="BD7" s="725">
        <v>12</v>
      </c>
      <c r="BE7" s="725">
        <v>10</v>
      </c>
      <c r="BF7" s="725">
        <v>13</v>
      </c>
      <c r="BG7" s="725">
        <v>9</v>
      </c>
      <c r="BH7" s="725">
        <v>10</v>
      </c>
      <c r="BI7" s="725">
        <v>12</v>
      </c>
      <c r="BJ7" s="725">
        <v>11</v>
      </c>
      <c r="BK7" s="725">
        <v>10</v>
      </c>
      <c r="BL7" s="725">
        <v>11</v>
      </c>
      <c r="BM7" s="725">
        <v>13</v>
      </c>
      <c r="BN7" s="725">
        <v>14</v>
      </c>
      <c r="BO7" s="725">
        <v>12</v>
      </c>
      <c r="BP7" s="621">
        <v>15</v>
      </c>
      <c r="BQ7" s="621">
        <v>16</v>
      </c>
      <c r="BR7" s="725">
        <v>12</v>
      </c>
      <c r="BS7" s="725">
        <v>13</v>
      </c>
      <c r="BT7" s="725"/>
      <c r="BU7" s="725">
        <v>14</v>
      </c>
      <c r="BV7" s="725"/>
      <c r="BW7" s="725"/>
      <c r="BX7" s="725"/>
      <c r="BY7" s="725">
        <v>13</v>
      </c>
      <c r="BZ7" s="725">
        <v>14</v>
      </c>
      <c r="CA7" s="725">
        <v>15</v>
      </c>
      <c r="CB7" s="725">
        <v>16</v>
      </c>
      <c r="CC7" s="725">
        <v>17</v>
      </c>
      <c r="CD7" s="725">
        <v>16</v>
      </c>
      <c r="CE7" s="725">
        <v>6</v>
      </c>
      <c r="CF7" s="725">
        <v>7</v>
      </c>
      <c r="CG7" s="725">
        <v>8</v>
      </c>
      <c r="CH7" s="725">
        <v>9</v>
      </c>
      <c r="CI7" s="725">
        <v>10</v>
      </c>
      <c r="CJ7" s="725"/>
      <c r="CK7" s="725">
        <v>8</v>
      </c>
      <c r="CL7" s="725">
        <v>9</v>
      </c>
      <c r="CM7" s="725">
        <v>10</v>
      </c>
      <c r="CN7" s="725"/>
      <c r="CO7" s="725">
        <v>8</v>
      </c>
      <c r="CP7" s="725">
        <v>9</v>
      </c>
      <c r="CQ7" s="725">
        <v>6</v>
      </c>
      <c r="CR7" s="725">
        <v>7</v>
      </c>
      <c r="CS7" s="725">
        <v>8</v>
      </c>
      <c r="CT7" s="725">
        <v>9</v>
      </c>
      <c r="CU7" s="725">
        <v>10</v>
      </c>
      <c r="CV7" s="742">
        <v>7</v>
      </c>
      <c r="CW7" s="742">
        <v>8</v>
      </c>
      <c r="CX7" s="742">
        <v>9</v>
      </c>
      <c r="CY7" s="742">
        <v>10</v>
      </c>
      <c r="CZ7" s="785"/>
      <c r="DA7" s="785"/>
      <c r="DB7" s="772"/>
      <c r="DC7" s="772"/>
      <c r="DD7" s="770">
        <v>8</v>
      </c>
      <c r="DE7" s="770">
        <v>8</v>
      </c>
      <c r="DF7" s="827"/>
      <c r="DG7" s="827"/>
      <c r="DH7" s="743"/>
      <c r="DI7" s="743">
        <v>8</v>
      </c>
      <c r="DJ7" s="743">
        <v>9</v>
      </c>
      <c r="DK7" s="827"/>
      <c r="DL7" s="781">
        <v>8</v>
      </c>
      <c r="DM7" s="781">
        <v>9</v>
      </c>
      <c r="DN7" s="827"/>
      <c r="DO7" s="783"/>
      <c r="DP7" s="783">
        <v>8</v>
      </c>
      <c r="DQ7" s="783">
        <v>9</v>
      </c>
      <c r="DR7" s="827"/>
      <c r="DS7" s="833"/>
      <c r="DT7" s="829">
        <v>8</v>
      </c>
      <c r="DU7" s="829">
        <v>9</v>
      </c>
      <c r="DV7" s="841"/>
      <c r="DW7" s="783"/>
      <c r="DX7" s="792"/>
      <c r="DY7" s="783"/>
      <c r="DZ7" s="783"/>
    </row>
    <row r="8" spans="1:130" s="630" customFormat="1" ht="20.100000000000001" hidden="1" customHeight="1" x14ac:dyDescent="0.35">
      <c r="A8" s="626"/>
      <c r="B8" s="626"/>
      <c r="C8" s="541"/>
      <c r="D8" s="626"/>
      <c r="E8" s="626"/>
      <c r="F8" s="626"/>
      <c r="G8" s="626"/>
      <c r="H8" s="626"/>
      <c r="I8" s="626"/>
      <c r="J8" s="626"/>
      <c r="K8" s="652"/>
      <c r="L8" s="920"/>
      <c r="M8" s="920"/>
      <c r="N8" s="920"/>
      <c r="O8" s="920"/>
      <c r="P8" s="406"/>
      <c r="Q8" s="406"/>
      <c r="R8" s="406"/>
      <c r="S8" s="406"/>
      <c r="T8" s="406"/>
      <c r="U8" s="406"/>
      <c r="V8" s="406"/>
      <c r="W8" s="406"/>
      <c r="X8" s="406"/>
      <c r="Y8" s="406"/>
      <c r="Z8" s="406"/>
      <c r="AA8" s="406"/>
      <c r="AB8" s="406"/>
      <c r="AC8" s="406"/>
      <c r="AD8" s="406"/>
      <c r="AE8" s="406"/>
      <c r="AF8" s="406"/>
      <c r="AG8" s="406"/>
      <c r="AH8" s="406"/>
      <c r="AI8" s="406"/>
      <c r="AJ8" s="406"/>
      <c r="AK8" s="406"/>
      <c r="AL8" s="406"/>
      <c r="AM8" s="406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406"/>
      <c r="AZ8" s="406"/>
      <c r="BA8" s="406"/>
      <c r="BB8" s="111"/>
      <c r="BC8" s="111"/>
      <c r="BD8" s="111"/>
      <c r="BE8" s="111"/>
      <c r="BF8" s="111"/>
      <c r="BG8" s="111"/>
      <c r="BH8" s="111"/>
      <c r="BI8" s="406"/>
      <c r="BJ8" s="111"/>
      <c r="BK8" s="111"/>
      <c r="BL8" s="111"/>
      <c r="BM8" s="406"/>
      <c r="BN8" s="406"/>
      <c r="BO8" s="111"/>
      <c r="BP8" s="111"/>
      <c r="BQ8" s="111"/>
      <c r="BR8" s="406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DW8" s="111"/>
      <c r="DX8" s="111"/>
      <c r="DY8" s="111"/>
      <c r="DZ8" s="111"/>
    </row>
    <row r="9" spans="1:130" s="630" customFormat="1" ht="20.100000000000001" customHeight="1" x14ac:dyDescent="0.35">
      <c r="A9" s="633"/>
      <c r="B9" s="633"/>
      <c r="C9" s="572"/>
      <c r="D9" s="633"/>
      <c r="E9" s="633"/>
      <c r="F9" s="633"/>
      <c r="G9" s="633"/>
      <c r="H9" s="633"/>
      <c r="I9" s="633"/>
      <c r="J9" s="633"/>
      <c r="K9" s="655"/>
      <c r="L9" s="903" t="s">
        <v>432</v>
      </c>
      <c r="M9" s="903"/>
      <c r="N9" s="903"/>
      <c r="O9" s="903"/>
      <c r="P9" s="48" t="e">
        <v>#REF!</v>
      </c>
      <c r="Q9" s="48" t="e">
        <v>#REF!</v>
      </c>
      <c r="R9" s="48" t="e">
        <v>#REF!</v>
      </c>
      <c r="S9" s="48" t="e">
        <v>#REF!</v>
      </c>
      <c r="T9" s="48" t="e">
        <v>#REF!</v>
      </c>
      <c r="U9" s="48" t="e">
        <v>#REF!</v>
      </c>
      <c r="V9" s="48" t="e">
        <v>#REF!</v>
      </c>
      <c r="W9" s="48" t="e">
        <f>(V9/T9)*100</f>
        <v>#REF!</v>
      </c>
      <c r="X9" s="48" t="e">
        <v>#REF!</v>
      </c>
      <c r="Y9" s="48" t="e">
        <v>#REF!</v>
      </c>
      <c r="Z9" s="48" t="e">
        <v>#REF!</v>
      </c>
      <c r="AA9" s="48" t="e">
        <v>#REF!</v>
      </c>
      <c r="AB9" s="48" t="e">
        <v>#REF!</v>
      </c>
      <c r="AC9" s="48" t="e">
        <v>#REF!</v>
      </c>
      <c r="AD9" s="48" t="e">
        <v>#REF!</v>
      </c>
      <c r="AE9" s="48" t="e">
        <f>(AD9/AC9)*100</f>
        <v>#REF!</v>
      </c>
      <c r="AF9" s="48" t="e">
        <v>#REF!</v>
      </c>
      <c r="AG9" s="48" t="e">
        <v>#REF!</v>
      </c>
      <c r="AH9" s="48" t="e">
        <v>#REF!</v>
      </c>
      <c r="AI9" s="48" t="e">
        <v>#REF!</v>
      </c>
      <c r="AJ9" s="48" t="e">
        <v>#REF!</v>
      </c>
      <c r="AK9" s="48" t="e">
        <v>#REF!</v>
      </c>
      <c r="AL9" s="48" t="e">
        <v>#REF!</v>
      </c>
      <c r="AM9" s="48" t="e">
        <v>#REF!</v>
      </c>
      <c r="AN9" s="53">
        <v>28205262.050000001</v>
      </c>
      <c r="AO9" s="53">
        <v>21828165</v>
      </c>
      <c r="AP9" s="53">
        <v>22655853</v>
      </c>
      <c r="AQ9" s="53">
        <v>27522953</v>
      </c>
      <c r="AR9" s="53" t="e">
        <f>#REF!</f>
        <v>#REF!</v>
      </c>
      <c r="AS9" s="53" t="e">
        <v>#REF!</v>
      </c>
      <c r="AT9" s="53" t="e">
        <v>#REF!</v>
      </c>
      <c r="AU9" s="53">
        <v>25576019</v>
      </c>
      <c r="AV9" s="53" t="e">
        <f>#REF!</f>
        <v>#REF!</v>
      </c>
      <c r="AW9" s="53">
        <v>17806019</v>
      </c>
      <c r="AX9" s="53">
        <v>17806019</v>
      </c>
      <c r="AY9" s="53" t="e">
        <f>#REF!</f>
        <v>#REF!</v>
      </c>
      <c r="AZ9" s="48" t="e">
        <v>#REF!</v>
      </c>
      <c r="BA9" s="48" t="e">
        <v>#REF!</v>
      </c>
      <c r="BB9" s="53" t="e">
        <f>#REF!</f>
        <v>#REF!</v>
      </c>
      <c r="BC9" s="53" t="e">
        <f>#REF!</f>
        <v>#REF!</v>
      </c>
      <c r="BD9" s="53" t="e">
        <f>#REF!</f>
        <v>#REF!</v>
      </c>
      <c r="BE9" s="53" t="e">
        <f>#REF!</f>
        <v>#REF!</v>
      </c>
      <c r="BF9" s="53" t="e">
        <f>#REF!</f>
        <v>#REF!</v>
      </c>
      <c r="BG9" s="53" t="e">
        <f>#REF!</f>
        <v>#REF!</v>
      </c>
      <c r="BH9" s="53" t="e">
        <f>#REF!</f>
        <v>#REF!</v>
      </c>
      <c r="BI9" s="53" t="e">
        <f>#REF!</f>
        <v>#REF!</v>
      </c>
      <c r="BJ9" s="53" t="e">
        <f>#REF!</f>
        <v>#REF!</v>
      </c>
      <c r="BK9" s="53" t="e">
        <f>#REF!</f>
        <v>#REF!</v>
      </c>
      <c r="BL9" s="53">
        <f>IFERROR(BK9/BJ9*100,)</f>
        <v>0</v>
      </c>
      <c r="BM9" s="53"/>
      <c r="BN9" s="53"/>
      <c r="BO9" s="53" t="e">
        <f>#REF!</f>
        <v>#REF!</v>
      </c>
      <c r="BP9" s="53"/>
      <c r="BQ9" s="53"/>
      <c r="BR9" s="53" t="e">
        <f>#REF!</f>
        <v>#REF!</v>
      </c>
      <c r="BS9" s="53" t="e">
        <f>#REF!</f>
        <v>#REF!</v>
      </c>
      <c r="BT9" s="53" t="e">
        <f>#REF!</f>
        <v>#REF!</v>
      </c>
      <c r="BU9" s="53" t="e">
        <f>#REF!</f>
        <v>#REF!</v>
      </c>
      <c r="BV9" s="53" t="e">
        <f>#REF!</f>
        <v>#REF!</v>
      </c>
      <c r="BW9" s="53"/>
      <c r="BX9" s="53"/>
      <c r="BY9" s="53" t="e">
        <f>#REF!</f>
        <v>#REF!</v>
      </c>
      <c r="BZ9" s="53" t="e">
        <f>#REF!</f>
        <v>#REF!</v>
      </c>
      <c r="CA9" s="53">
        <f>IFERROR(BZ9/BG9*100,)</f>
        <v>0</v>
      </c>
      <c r="CB9" s="53">
        <f>IFERROR(BZ9/BY9*100,)</f>
        <v>0</v>
      </c>
      <c r="CC9" s="53" t="e">
        <f>#REF!</f>
        <v>#REF!</v>
      </c>
      <c r="CD9" s="53" t="e">
        <f>#REF!</f>
        <v>#REF!</v>
      </c>
      <c r="CE9" s="53" t="e">
        <f>#REF!</f>
        <v>#REF!</v>
      </c>
      <c r="CF9" s="53" t="e">
        <f>#REF!</f>
        <v>#REF!</v>
      </c>
      <c r="CG9" s="53">
        <f>IFERROR(CF9/CE9*100,)</f>
        <v>0</v>
      </c>
      <c r="CH9" s="53" t="e">
        <f>#REF!</f>
        <v>#REF!</v>
      </c>
      <c r="CI9" s="53" t="e">
        <f>#REF!</f>
        <v>#REF!</v>
      </c>
      <c r="CJ9" s="53"/>
      <c r="CK9" s="53">
        <f>IFERROR(CJ9/CI9*100,)</f>
        <v>0</v>
      </c>
      <c r="CL9" s="53" t="e">
        <f>#REF!</f>
        <v>#REF!</v>
      </c>
      <c r="CM9" s="53" t="e">
        <f>#REF!</f>
        <v>#REF!</v>
      </c>
      <c r="CN9" s="53"/>
      <c r="CO9" s="53">
        <f>IFERROR(CN9/CM9*100,)</f>
        <v>0</v>
      </c>
      <c r="CP9" s="53" t="e">
        <f>#REF!</f>
        <v>#REF!</v>
      </c>
      <c r="CQ9" s="53" t="e">
        <f>#REF!</f>
        <v>#REF!</v>
      </c>
      <c r="CR9" s="53" t="e">
        <f>#REF!</f>
        <v>#REF!</v>
      </c>
      <c r="CS9" s="53">
        <f>IFERROR(CR9/CQ9*100,)</f>
        <v>0</v>
      </c>
      <c r="CT9" s="53" t="e">
        <f>#REF!</f>
        <v>#REF!</v>
      </c>
      <c r="CU9" s="53" t="e">
        <f>#REF!</f>
        <v>#REF!</v>
      </c>
      <c r="CV9" s="53" t="e">
        <f>#REF!</f>
        <v>#REF!</v>
      </c>
      <c r="CW9" s="53">
        <f>IFERROR(CV9/CU9*100,)</f>
        <v>0</v>
      </c>
      <c r="CX9" s="53" t="e">
        <f>#REF!</f>
        <v>#REF!</v>
      </c>
      <c r="CY9" s="53" t="e">
        <f>#REF!</f>
        <v>#REF!</v>
      </c>
      <c r="CZ9" s="53" t="e">
        <f>#REF!</f>
        <v>#REF!</v>
      </c>
      <c r="DA9" s="53" t="e">
        <f>#REF!</f>
        <v>#REF!</v>
      </c>
      <c r="DB9" s="53" t="e">
        <f>#REF!</f>
        <v>#REF!</v>
      </c>
      <c r="DC9" s="53" t="e">
        <f>#REF!</f>
        <v>#REF!</v>
      </c>
      <c r="DD9" s="53">
        <f>IFERROR(DC9/DB9*100,)</f>
        <v>0</v>
      </c>
      <c r="DE9" s="53">
        <f>IFERROR(DC9/DK9*100,)</f>
        <v>0</v>
      </c>
      <c r="DF9" s="53" t="e">
        <f>#REF!</f>
        <v>#REF!</v>
      </c>
      <c r="DG9" s="53" t="e">
        <f>#REF!</f>
        <v>#REF!</v>
      </c>
      <c r="DH9" s="53" t="e">
        <f>#REF!</f>
        <v>#REF!</v>
      </c>
      <c r="DI9" s="53">
        <f>IFERROR(DH9/DG9*100,)</f>
        <v>0</v>
      </c>
      <c r="DJ9" s="53" t="e">
        <f>#REF!</f>
        <v>#REF!</v>
      </c>
      <c r="DK9" s="53" t="e">
        <f>#REF!</f>
        <v>#REF!</v>
      </c>
      <c r="DL9" s="53">
        <f>IFERROR(DF9/DK9*100,)</f>
        <v>0</v>
      </c>
      <c r="DM9" s="53" t="e">
        <f>#REF!</f>
        <v>#REF!</v>
      </c>
      <c r="DN9" s="53" t="e">
        <f>#REF!</f>
        <v>#REF!</v>
      </c>
      <c r="DO9" s="53" t="e">
        <f>#REF!</f>
        <v>#REF!</v>
      </c>
      <c r="DP9" s="53">
        <f>IFERROR(DO9/DN9*100,)</f>
        <v>0</v>
      </c>
      <c r="DQ9" s="53" t="e">
        <f>#REF!</f>
        <v>#REF!</v>
      </c>
      <c r="DR9" s="53"/>
      <c r="DS9" s="53"/>
      <c r="DT9" s="53"/>
      <c r="DU9" s="53"/>
      <c r="DV9" s="53"/>
      <c r="DW9" s="53" t="e">
        <f>#REF!</f>
        <v>#REF!</v>
      </c>
      <c r="DX9" s="53"/>
      <c r="DY9" s="53"/>
      <c r="DZ9" s="53"/>
    </row>
    <row r="10" spans="1:130" s="630" customFormat="1" ht="8.25" customHeight="1" x14ac:dyDescent="0.35">
      <c r="A10" s="626"/>
      <c r="B10" s="626"/>
      <c r="C10" s="541"/>
      <c r="D10" s="626"/>
      <c r="E10" s="626"/>
      <c r="F10" s="626"/>
      <c r="G10" s="626"/>
      <c r="H10" s="626"/>
      <c r="I10" s="626"/>
      <c r="J10" s="626"/>
      <c r="K10" s="652"/>
      <c r="L10" s="918"/>
      <c r="M10" s="918"/>
      <c r="N10" s="918"/>
      <c r="O10" s="918"/>
      <c r="P10" s="406"/>
      <c r="Q10" s="406"/>
      <c r="R10" s="406"/>
      <c r="S10" s="406"/>
      <c r="T10" s="406"/>
      <c r="U10" s="406"/>
      <c r="V10" s="406"/>
      <c r="W10" s="406"/>
      <c r="X10" s="406"/>
      <c r="Y10" s="406"/>
      <c r="Z10" s="406"/>
      <c r="AA10" s="406"/>
      <c r="AB10" s="406"/>
      <c r="AC10" s="406"/>
      <c r="AD10" s="406"/>
      <c r="AE10" s="406"/>
      <c r="AF10" s="406"/>
      <c r="AG10" s="406"/>
      <c r="AH10" s="406"/>
      <c r="AI10" s="406"/>
      <c r="AJ10" s="406"/>
      <c r="AK10" s="406"/>
      <c r="AL10" s="406"/>
      <c r="AM10" s="406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406"/>
      <c r="AZ10" s="406"/>
      <c r="BA10" s="406"/>
      <c r="BB10" s="111"/>
      <c r="BC10" s="111"/>
      <c r="BD10" s="111"/>
      <c r="BE10" s="111"/>
      <c r="BF10" s="111"/>
      <c r="BG10" s="111"/>
      <c r="BH10" s="111"/>
      <c r="BI10" s="406"/>
      <c r="BJ10" s="111"/>
      <c r="BK10" s="111"/>
      <c r="BL10" s="111"/>
      <c r="BM10" s="406"/>
      <c r="BN10" s="406"/>
      <c r="BO10" s="111"/>
      <c r="BP10" s="111"/>
      <c r="BQ10" s="111"/>
      <c r="BR10" s="406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  <c r="DJ10" s="111"/>
      <c r="DK10" s="111"/>
      <c r="DL10" s="111"/>
      <c r="DM10" s="111"/>
      <c r="DN10" s="111"/>
      <c r="DO10" s="111"/>
      <c r="DP10" s="111"/>
      <c r="DQ10" s="111"/>
      <c r="DR10" s="111"/>
      <c r="DS10" s="111"/>
      <c r="DT10" s="111"/>
      <c r="DU10" s="111"/>
      <c r="DV10" s="111"/>
      <c r="DW10" s="111"/>
      <c r="DX10" s="111"/>
      <c r="DY10" s="111"/>
      <c r="DZ10" s="111"/>
    </row>
    <row r="11" spans="1:130" s="630" customFormat="1" ht="20.100000000000001" customHeight="1" x14ac:dyDescent="0.35">
      <c r="A11" s="633"/>
      <c r="B11" s="633"/>
      <c r="C11" s="572"/>
      <c r="D11" s="633"/>
      <c r="E11" s="633"/>
      <c r="F11" s="633"/>
      <c r="G11" s="633"/>
      <c r="H11" s="633"/>
      <c r="I11" s="633"/>
      <c r="J11" s="633"/>
      <c r="K11" s="655"/>
      <c r="L11" s="903" t="s">
        <v>670</v>
      </c>
      <c r="M11" s="903"/>
      <c r="N11" s="903"/>
      <c r="O11" s="903"/>
      <c r="P11" s="48" t="e">
        <f>SUM(P13+#REF!)</f>
        <v>#REF!</v>
      </c>
      <c r="Q11" s="48" t="e">
        <f>SUM(Q13+#REF!)</f>
        <v>#REF!</v>
      </c>
      <c r="R11" s="48" t="e">
        <f>SUM(R13+#REF!)</f>
        <v>#REF!</v>
      </c>
      <c r="S11" s="48" t="e">
        <f>SUM(S13+#REF!)</f>
        <v>#REF!</v>
      </c>
      <c r="T11" s="48" t="e">
        <f>SUM(T13+#REF!)</f>
        <v>#REF!</v>
      </c>
      <c r="U11" s="48" t="e">
        <f>SUM(U13+#REF!)</f>
        <v>#REF!</v>
      </c>
      <c r="V11" s="48" t="e">
        <f>SUM(V13+#REF!)</f>
        <v>#REF!</v>
      </c>
      <c r="W11" s="48" t="e">
        <f t="shared" ref="W11:W19" si="0">(V11/T11)*100</f>
        <v>#REF!</v>
      </c>
      <c r="X11" s="48" t="e">
        <f>SUM(X13+#REF!)</f>
        <v>#REF!</v>
      </c>
      <c r="Y11" s="48" t="e">
        <f>SUM(Y13+#REF!)</f>
        <v>#REF!</v>
      </c>
      <c r="Z11" s="48" t="e">
        <f>SUM(Z13+#REF!)</f>
        <v>#REF!</v>
      </c>
      <c r="AA11" s="48" t="e">
        <f>SUM(AG13+#REF!)</f>
        <v>#REF!</v>
      </c>
      <c r="AB11" s="48" t="e">
        <f>SUM(AB13+#REF!)</f>
        <v>#REF!</v>
      </c>
      <c r="AC11" s="48" t="e">
        <f>SUM(AC13+#REF!)</f>
        <v>#REF!</v>
      </c>
      <c r="AD11" s="48" t="e">
        <f>SUM(AD13+#REF!)</f>
        <v>#REF!</v>
      </c>
      <c r="AE11" s="48" t="e">
        <f t="shared" ref="AE11:AE24" si="1">(AD11/AC11)*100</f>
        <v>#REF!</v>
      </c>
      <c r="AF11" s="48" t="e">
        <f>SUM(AF13+#REF!)</f>
        <v>#REF!</v>
      </c>
      <c r="AG11" s="48" t="e">
        <f>SUM(AG13+#REF!)</f>
        <v>#REF!</v>
      </c>
      <c r="AH11" s="48" t="e">
        <f>SUM(AH13+#REF!)</f>
        <v>#REF!</v>
      </c>
      <c r="AI11" s="48" t="e">
        <f>SUM(AI13+#REF!)</f>
        <v>#REF!</v>
      </c>
      <c r="AJ11" s="48" t="e">
        <f>SUM(AJ13+#REF!)</f>
        <v>#REF!</v>
      </c>
      <c r="AK11" s="48" t="e">
        <f>SUM(AK13+#REF!)</f>
        <v>#REF!</v>
      </c>
      <c r="AL11" s="48" t="e">
        <f>SUM(AL13+#REF!)</f>
        <v>#REF!</v>
      </c>
      <c r="AM11" s="48" t="e">
        <f>SUM(AM13+#REF!)</f>
        <v>#REF!</v>
      </c>
      <c r="AN11" s="53" t="e">
        <f>SUM(AN13+#REF!)</f>
        <v>#REF!</v>
      </c>
      <c r="AO11" s="53" t="e">
        <f>SUM(AO13+#REF!)</f>
        <v>#REF!</v>
      </c>
      <c r="AP11" s="53" t="e">
        <f>SUM(AP13+#REF!)</f>
        <v>#REF!</v>
      </c>
      <c r="AQ11" s="53" t="e">
        <f>SUM(AQ13+#REF!)</f>
        <v>#REF!</v>
      </c>
      <c r="AR11" s="53">
        <f>SUM(AR12)+AR226+AR466+AR98</f>
        <v>336840</v>
      </c>
      <c r="AS11" s="53" t="e">
        <f>AR11/AN11*100</f>
        <v>#REF!</v>
      </c>
      <c r="AT11" s="53" t="e">
        <f t="shared" ref="AT11:AT21" si="2">AR11/AP11*100</f>
        <v>#REF!</v>
      </c>
      <c r="AU11" s="53">
        <f>SUM(AU12)+AU226</f>
        <v>2630255.4</v>
      </c>
      <c r="AV11" s="53">
        <f>SUM(AV12)+AV226+AV466+AV98</f>
        <v>2230005.4</v>
      </c>
      <c r="AW11" s="53" t="e">
        <f>SUM(AW12)+AW226+AW466</f>
        <v>#REF!</v>
      </c>
      <c r="AX11" s="53" t="e">
        <f>SUM(AX12)+AX226+AX466</f>
        <v>#REF!</v>
      </c>
      <c r="AY11" s="53">
        <f>SUM(AY12)+AY226+AY466</f>
        <v>820820.5</v>
      </c>
      <c r="AZ11" s="48" t="e">
        <f>SUM(AZ13+#REF!)</f>
        <v>#REF!</v>
      </c>
      <c r="BA11" s="48" t="e">
        <f>SUM(BA13+#REF!)</f>
        <v>#REF!</v>
      </c>
      <c r="BB11" s="53">
        <f>SUM(BB12)+BB226+BB466+BB98</f>
        <v>3050825.9000000004</v>
      </c>
      <c r="BC11" s="53">
        <f>SUM(BC12)+BC226+BC466+BC98</f>
        <v>3050825.9000000004</v>
      </c>
      <c r="BD11" s="53">
        <f>SUM(BD12)+BD226+BD466</f>
        <v>1368878.2800000003</v>
      </c>
      <c r="BE11" s="53">
        <f>SUM(BE12)+BE226+BE466</f>
        <v>1841272.5999999999</v>
      </c>
      <c r="BF11" s="53">
        <f t="shared" ref="BF11:BK11" si="3">SUM(BF12)+BF226+BF466+BF98</f>
        <v>4123563.23</v>
      </c>
      <c r="BG11" s="53">
        <f t="shared" si="3"/>
        <v>4116056.0700000003</v>
      </c>
      <c r="BH11" s="53">
        <f t="shared" si="3"/>
        <v>3564365.49</v>
      </c>
      <c r="BI11" s="53">
        <f t="shared" si="3"/>
        <v>1565154.4</v>
      </c>
      <c r="BJ11" s="53">
        <f t="shared" si="3"/>
        <v>4939119.8899999997</v>
      </c>
      <c r="BK11" s="53">
        <f t="shared" si="3"/>
        <v>2331465.3499999996</v>
      </c>
      <c r="BL11" s="53">
        <f t="shared" ref="BL11:BL50" si="4">IFERROR(BK11/BJ11*100,)</f>
        <v>47.204064730649812</v>
      </c>
      <c r="BM11" s="53"/>
      <c r="BN11" s="53"/>
      <c r="BO11" s="53" t="e">
        <f>SUM(BO12)+BO226+BO466+BO98</f>
        <v>#REF!</v>
      </c>
      <c r="BP11" s="53"/>
      <c r="BQ11" s="53"/>
      <c r="BR11" s="53" t="e">
        <f>SUM(BR12)+BR226+BR466+BR98</f>
        <v>#REF!</v>
      </c>
      <c r="BS11" s="53" t="e">
        <f>SUM(BS12)+BS226+BS466+BS98</f>
        <v>#REF!</v>
      </c>
      <c r="BT11" s="53" t="e">
        <f>SUM(BT12)+BT226+BT466+BT98</f>
        <v>#REF!</v>
      </c>
      <c r="BU11" s="53" t="e">
        <f>SUM(BU12)+BU226+BU466+BU98</f>
        <v>#REF!</v>
      </c>
      <c r="BV11" s="53" t="e">
        <f>SUM(BV12)+BV226+BV466+BV98</f>
        <v>#REF!</v>
      </c>
      <c r="BW11" s="53"/>
      <c r="BX11" s="53"/>
      <c r="BY11" s="53" t="e">
        <f>SUM(BY12)+BY226+BY466+BY98</f>
        <v>#REF!</v>
      </c>
      <c r="BZ11" s="53">
        <f t="shared" ref="BZ11:CI11" si="5">SUM(BZ12)+BZ226+BZ466+BZ98+BZ212</f>
        <v>4565364.76</v>
      </c>
      <c r="CA11" s="53">
        <f t="shared" si="5"/>
        <v>814.75587631513713</v>
      </c>
      <c r="CB11" s="53">
        <f t="shared" si="5"/>
        <v>1055.8786480433082</v>
      </c>
      <c r="CC11" s="53">
        <f t="shared" si="5"/>
        <v>4822583.3999999985</v>
      </c>
      <c r="CD11" s="53">
        <f t="shared" si="5"/>
        <v>4398583.3999999985</v>
      </c>
      <c r="CE11" s="53">
        <f t="shared" si="5"/>
        <v>4768144</v>
      </c>
      <c r="CF11" s="53">
        <f t="shared" si="5"/>
        <v>678996.99</v>
      </c>
      <c r="CG11" s="53">
        <f t="shared" si="5"/>
        <v>215.30595791683601</v>
      </c>
      <c r="CH11" s="53">
        <f t="shared" si="5"/>
        <v>795976</v>
      </c>
      <c r="CI11" s="53">
        <f t="shared" si="5"/>
        <v>5564120</v>
      </c>
      <c r="CJ11" s="53"/>
      <c r="CK11" s="53">
        <f t="shared" ref="CK11:CK74" si="6">IFERROR(CJ11/CI11*100,)</f>
        <v>0</v>
      </c>
      <c r="CL11" s="53">
        <f>SUM(CL12)+CL226+CL466+CL98</f>
        <v>0</v>
      </c>
      <c r="CM11" s="53">
        <f>SUM(CM12)+CM226+CM466+CM98+CM212</f>
        <v>5994120</v>
      </c>
      <c r="CN11" s="53"/>
      <c r="CO11" s="53">
        <f t="shared" ref="CO11:CO74" si="7">IFERROR(CN11/CM11*100,)</f>
        <v>0</v>
      </c>
      <c r="CP11" s="53">
        <f>SUM(CP12)+CP226+CP466+CP98</f>
        <v>0</v>
      </c>
      <c r="CQ11" s="53">
        <f>SUM(CQ12)+CQ226+CQ466+CQ98+CQ212</f>
        <v>5994120</v>
      </c>
      <c r="CR11" s="53">
        <f>SUM(CR12)+CR226+CR466+CR98+CR212</f>
        <v>3999031.1</v>
      </c>
      <c r="CS11" s="53">
        <f t="shared" ref="CS11:CS43" si="8">IFERROR(CR11/CQ11*100,)</f>
        <v>66.715899915250276</v>
      </c>
      <c r="CT11" s="53">
        <f>SUM(CT12)+CT226+CT466+CT98+CT212</f>
        <v>315950.27</v>
      </c>
      <c r="CU11" s="53">
        <f>SUM(CU12)+CU226+CU466+CU98+CU212</f>
        <v>6310070.2700000005</v>
      </c>
      <c r="CV11" s="53">
        <f>SUM(CV12)+CV226+CV466+CV98+CV212</f>
        <v>3999031.1</v>
      </c>
      <c r="CW11" s="53">
        <f t="shared" ref="CW11:CW74" si="9">IFERROR(CV11/CU11*100,)</f>
        <v>63.375381396505425</v>
      </c>
      <c r="CX11" s="53">
        <f t="shared" ref="CX11:DC11" si="10">SUM(CX12)+CX226+CX466+CX98+CX212</f>
        <v>72935.170000000013</v>
      </c>
      <c r="CY11" s="53">
        <f t="shared" si="10"/>
        <v>6383005.4400000004</v>
      </c>
      <c r="CZ11" s="53">
        <f t="shared" si="10"/>
        <v>5648355</v>
      </c>
      <c r="DA11" s="53">
        <f t="shared" si="10"/>
        <v>5333035</v>
      </c>
      <c r="DB11" s="53">
        <f t="shared" si="10"/>
        <v>1702882.59</v>
      </c>
      <c r="DC11" s="53">
        <f t="shared" si="10"/>
        <v>2049990.0399999998</v>
      </c>
      <c r="DD11" s="53">
        <f t="shared" ref="DD11:DD42" si="11">IFERROR(DC11/DB11*100,)</f>
        <v>120.38352215463073</v>
      </c>
      <c r="DE11" s="53">
        <f t="shared" ref="DE11:DE42" si="12">IFERROR(DC11/DK11*100,)</f>
        <v>25.870441906182233</v>
      </c>
      <c r="DF11" s="53">
        <f>SUM(DF12)+DF226+DF466+DF98+DF212</f>
        <v>5848410.8000000007</v>
      </c>
      <c r="DG11" s="53">
        <f>SUM(DG12)+DG226+DG466+DG98+DG212</f>
        <v>7832480</v>
      </c>
      <c r="DH11" s="53">
        <f>SUM(DH12)+DH226+DH466+DH98+DH212</f>
        <v>855990.41999999993</v>
      </c>
      <c r="DI11" s="53">
        <f t="shared" ref="DI11:DI74" si="13">IFERROR(DH11/DG11*100,)</f>
        <v>10.9287278103487</v>
      </c>
      <c r="DJ11" s="53">
        <f>SUM(DJ12)+DJ226+DJ466+DJ98+DJ212</f>
        <v>91582.709999999992</v>
      </c>
      <c r="DK11" s="53">
        <f>SUM(DK12)+DK226+DK466+DK98+DK212</f>
        <v>7924062.71</v>
      </c>
      <c r="DL11" s="53">
        <f t="shared" ref="DL11:DL40" si="14">IFERROR(DF11/DK11*100,)</f>
        <v>73.805710707203644</v>
      </c>
      <c r="DM11" s="53">
        <f>SUM(DM12)+DM226+DM466+DM98+DM212</f>
        <v>-1335666.8400000001</v>
      </c>
      <c r="DN11" s="53">
        <f>SUM(DN12)+DN226+DN466+DN98+DN212+DN169</f>
        <v>6588395.8700000001</v>
      </c>
      <c r="DO11" s="53">
        <f>SUM(DO12)+DO226+DO466+DO98+DO212+DO169</f>
        <v>4032067.86</v>
      </c>
      <c r="DP11" s="53">
        <f t="shared" ref="DP11:DP41" si="15">IFERROR(DO11/DN11*100,)</f>
        <v>61.199538393857921</v>
      </c>
      <c r="DQ11" s="53">
        <f>SUM(DQ12)+DQ226+DQ466+DQ98+DQ212+DQ169</f>
        <v>908114.62</v>
      </c>
      <c r="DR11" s="53">
        <f>SUM(DR12)+DR226+DR466+DR98+DR212+DR169</f>
        <v>7496510.4900000002</v>
      </c>
      <c r="DS11" s="53">
        <f>SUM(DS12)+DS226+DS466+DS98+DS212+DS169</f>
        <v>5514546.3899999997</v>
      </c>
      <c r="DT11" s="53">
        <f t="shared" ref="DT11:DT22" si="16">IFERROR(DS11/DR11*100,)</f>
        <v>73.561511017107904</v>
      </c>
      <c r="DU11" s="53">
        <f t="shared" ref="DU11:DZ11" si="17">SUM(DU12)+DU226+DU466+DU98+DU212+DU169</f>
        <v>-873508.26</v>
      </c>
      <c r="DV11" s="53">
        <f t="shared" si="17"/>
        <v>6623002.2300000004</v>
      </c>
      <c r="DW11" s="53">
        <f t="shared" si="17"/>
        <v>14797279.280000001</v>
      </c>
      <c r="DX11" s="53">
        <f t="shared" si="17"/>
        <v>14827279.280000001</v>
      </c>
      <c r="DY11" s="53">
        <f t="shared" si="17"/>
        <v>14809171.1</v>
      </c>
      <c r="DZ11" s="53">
        <f t="shared" si="17"/>
        <v>14706171.1</v>
      </c>
    </row>
    <row r="12" spans="1:130" s="630" customFormat="1" ht="20.100000000000001" customHeight="1" x14ac:dyDescent="0.35">
      <c r="A12" s="659" t="s">
        <v>259</v>
      </c>
      <c r="B12" s="659" t="s">
        <v>259</v>
      </c>
      <c r="C12" s="498"/>
      <c r="D12" s="659"/>
      <c r="E12" s="659"/>
      <c r="F12" s="659"/>
      <c r="G12" s="659" t="s">
        <v>9</v>
      </c>
      <c r="H12" s="659"/>
      <c r="I12" s="659"/>
      <c r="J12" s="659"/>
      <c r="K12" s="506"/>
      <c r="L12" s="919" t="s">
        <v>266</v>
      </c>
      <c r="M12" s="919"/>
      <c r="N12" s="919"/>
      <c r="O12" s="919"/>
      <c r="P12" s="49" t="e">
        <f>SUM(P13+#REF!+#REF!+#REF!)</f>
        <v>#REF!</v>
      </c>
      <c r="Q12" s="49" t="e">
        <f>SUM(Q13+#REF!+#REF!+#REF!)</f>
        <v>#REF!</v>
      </c>
      <c r="R12" s="49" t="e">
        <f>SUM(R13+#REF!+#REF!+#REF!)</f>
        <v>#REF!</v>
      </c>
      <c r="S12" s="49" t="e">
        <f>SUM(S13+#REF!+#REF!+#REF!)</f>
        <v>#REF!</v>
      </c>
      <c r="T12" s="49" t="e">
        <f>SUM(T13+#REF!+#REF!+#REF!)</f>
        <v>#REF!</v>
      </c>
      <c r="U12" s="49" t="e">
        <f>SUM(U13+#REF!+#REF!+#REF!)</f>
        <v>#REF!</v>
      </c>
      <c r="V12" s="49" t="e">
        <f>SUM(V13+#REF!+#REF!+#REF!)</f>
        <v>#REF!</v>
      </c>
      <c r="W12" s="49" t="e">
        <f t="shared" si="0"/>
        <v>#REF!</v>
      </c>
      <c r="X12" s="49" t="e">
        <f>SUM(X13+#REF!+#REF!+#REF!)</f>
        <v>#REF!</v>
      </c>
      <c r="Y12" s="49" t="e">
        <f>SUM(Y13+#REF!+#REF!+#REF!)</f>
        <v>#REF!</v>
      </c>
      <c r="Z12" s="49" t="e">
        <f>SUM(Z13+#REF!+#REF!+#REF!)</f>
        <v>#REF!</v>
      </c>
      <c r="AA12" s="49" t="e">
        <f>SUM(AG13+#REF!+#REF!+#REF!)</f>
        <v>#REF!</v>
      </c>
      <c r="AB12" s="49" t="e">
        <f>SUM(AB13+#REF!+#REF!+#REF!)</f>
        <v>#REF!</v>
      </c>
      <c r="AC12" s="49" t="e">
        <f>SUM(AC13+#REF!+#REF!+#REF!)</f>
        <v>#REF!</v>
      </c>
      <c r="AD12" s="49" t="e">
        <f>SUM(AD13+#REF!+#REF!+#REF!)</f>
        <v>#REF!</v>
      </c>
      <c r="AE12" s="49" t="e">
        <f t="shared" si="1"/>
        <v>#REF!</v>
      </c>
      <c r="AF12" s="49" t="e">
        <f>SUM(AF13+#REF!+#REF!+#REF!)</f>
        <v>#REF!</v>
      </c>
      <c r="AG12" s="49" t="e">
        <f>SUM(AG13+#REF!+#REF!+#REF!)</f>
        <v>#REF!</v>
      </c>
      <c r="AH12" s="49" t="e">
        <f>SUM(AH13+#REF!+#REF!+#REF!)</f>
        <v>#REF!</v>
      </c>
      <c r="AI12" s="49" t="e">
        <f>SUM(AI13+#REF!+#REF!+#REF!)</f>
        <v>#REF!</v>
      </c>
      <c r="AJ12" s="49" t="e">
        <f>SUM(AJ13+#REF!+#REF!+#REF!)</f>
        <v>#REF!</v>
      </c>
      <c r="AK12" s="49" t="e">
        <f>SUM(AK13+#REF!+#REF!+#REF!)</f>
        <v>#REF!</v>
      </c>
      <c r="AL12" s="49" t="e">
        <f>SUM(AL13+#REF!+#REF!+#REF!)</f>
        <v>#REF!</v>
      </c>
      <c r="AM12" s="49" t="e">
        <f>SUM(AM13+#REF!+#REF!+#REF!)</f>
        <v>#REF!</v>
      </c>
      <c r="AN12" s="114">
        <f>SUM(AN13+AN68+AN79)</f>
        <v>238171.8</v>
      </c>
      <c r="AO12" s="114">
        <f>SUM(AO13+AO68+AO79)</f>
        <v>245400</v>
      </c>
      <c r="AP12" s="114">
        <f>SUM(AP13+AP68+AP79)</f>
        <v>246840</v>
      </c>
      <c r="AQ12" s="114">
        <f>SUM(AQ13+AQ68+AQ79)</f>
        <v>336840.00000000006</v>
      </c>
      <c r="AR12" s="114">
        <f>SUM(AR13+AR68+AR79)</f>
        <v>336840</v>
      </c>
      <c r="AS12" s="114">
        <f>AR12/AO12*100</f>
        <v>137.26161369193156</v>
      </c>
      <c r="AT12" s="114">
        <f t="shared" si="2"/>
        <v>136.4608653378707</v>
      </c>
      <c r="AU12" s="114">
        <f>SUM(AU13+AU68+AU79)</f>
        <v>1581255.4</v>
      </c>
      <c r="AV12" s="114">
        <f>SUM(AV13+AV68+AV79)</f>
        <v>1581255.4</v>
      </c>
      <c r="AW12" s="114">
        <f>SUM(AW13+AW68+AW79)</f>
        <v>1281255.3999999999</v>
      </c>
      <c r="AX12" s="114">
        <f>SUM(AX13+AX68+AX79)</f>
        <v>1281255.3999999999</v>
      </c>
      <c r="AY12" s="114">
        <f>SUM(AY13+AY68+AY79)</f>
        <v>-116000</v>
      </c>
      <c r="AZ12" s="49" t="e">
        <f>SUM(AZ13+#REF!+#REF!+#REF!)</f>
        <v>#REF!</v>
      </c>
      <c r="BA12" s="49" t="e">
        <f>SUM(BA13+#REF!+#REF!+#REF!)</f>
        <v>#REF!</v>
      </c>
      <c r="BB12" s="114">
        <f t="shared" ref="BB12:BK12" si="18">SUM(BB13+BB68+BB79)</f>
        <v>1465255.4000000001</v>
      </c>
      <c r="BC12" s="114">
        <f t="shared" si="18"/>
        <v>1465255.4000000001</v>
      </c>
      <c r="BD12" s="114">
        <f t="shared" si="18"/>
        <v>724184.14</v>
      </c>
      <c r="BE12" s="114">
        <f t="shared" si="18"/>
        <v>839913.38</v>
      </c>
      <c r="BF12" s="114">
        <f t="shared" si="18"/>
        <v>1209326.1400000001</v>
      </c>
      <c r="BG12" s="114">
        <f>SUM(BG13+BG68+BG79)+BG51</f>
        <v>1248179.9900000002</v>
      </c>
      <c r="BH12" s="114">
        <f>SUM(BH13+BH68+BH79)+BH51</f>
        <v>1371255.4000000001</v>
      </c>
      <c r="BI12" s="114">
        <f t="shared" si="18"/>
        <v>398705</v>
      </c>
      <c r="BJ12" s="114">
        <f>SUM(BJ13+BJ68+BJ79)+BJ51</f>
        <v>1579560.4000000001</v>
      </c>
      <c r="BK12" s="114">
        <f t="shared" si="18"/>
        <v>1142342.72</v>
      </c>
      <c r="BL12" s="114">
        <f t="shared" si="4"/>
        <v>72.320293671581027</v>
      </c>
      <c r="BM12" s="114"/>
      <c r="BN12" s="114"/>
      <c r="BO12" s="114">
        <f>SUM(BO13+BO68+BO79)+BO51</f>
        <v>1129421.1299999999</v>
      </c>
      <c r="BP12" s="114">
        <f t="shared" ref="BP12:BX12" si="19">SUM(BP13+BP68+BP79)+BP51</f>
        <v>0</v>
      </c>
      <c r="BQ12" s="114">
        <f t="shared" si="19"/>
        <v>0</v>
      </c>
      <c r="BR12" s="114">
        <f t="shared" si="19"/>
        <v>439498.87</v>
      </c>
      <c r="BS12" s="114">
        <f t="shared" si="19"/>
        <v>1424920</v>
      </c>
      <c r="BT12" s="114">
        <f t="shared" si="19"/>
        <v>870246.08</v>
      </c>
      <c r="BU12" s="114">
        <f t="shared" si="19"/>
        <v>21288.120000000003</v>
      </c>
      <c r="BV12" s="114">
        <f t="shared" si="19"/>
        <v>1409920</v>
      </c>
      <c r="BW12" s="114">
        <f t="shared" si="19"/>
        <v>0</v>
      </c>
      <c r="BX12" s="114">
        <f t="shared" si="19"/>
        <v>0</v>
      </c>
      <c r="BY12" s="114">
        <f>SUM(BY13+BY68+BY79)+BY51</f>
        <v>1150709.25</v>
      </c>
      <c r="BZ12" s="114">
        <f>SUM(BZ13+BZ68+BZ79)+BZ51</f>
        <v>1139267.75</v>
      </c>
      <c r="CA12" s="114">
        <f t="shared" ref="CA12:CA73" si="20">IFERROR(BZ12/BG12*100,)</f>
        <v>91.274316134486327</v>
      </c>
      <c r="CB12" s="114">
        <f t="shared" ref="CB12:CB73" si="21">IFERROR(BZ12/BY12*100,)</f>
        <v>99.005700180128045</v>
      </c>
      <c r="CC12" s="114">
        <f>SUM(CC13+CC68+CC79)+CC51</f>
        <v>1481347.1999999993</v>
      </c>
      <c r="CD12" s="114">
        <f>SUM(CD13+CD68+CD79)+CD51</f>
        <v>1319347.1999999993</v>
      </c>
      <c r="CE12" s="114">
        <f>SUM(CE13+CE68+CE79)+CE51</f>
        <v>1409920</v>
      </c>
      <c r="CF12" s="114">
        <f>SUM(CF13+CF68+CF79)+CF51</f>
        <v>192539</v>
      </c>
      <c r="CG12" s="114">
        <f t="shared" ref="CG12:CG49" si="22">IFERROR(CF12/CE12*100,)</f>
        <v>13.656023036768044</v>
      </c>
      <c r="CH12" s="114">
        <f>SUM(CH13+CH68+CH79)+CH51</f>
        <v>72740</v>
      </c>
      <c r="CI12" s="114">
        <f>SUM(CI13+CI68+CI79)+CI51</f>
        <v>1482660</v>
      </c>
      <c r="CJ12" s="114"/>
      <c r="CK12" s="114">
        <f t="shared" si="6"/>
        <v>0</v>
      </c>
      <c r="CL12" s="114">
        <f>SUM(CL13+CL68+CL79)+CL51</f>
        <v>0</v>
      </c>
      <c r="CM12" s="114">
        <f>SUM(CM13+CM68+CM79)+CM51</f>
        <v>1482660</v>
      </c>
      <c r="CN12" s="114"/>
      <c r="CO12" s="114">
        <f t="shared" si="7"/>
        <v>0</v>
      </c>
      <c r="CP12" s="114">
        <f>SUM(CP13+CP68+CP79)+CP51</f>
        <v>0</v>
      </c>
      <c r="CQ12" s="114">
        <f>SUM(CQ13+CQ68+CQ79)+CQ51</f>
        <v>1482660</v>
      </c>
      <c r="CR12" s="114">
        <f>SUM(CR13+CR68+CR79)+CR51</f>
        <v>884725.58000000007</v>
      </c>
      <c r="CS12" s="114">
        <f t="shared" si="8"/>
        <v>59.671507965413518</v>
      </c>
      <c r="CT12" s="114">
        <f>SUM(CT13+CT68+CT79)+CT51</f>
        <v>-274000</v>
      </c>
      <c r="CU12" s="114">
        <f>SUM(CU13+CU68+CU79)+CU51</f>
        <v>1208660</v>
      </c>
      <c r="CV12" s="114">
        <f>SUM(CV13+CV68+CV79)+CV51</f>
        <v>884725.58000000007</v>
      </c>
      <c r="CW12" s="114">
        <f t="shared" si="9"/>
        <v>73.198879751129354</v>
      </c>
      <c r="CX12" s="114">
        <f t="shared" ref="CX12:DH12" si="23">SUM(CX13+CX68+CX79)+CX51</f>
        <v>38661.260000000009</v>
      </c>
      <c r="CY12" s="114">
        <f t="shared" si="23"/>
        <v>1247321.26</v>
      </c>
      <c r="CZ12" s="114">
        <f t="shared" si="23"/>
        <v>1026960</v>
      </c>
      <c r="DA12" s="114">
        <f t="shared" si="23"/>
        <v>1026960</v>
      </c>
      <c r="DB12" s="114">
        <f>SUM(DB13+DB68+DB79)+DB51</f>
        <v>546037.27</v>
      </c>
      <c r="DC12" s="114">
        <f>SUM(DC13+DC68+DC79)+DC51</f>
        <v>593412.77</v>
      </c>
      <c r="DD12" s="114">
        <f t="shared" si="11"/>
        <v>108.67623926110393</v>
      </c>
      <c r="DE12" s="114">
        <f t="shared" si="12"/>
        <v>54.947661950442608</v>
      </c>
      <c r="DF12" s="114">
        <f t="shared" ref="DF12" si="24">SUM(DF13+DF68+DF79)+DF51</f>
        <v>1247321.26</v>
      </c>
      <c r="DG12" s="114">
        <f t="shared" si="23"/>
        <v>1046960</v>
      </c>
      <c r="DH12" s="114">
        <f t="shared" si="23"/>
        <v>239899.7</v>
      </c>
      <c r="DI12" s="114">
        <f t="shared" si="13"/>
        <v>22.913931764346298</v>
      </c>
      <c r="DJ12" s="114">
        <f>SUM(DJ13+DJ68+DJ79)+DJ51</f>
        <v>33000</v>
      </c>
      <c r="DK12" s="114">
        <f>SUM(DK13+DK68+DK79)+DK51</f>
        <v>1079960</v>
      </c>
      <c r="DL12" s="114">
        <f t="shared" si="14"/>
        <v>115.49698692544167</v>
      </c>
      <c r="DM12" s="114">
        <f>SUM(DM13+DM68+DM79)+DM51</f>
        <v>0</v>
      </c>
      <c r="DN12" s="114">
        <f>SUM(DN13+DN68+DN79)+DN51</f>
        <v>1079960</v>
      </c>
      <c r="DO12" s="114">
        <f t="shared" ref="DO12" si="25">SUM(DO13+DO68+DO79)+DO51</f>
        <v>665588.59000000008</v>
      </c>
      <c r="DP12" s="114">
        <f t="shared" si="15"/>
        <v>61.630855772436021</v>
      </c>
      <c r="DQ12" s="114">
        <f>SUM(DQ13+DQ68+DQ79)+DQ51</f>
        <v>-98095</v>
      </c>
      <c r="DR12" s="114">
        <f>SUM(DR13+DR68+DR79)+DR51</f>
        <v>981865</v>
      </c>
      <c r="DS12" s="114">
        <f t="shared" ref="DS12" si="26">SUM(DS13+DS68+DS79)+DS51</f>
        <v>833768.83000000007</v>
      </c>
      <c r="DT12" s="114">
        <f t="shared" si="16"/>
        <v>84.916850076130629</v>
      </c>
      <c r="DU12" s="114">
        <f>SUM(DU13+DU68+DU79)+DU51</f>
        <v>-3737.7500000000018</v>
      </c>
      <c r="DV12" s="114">
        <f>SUM(DV13+DV68+DV79)+DV51</f>
        <v>978127.25</v>
      </c>
      <c r="DW12" s="114">
        <f t="shared" ref="DW12:DZ12" si="27">SUM(DW13+DW68+DW79)+DW51</f>
        <v>1019360</v>
      </c>
      <c r="DX12" s="114">
        <f t="shared" ref="DX12" si="28">SUM(DX13+DX68+DX79)+DX51</f>
        <v>1019360</v>
      </c>
      <c r="DY12" s="114">
        <f t="shared" si="27"/>
        <v>1019360</v>
      </c>
      <c r="DZ12" s="114">
        <f t="shared" si="27"/>
        <v>1019360</v>
      </c>
    </row>
    <row r="13" spans="1:130" s="630" customFormat="1" ht="20.100000000000001" customHeight="1" x14ac:dyDescent="0.35">
      <c r="A13" s="633" t="s">
        <v>260</v>
      </c>
      <c r="B13" s="633" t="s">
        <v>260</v>
      </c>
      <c r="C13" s="572"/>
      <c r="D13" s="633"/>
      <c r="E13" s="633"/>
      <c r="F13" s="633"/>
      <c r="G13" s="633" t="s">
        <v>9</v>
      </c>
      <c r="H13" s="633"/>
      <c r="I13" s="633"/>
      <c r="J13" s="633" t="s">
        <v>201</v>
      </c>
      <c r="K13" s="578"/>
      <c r="L13" s="903" t="s">
        <v>267</v>
      </c>
      <c r="M13" s="903"/>
      <c r="N13" s="903"/>
      <c r="O13" s="903"/>
      <c r="P13" s="48" t="e">
        <f>SUM(P20+#REF!+#REF!+#REF!+#REF!+#REF!+#REF!+#REF!+#REF!+#REF!+#REF!+#REF!+#REF!+#REF!)</f>
        <v>#REF!</v>
      </c>
      <c r="Q13" s="48" t="e">
        <f>SUM(Q20+#REF!+#REF!+#REF!+#REF!+#REF!+#REF!+#REF!+#REF!+#REF!+#REF!+#REF!+#REF!+#REF!)</f>
        <v>#REF!</v>
      </c>
      <c r="R13" s="48" t="e">
        <f>SUM(R20+#REF!+#REF!+#REF!+#REF!+#REF!+#REF!+#REF!+#REF!+#REF!+#REF!+#REF!+#REF!+#REF!)</f>
        <v>#REF!</v>
      </c>
      <c r="S13" s="48" t="e">
        <f>SUM(S20+#REF!+#REF!+#REF!+#REF!+#REF!+#REF!+#REF!+#REF!+#REF!+#REF!+#REF!+#REF!+#REF!)</f>
        <v>#REF!</v>
      </c>
      <c r="T13" s="48" t="e">
        <f>SUM(T20+#REF!+#REF!+#REF!+#REF!+#REF!+#REF!+#REF!+#REF!+#REF!+#REF!+#REF!+#REF!+#REF!)</f>
        <v>#REF!</v>
      </c>
      <c r="U13" s="48" t="e">
        <f>SUM(U20+#REF!+#REF!+#REF!+#REF!+#REF!+#REF!+#REF!+#REF!+#REF!+#REF!+#REF!+#REF!+#REF!)</f>
        <v>#REF!</v>
      </c>
      <c r="V13" s="48" t="e">
        <f>SUM(V20+#REF!+#REF!+#REF!+#REF!+#REF!+#REF!+#REF!+#REF!+#REF!+#REF!+#REF!+#REF!+#REF!)</f>
        <v>#REF!</v>
      </c>
      <c r="W13" s="48" t="e">
        <f t="shared" si="0"/>
        <v>#REF!</v>
      </c>
      <c r="X13" s="48" t="e">
        <f>SUM(X20+#REF!+#REF!+#REF!+#REF!+#REF!+#REF!+#REF!+#REF!+#REF!+#REF!+#REF!+#REF!+#REF!)</f>
        <v>#REF!</v>
      </c>
      <c r="Y13" s="48" t="e">
        <f>SUM(Y20+#REF!+#REF!+#REF!+#REF!+#REF!+#REF!+#REF!+#REF!+#REF!+#REF!+#REF!+#REF!+#REF!)</f>
        <v>#REF!</v>
      </c>
      <c r="Z13" s="48" t="e">
        <f>SUM(Z20+#REF!+#REF!+#REF!+#REF!+#REF!+#REF!+#REF!+#REF!+#REF!+#REF!+#REF!+#REF!+#REF!)</f>
        <v>#REF!</v>
      </c>
      <c r="AA13" s="48" t="e">
        <f>SUM(AG20+#REF!+#REF!+#REF!+#REF!+#REF!+#REF!+#REF!+#REF!+#REF!+#REF!+#REF!+#REF!+#REF!)</f>
        <v>#REF!</v>
      </c>
      <c r="AB13" s="48" t="e">
        <f>SUM(AB20+#REF!+#REF!+#REF!+#REF!+#REF!+#REF!+#REF!+#REF!+#REF!+#REF!+#REF!+#REF!+#REF!)</f>
        <v>#REF!</v>
      </c>
      <c r="AC13" s="48" t="e">
        <f>SUM(AC20+#REF!+#REF!+#REF!+#REF!+#REF!+#REF!+#REF!+#REF!+#REF!+#REF!+#REF!+#REF!+#REF!)</f>
        <v>#REF!</v>
      </c>
      <c r="AD13" s="48" t="e">
        <f>SUM(AD20+#REF!+#REF!+#REF!+#REF!+#REF!+#REF!+#REF!+#REF!+#REF!+#REF!+#REF!+#REF!+#REF!)</f>
        <v>#REF!</v>
      </c>
      <c r="AE13" s="48" t="e">
        <f t="shared" si="1"/>
        <v>#REF!</v>
      </c>
      <c r="AF13" s="48" t="e">
        <f>SUM(AF20+#REF!+#REF!+#REF!+#REF!+#REF!+#REF!+#REF!+#REF!+#REF!+#REF!+#REF!+#REF!+#REF!)</f>
        <v>#REF!</v>
      </c>
      <c r="AG13" s="48" t="e">
        <f>SUM(AG20+#REF!+#REF!+#REF!+#REF!+#REF!+#REF!+#REF!+#REF!+#REF!+#REF!+#REF!+#REF!+#REF!)</f>
        <v>#REF!</v>
      </c>
      <c r="AH13" s="48" t="e">
        <f>SUM(AH20+#REF!+#REF!+#REF!+#REF!+#REF!+#REF!+#REF!+#REF!+#REF!+#REF!+#REF!+#REF!+#REF!)</f>
        <v>#REF!</v>
      </c>
      <c r="AI13" s="48" t="e">
        <f>SUM(AI20+#REF!+#REF!+#REF!+#REF!+#REF!+#REF!+#REF!+#REF!+#REF!+#REF!+#REF!+#REF!+#REF!)</f>
        <v>#REF!</v>
      </c>
      <c r="AJ13" s="48" t="e">
        <f>SUM(AJ20+#REF!+#REF!+#REF!+#REF!+#REF!+#REF!+#REF!+#REF!+#REF!+#REF!+#REF!+#REF!+#REF!)</f>
        <v>#REF!</v>
      </c>
      <c r="AK13" s="48" t="e">
        <f>SUM(AK20+#REF!+#REF!+#REF!+#REF!+#REF!+#REF!+#REF!+#REF!+#REF!+#REF!+#REF!+#REF!+#REF!)</f>
        <v>#REF!</v>
      </c>
      <c r="AL13" s="48" t="e">
        <f>SUM(AL20+#REF!+#REF!+#REF!+#REF!+#REF!+#REF!+#REF!+#REF!+#REF!+#REF!+#REF!+#REF!+#REF!)</f>
        <v>#REF!</v>
      </c>
      <c r="AM13" s="48" t="e">
        <f>SUM(AM20+#REF!+#REF!+#REF!+#REF!+#REF!+#REF!+#REF!+#REF!+#REF!+#REF!+#REF!+#REF!+#REF!)</f>
        <v>#REF!</v>
      </c>
      <c r="AN13" s="53">
        <f>AN16</f>
        <v>238171.8</v>
      </c>
      <c r="AO13" s="53">
        <f>AO16</f>
        <v>245400</v>
      </c>
      <c r="AP13" s="53">
        <f>AP16</f>
        <v>246840</v>
      </c>
      <c r="AQ13" s="53">
        <f>AQ16</f>
        <v>336840.00000000006</v>
      </c>
      <c r="AR13" s="53">
        <f>AR16</f>
        <v>336840</v>
      </c>
      <c r="AS13" s="53">
        <f t="shared" ref="AS13:AS21" si="29">AR13/AN13*100</f>
        <v>141.42732263013505</v>
      </c>
      <c r="AT13" s="53">
        <f t="shared" si="2"/>
        <v>136.4608653378707</v>
      </c>
      <c r="AU13" s="53">
        <f>AU16</f>
        <v>1221255.3999999999</v>
      </c>
      <c r="AV13" s="53">
        <f>AV16</f>
        <v>1221255.3999999999</v>
      </c>
      <c r="AW13" s="53">
        <f>AW16</f>
        <v>1221255.3999999999</v>
      </c>
      <c r="AX13" s="53">
        <f>AX16</f>
        <v>1221255.3999999999</v>
      </c>
      <c r="AY13" s="53">
        <f>AY16</f>
        <v>0</v>
      </c>
      <c r="AZ13" s="48" t="e">
        <f>SUM(AZ20+#REF!+#REF!+#REF!+#REF!+#REF!+#REF!+#REF!+#REF!+#REF!+#REF!+#REF!+#REF!+#REF!)</f>
        <v>#REF!</v>
      </c>
      <c r="BA13" s="48" t="e">
        <f>SUM(BA20+#REF!+#REF!+#REF!+#REF!+#REF!+#REF!+#REF!+#REF!+#REF!+#REF!+#REF!+#REF!+#REF!)</f>
        <v>#REF!</v>
      </c>
      <c r="BB13" s="53">
        <f>BB16</f>
        <v>1221255.4000000001</v>
      </c>
      <c r="BC13" s="53">
        <f>BC16</f>
        <v>1221255.4000000001</v>
      </c>
      <c r="BD13" s="53">
        <f>BD16</f>
        <v>591129.27</v>
      </c>
      <c r="BE13" s="53">
        <f>BE16</f>
        <v>706858.51</v>
      </c>
      <c r="BF13" s="53">
        <f>BF16</f>
        <v>965326.14000000013</v>
      </c>
      <c r="BG13" s="53">
        <f>BG16+BG54</f>
        <v>1008887.6200000001</v>
      </c>
      <c r="BH13" s="53">
        <f>BH16+BH54</f>
        <v>1221255.4000000001</v>
      </c>
      <c r="BI13" s="53">
        <f t="shared" ref="BI13:BY13" si="30">BI16+BI54</f>
        <v>310080</v>
      </c>
      <c r="BJ13" s="53">
        <f t="shared" si="30"/>
        <v>1340935.4000000001</v>
      </c>
      <c r="BK13" s="53">
        <f t="shared" si="30"/>
        <v>1002242.72</v>
      </c>
      <c r="BL13" s="53">
        <f t="shared" si="30"/>
        <v>222.64698797015885</v>
      </c>
      <c r="BM13" s="53">
        <f t="shared" si="30"/>
        <v>0</v>
      </c>
      <c r="BN13" s="53">
        <f t="shared" si="30"/>
        <v>0</v>
      </c>
      <c r="BO13" s="53">
        <f t="shared" si="30"/>
        <v>909796.13</v>
      </c>
      <c r="BP13" s="53">
        <f t="shared" si="30"/>
        <v>0</v>
      </c>
      <c r="BQ13" s="53">
        <f t="shared" si="30"/>
        <v>0</v>
      </c>
      <c r="BR13" s="53">
        <f t="shared" si="30"/>
        <v>204123.87</v>
      </c>
      <c r="BS13" s="53">
        <f t="shared" si="30"/>
        <v>969920</v>
      </c>
      <c r="BT13" s="53">
        <f t="shared" si="30"/>
        <v>723530.1</v>
      </c>
      <c r="BU13" s="53">
        <f t="shared" si="30"/>
        <v>19288.120000000003</v>
      </c>
      <c r="BV13" s="53">
        <f t="shared" si="30"/>
        <v>969920</v>
      </c>
      <c r="BW13" s="53">
        <f t="shared" si="30"/>
        <v>0</v>
      </c>
      <c r="BX13" s="53">
        <f t="shared" si="30"/>
        <v>0</v>
      </c>
      <c r="BY13" s="53">
        <f t="shared" si="30"/>
        <v>929084.25</v>
      </c>
      <c r="BZ13" s="53">
        <f>BZ16</f>
        <v>317870.14</v>
      </c>
      <c r="CA13" s="53">
        <f t="shared" si="20"/>
        <v>31.50699182927827</v>
      </c>
      <c r="CB13" s="53">
        <f t="shared" si="21"/>
        <v>34.213273984571366</v>
      </c>
      <c r="CC13" s="53">
        <f>CC16</f>
        <v>319920</v>
      </c>
      <c r="CD13" s="53">
        <f>CD16</f>
        <v>319920</v>
      </c>
      <c r="CE13" s="53">
        <f>CE16</f>
        <v>319920</v>
      </c>
      <c r="CF13" s="53">
        <f>CF16</f>
        <v>78757.259999999995</v>
      </c>
      <c r="CG13" s="53">
        <f t="shared" si="22"/>
        <v>24.617798199549888</v>
      </c>
      <c r="CH13" s="53">
        <f>CH16</f>
        <v>-37260</v>
      </c>
      <c r="CI13" s="53">
        <f>CI16</f>
        <v>282660</v>
      </c>
      <c r="CJ13" s="53"/>
      <c r="CK13" s="53">
        <f t="shared" si="6"/>
        <v>0</v>
      </c>
      <c r="CL13" s="53">
        <f>CL16</f>
        <v>0</v>
      </c>
      <c r="CM13" s="53">
        <f>CM16</f>
        <v>282660</v>
      </c>
      <c r="CN13" s="53"/>
      <c r="CO13" s="53">
        <f t="shared" si="7"/>
        <v>0</v>
      </c>
      <c r="CP13" s="53">
        <f>CP16</f>
        <v>0</v>
      </c>
      <c r="CQ13" s="53">
        <f>CQ16</f>
        <v>282660</v>
      </c>
      <c r="CR13" s="53">
        <f>CR16</f>
        <v>216286.69999999998</v>
      </c>
      <c r="CS13" s="53">
        <f t="shared" si="8"/>
        <v>76.518325903912825</v>
      </c>
      <c r="CT13" s="53">
        <f>CT16</f>
        <v>-2.8421709430404007E-13</v>
      </c>
      <c r="CU13" s="53">
        <f>CU16</f>
        <v>282660</v>
      </c>
      <c r="CV13" s="53">
        <f>CV16</f>
        <v>216286.69999999998</v>
      </c>
      <c r="CW13" s="53">
        <f t="shared" si="9"/>
        <v>76.518325903912825</v>
      </c>
      <c r="CX13" s="53">
        <f t="shared" ref="CX13:DH13" si="31">CX16</f>
        <v>0</v>
      </c>
      <c r="CY13" s="53">
        <f t="shared" si="31"/>
        <v>282660</v>
      </c>
      <c r="CZ13" s="53">
        <f t="shared" si="31"/>
        <v>279360</v>
      </c>
      <c r="DA13" s="53">
        <f t="shared" si="31"/>
        <v>279360</v>
      </c>
      <c r="DB13" s="53">
        <f>DB16</f>
        <v>168932.15999999997</v>
      </c>
      <c r="DC13" s="53">
        <f>DC16</f>
        <v>185199.86</v>
      </c>
      <c r="DD13" s="53">
        <f t="shared" si="11"/>
        <v>109.62972355293392</v>
      </c>
      <c r="DE13" s="53">
        <f t="shared" si="12"/>
        <v>66.294337056128285</v>
      </c>
      <c r="DF13" s="53">
        <f t="shared" ref="DF13" si="32">DF16</f>
        <v>282660</v>
      </c>
      <c r="DG13" s="53">
        <f t="shared" si="31"/>
        <v>279360</v>
      </c>
      <c r="DH13" s="53">
        <f t="shared" si="31"/>
        <v>85102.95</v>
      </c>
      <c r="DI13" s="53">
        <f t="shared" si="13"/>
        <v>30.463541666666664</v>
      </c>
      <c r="DJ13" s="53">
        <f>DJ16</f>
        <v>0</v>
      </c>
      <c r="DK13" s="53">
        <f>DK16</f>
        <v>279360</v>
      </c>
      <c r="DL13" s="53">
        <f t="shared" si="14"/>
        <v>101.18127147766323</v>
      </c>
      <c r="DM13" s="53">
        <f>DM16</f>
        <v>0</v>
      </c>
      <c r="DN13" s="53">
        <f>DN16</f>
        <v>279360</v>
      </c>
      <c r="DO13" s="53">
        <f t="shared" ref="DO13" si="33">DO16</f>
        <v>225308.01</v>
      </c>
      <c r="DP13" s="53">
        <f t="shared" si="15"/>
        <v>80.651492697594506</v>
      </c>
      <c r="DQ13" s="53">
        <f>DQ16</f>
        <v>1.4779288903810084E-12</v>
      </c>
      <c r="DR13" s="53">
        <f>DR16</f>
        <v>279360</v>
      </c>
      <c r="DS13" s="53">
        <f t="shared" ref="DS13" si="34">DS16</f>
        <v>276327.5</v>
      </c>
      <c r="DT13" s="53">
        <f t="shared" si="16"/>
        <v>98.914483104238258</v>
      </c>
      <c r="DU13" s="53">
        <f>DU16</f>
        <v>-1.7053025658242404E-12</v>
      </c>
      <c r="DV13" s="53">
        <f>DV16</f>
        <v>279360</v>
      </c>
      <c r="DW13" s="53">
        <f t="shared" ref="DW13:DZ13" si="35">DW16</f>
        <v>279360</v>
      </c>
      <c r="DX13" s="53">
        <f t="shared" ref="DX13" si="36">DX16</f>
        <v>279360</v>
      </c>
      <c r="DY13" s="53">
        <f t="shared" si="35"/>
        <v>279360</v>
      </c>
      <c r="DZ13" s="53">
        <f t="shared" si="35"/>
        <v>279360</v>
      </c>
    </row>
    <row r="14" spans="1:130" s="630" customFormat="1" ht="20.100000000000001" customHeight="1" x14ac:dyDescent="0.35">
      <c r="A14" s="637"/>
      <c r="B14" s="637"/>
      <c r="C14" s="643"/>
      <c r="D14" s="637"/>
      <c r="E14" s="637"/>
      <c r="F14" s="637"/>
      <c r="G14" s="637"/>
      <c r="H14" s="637"/>
      <c r="I14" s="637"/>
      <c r="J14" s="637"/>
      <c r="K14" s="657" t="s">
        <v>5</v>
      </c>
      <c r="L14" s="579" t="s">
        <v>304</v>
      </c>
      <c r="M14" s="579"/>
      <c r="N14" s="579"/>
      <c r="O14" s="813"/>
      <c r="P14" s="40"/>
      <c r="Q14" s="40"/>
      <c r="R14" s="40"/>
      <c r="S14" s="40">
        <v>2888220</v>
      </c>
      <c r="T14" s="40">
        <v>3900000</v>
      </c>
      <c r="U14" s="40">
        <v>4200000</v>
      </c>
      <c r="V14" s="40">
        <v>0</v>
      </c>
      <c r="W14" s="40">
        <f t="shared" si="0"/>
        <v>0</v>
      </c>
      <c r="X14" s="40">
        <f>(Y14-U14)</f>
        <v>-4200000</v>
      </c>
      <c r="Y14" s="40"/>
      <c r="Z14" s="40"/>
      <c r="AA14" s="40">
        <v>4200000</v>
      </c>
      <c r="AB14" s="40">
        <v>4229967.3899999997</v>
      </c>
      <c r="AC14" s="40">
        <v>4200000</v>
      </c>
      <c r="AD14" s="40">
        <v>2810411.08</v>
      </c>
      <c r="AE14" s="40">
        <f t="shared" si="1"/>
        <v>66.914549523809526</v>
      </c>
      <c r="AF14" s="40">
        <f>(AG14-AC14)</f>
        <v>0</v>
      </c>
      <c r="AG14" s="40">
        <v>4200000</v>
      </c>
      <c r="AH14" s="40">
        <v>4200000</v>
      </c>
      <c r="AI14" s="40">
        <v>4200000</v>
      </c>
      <c r="AJ14" s="40">
        <v>4200000</v>
      </c>
      <c r="AK14" s="40">
        <v>4200000</v>
      </c>
      <c r="AL14" s="40">
        <v>4200000</v>
      </c>
      <c r="AM14" s="40">
        <v>3052604.93</v>
      </c>
      <c r="AN14" s="110">
        <v>238171.8</v>
      </c>
      <c r="AO14" s="110">
        <v>245400</v>
      </c>
      <c r="AP14" s="110">
        <v>246840</v>
      </c>
      <c r="AQ14" s="110">
        <v>336840.00000000006</v>
      </c>
      <c r="AR14" s="110">
        <v>336840</v>
      </c>
      <c r="AS14" s="110">
        <f t="shared" si="29"/>
        <v>141.42732263013505</v>
      </c>
      <c r="AT14" s="110">
        <f t="shared" si="2"/>
        <v>136.4608653378707</v>
      </c>
      <c r="AU14" s="110">
        <v>1221255.3999999999</v>
      </c>
      <c r="AV14" s="110">
        <v>1221255.3999999999</v>
      </c>
      <c r="AW14" s="110">
        <v>1221255.3999999999</v>
      </c>
      <c r="AX14" s="110">
        <v>1221255.3999999999</v>
      </c>
      <c r="AY14" s="40">
        <f>(BB14-AV14)</f>
        <v>2.3283064365386963E-10</v>
      </c>
      <c r="AZ14" s="40">
        <f>(AP14-AO14)</f>
        <v>1440</v>
      </c>
      <c r="BA14" s="40"/>
      <c r="BB14" s="110">
        <v>1221255.4000000001</v>
      </c>
      <c r="BC14" s="110">
        <v>1221255.4000000001</v>
      </c>
      <c r="BD14" s="110">
        <v>591129.27</v>
      </c>
      <c r="BE14" s="110">
        <v>706858.51</v>
      </c>
      <c r="BF14" s="110">
        <v>965326.14000000013</v>
      </c>
      <c r="BG14" s="110">
        <f>BG16+BG54</f>
        <v>1008887.6200000001</v>
      </c>
      <c r="BH14" s="110">
        <f t="shared" ref="BH14:BY14" si="37">BH16+BH54</f>
        <v>1221255.4000000001</v>
      </c>
      <c r="BI14" s="40">
        <f t="shared" si="37"/>
        <v>310080</v>
      </c>
      <c r="BJ14" s="110">
        <f t="shared" si="37"/>
        <v>1340935.4000000001</v>
      </c>
      <c r="BK14" s="110">
        <f t="shared" si="37"/>
        <v>1002242.72</v>
      </c>
      <c r="BL14" s="110">
        <f t="shared" si="37"/>
        <v>222.64698797015885</v>
      </c>
      <c r="BM14" s="40">
        <f t="shared" si="37"/>
        <v>0</v>
      </c>
      <c r="BN14" s="40">
        <f t="shared" si="37"/>
        <v>0</v>
      </c>
      <c r="BO14" s="110">
        <f t="shared" si="37"/>
        <v>909796.13</v>
      </c>
      <c r="BP14" s="110">
        <f t="shared" si="37"/>
        <v>0</v>
      </c>
      <c r="BQ14" s="110">
        <f t="shared" si="37"/>
        <v>0</v>
      </c>
      <c r="BR14" s="110">
        <f t="shared" si="37"/>
        <v>204123.87</v>
      </c>
      <c r="BS14" s="110">
        <f t="shared" si="37"/>
        <v>969920</v>
      </c>
      <c r="BT14" s="110">
        <f t="shared" si="37"/>
        <v>723530.1</v>
      </c>
      <c r="BU14" s="110">
        <f t="shared" si="37"/>
        <v>19288.120000000003</v>
      </c>
      <c r="BV14" s="110">
        <f t="shared" si="37"/>
        <v>969920</v>
      </c>
      <c r="BW14" s="110">
        <f t="shared" si="37"/>
        <v>0</v>
      </c>
      <c r="BX14" s="110">
        <f t="shared" si="37"/>
        <v>0</v>
      </c>
      <c r="BY14" s="110">
        <f t="shared" si="37"/>
        <v>929084.25</v>
      </c>
      <c r="BZ14" s="110">
        <f>BZ16</f>
        <v>317870.14</v>
      </c>
      <c r="CA14" s="110">
        <f t="shared" si="20"/>
        <v>31.50699182927827</v>
      </c>
      <c r="CB14" s="110">
        <f t="shared" si="21"/>
        <v>34.213273984571366</v>
      </c>
      <c r="CC14" s="110">
        <f>CC16</f>
        <v>319920</v>
      </c>
      <c r="CD14" s="110">
        <f>CD16</f>
        <v>319920</v>
      </c>
      <c r="CE14" s="110">
        <f>CE16</f>
        <v>319920</v>
      </c>
      <c r="CF14" s="110">
        <f>CF16</f>
        <v>78757.259999999995</v>
      </c>
      <c r="CG14" s="110">
        <f t="shared" si="22"/>
        <v>24.617798199549888</v>
      </c>
      <c r="CH14" s="110">
        <f>CH16</f>
        <v>-37260</v>
      </c>
      <c r="CI14" s="110">
        <f>CI16</f>
        <v>282660</v>
      </c>
      <c r="CJ14" s="110"/>
      <c r="CK14" s="110">
        <f t="shared" si="6"/>
        <v>0</v>
      </c>
      <c r="CL14" s="110">
        <f>CL16</f>
        <v>0</v>
      </c>
      <c r="CM14" s="110">
        <f>CM16</f>
        <v>282660</v>
      </c>
      <c r="CN14" s="110"/>
      <c r="CO14" s="110">
        <f t="shared" si="7"/>
        <v>0</v>
      </c>
      <c r="CP14" s="110">
        <f>CP16</f>
        <v>0</v>
      </c>
      <c r="CQ14" s="110">
        <f>CQ16</f>
        <v>282660</v>
      </c>
      <c r="CR14" s="110">
        <f>CR16</f>
        <v>216286.69999999998</v>
      </c>
      <c r="CS14" s="110">
        <f t="shared" si="8"/>
        <v>76.518325903912825</v>
      </c>
      <c r="CT14" s="110">
        <f>CT16</f>
        <v>-2.8421709430404007E-13</v>
      </c>
      <c r="CU14" s="110">
        <f>CU16</f>
        <v>282660</v>
      </c>
      <c r="CV14" s="110">
        <f>CV16</f>
        <v>216286.69999999998</v>
      </c>
      <c r="CW14" s="110">
        <f t="shared" si="9"/>
        <v>76.518325903912825</v>
      </c>
      <c r="CX14" s="110">
        <f t="shared" ref="CX14:DH14" si="38">CX16</f>
        <v>0</v>
      </c>
      <c r="CY14" s="110">
        <f t="shared" si="38"/>
        <v>282660</v>
      </c>
      <c r="CZ14" s="110">
        <f t="shared" si="38"/>
        <v>279360</v>
      </c>
      <c r="DA14" s="110">
        <f t="shared" si="38"/>
        <v>279360</v>
      </c>
      <c r="DB14" s="110">
        <f>DB16</f>
        <v>168932.15999999997</v>
      </c>
      <c r="DC14" s="110">
        <f>DC16</f>
        <v>185199.86</v>
      </c>
      <c r="DD14" s="110">
        <f t="shared" si="11"/>
        <v>109.62972355293392</v>
      </c>
      <c r="DE14" s="110">
        <f t="shared" si="12"/>
        <v>66.294337056128285</v>
      </c>
      <c r="DF14" s="110">
        <f t="shared" ref="DF14" si="39">DF16</f>
        <v>282660</v>
      </c>
      <c r="DG14" s="110">
        <f t="shared" si="38"/>
        <v>279360</v>
      </c>
      <c r="DH14" s="110">
        <f t="shared" si="38"/>
        <v>85102.95</v>
      </c>
      <c r="DI14" s="110">
        <f t="shared" si="13"/>
        <v>30.463541666666664</v>
      </c>
      <c r="DJ14" s="110">
        <f>DJ16</f>
        <v>0</v>
      </c>
      <c r="DK14" s="110">
        <f>DK16</f>
        <v>279360</v>
      </c>
      <c r="DL14" s="110">
        <f t="shared" si="14"/>
        <v>101.18127147766323</v>
      </c>
      <c r="DM14" s="110">
        <f>DM16</f>
        <v>0</v>
      </c>
      <c r="DN14" s="110">
        <f>DN16</f>
        <v>279360</v>
      </c>
      <c r="DO14" s="110">
        <f t="shared" ref="DO14" si="40">DO16</f>
        <v>225308.01</v>
      </c>
      <c r="DP14" s="110">
        <f t="shared" si="15"/>
        <v>80.651492697594506</v>
      </c>
      <c r="DQ14" s="110">
        <f>DQ16</f>
        <v>1.4779288903810084E-12</v>
      </c>
      <c r="DR14" s="110">
        <f>DR16</f>
        <v>279360</v>
      </c>
      <c r="DS14" s="110">
        <f t="shared" ref="DS14" si="41">DS16</f>
        <v>276327.5</v>
      </c>
      <c r="DT14" s="110">
        <f t="shared" si="16"/>
        <v>98.914483104238258</v>
      </c>
      <c r="DU14" s="110">
        <f>DU16</f>
        <v>-1.7053025658242404E-12</v>
      </c>
      <c r="DV14" s="110">
        <f>DV16</f>
        <v>279360</v>
      </c>
      <c r="DW14" s="110">
        <f t="shared" ref="DW14:DZ14" si="42">DW16</f>
        <v>279360</v>
      </c>
      <c r="DX14" s="110">
        <f t="shared" ref="DX14" si="43">DX16</f>
        <v>279360</v>
      </c>
      <c r="DY14" s="110">
        <f t="shared" si="42"/>
        <v>279360</v>
      </c>
      <c r="DZ14" s="110">
        <f t="shared" si="42"/>
        <v>279360</v>
      </c>
    </row>
    <row r="15" spans="1:130" s="630" customFormat="1" ht="20.100000000000001" hidden="1" customHeight="1" x14ac:dyDescent="0.35">
      <c r="A15" s="625"/>
      <c r="B15" s="637"/>
      <c r="C15" s="643"/>
      <c r="D15" s="637"/>
      <c r="E15" s="637"/>
      <c r="F15" s="637"/>
      <c r="G15" s="637"/>
      <c r="H15" s="637"/>
      <c r="I15" s="637"/>
      <c r="J15" s="637"/>
      <c r="K15" s="653" t="s">
        <v>9</v>
      </c>
      <c r="L15" s="552" t="s">
        <v>132</v>
      </c>
      <c r="M15" s="552"/>
      <c r="N15" s="552"/>
      <c r="O15" s="814"/>
      <c r="P15" s="43"/>
      <c r="Q15" s="43"/>
      <c r="R15" s="43"/>
      <c r="S15" s="43">
        <v>9172674.8300000001</v>
      </c>
      <c r="T15" s="43">
        <v>7027508</v>
      </c>
      <c r="U15" s="43">
        <v>6727513</v>
      </c>
      <c r="V15" s="43">
        <v>0</v>
      </c>
      <c r="W15" s="43">
        <f t="shared" si="0"/>
        <v>0</v>
      </c>
      <c r="X15" s="43">
        <f>(Y15-U15)</f>
        <v>-6727513</v>
      </c>
      <c r="Y15" s="43"/>
      <c r="Z15" s="43"/>
      <c r="AA15" s="43">
        <v>7072513</v>
      </c>
      <c r="AB15" s="43">
        <v>7041957.8899999997</v>
      </c>
      <c r="AC15" s="43">
        <v>6727513</v>
      </c>
      <c r="AD15" s="43">
        <v>2188251.46</v>
      </c>
      <c r="AE15" s="43">
        <f t="shared" si="1"/>
        <v>32.526900505431946</v>
      </c>
      <c r="AF15" s="43">
        <f>(AG15-AC15)</f>
        <v>0</v>
      </c>
      <c r="AG15" s="43">
        <v>6727513</v>
      </c>
      <c r="AH15" s="43">
        <v>6727513</v>
      </c>
      <c r="AI15" s="43">
        <v>6727513</v>
      </c>
      <c r="AJ15" s="43">
        <v>6727513</v>
      </c>
      <c r="AK15" s="43">
        <v>6727513</v>
      </c>
      <c r="AL15" s="43">
        <v>6727513</v>
      </c>
      <c r="AM15" s="43">
        <v>2932068.07</v>
      </c>
      <c r="AN15" s="104">
        <v>6658223.75</v>
      </c>
      <c r="AO15" s="104">
        <v>7077513</v>
      </c>
      <c r="AP15" s="104">
        <v>8477513</v>
      </c>
      <c r="AQ15" s="104">
        <v>8477513</v>
      </c>
      <c r="AR15" s="104">
        <v>3037088.68</v>
      </c>
      <c r="AS15" s="104">
        <f t="shared" si="29"/>
        <v>45.614097603734031</v>
      </c>
      <c r="AT15" s="104">
        <f t="shared" si="2"/>
        <v>35.825231763136195</v>
      </c>
      <c r="AU15" s="104"/>
      <c r="AV15" s="104"/>
      <c r="AW15" s="104"/>
      <c r="AX15" s="104"/>
      <c r="AY15" s="43">
        <f>(BB15-AV15)</f>
        <v>0</v>
      </c>
      <c r="AZ15" s="43">
        <f>(AP15-AO15)</f>
        <v>1400000</v>
      </c>
      <c r="BA15" s="43"/>
      <c r="BB15" s="104"/>
      <c r="BC15" s="104"/>
      <c r="BD15" s="104"/>
      <c r="BE15" s="104"/>
      <c r="BF15" s="104"/>
      <c r="BG15" s="104"/>
      <c r="BH15" s="104"/>
      <c r="BI15" s="43">
        <f>(BJ15-BH15)</f>
        <v>0</v>
      </c>
      <c r="BJ15" s="104"/>
      <c r="BK15" s="104"/>
      <c r="BL15" s="104">
        <f t="shared" si="4"/>
        <v>0</v>
      </c>
      <c r="BM15" s="43"/>
      <c r="BN15" s="43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>
        <f t="shared" si="20"/>
        <v>0</v>
      </c>
      <c r="CB15" s="104">
        <f t="shared" si="21"/>
        <v>0</v>
      </c>
      <c r="CC15" s="104"/>
      <c r="CD15" s="104"/>
      <c r="CE15" s="104"/>
      <c r="CF15" s="104"/>
      <c r="CG15" s="104">
        <f t="shared" si="22"/>
        <v>0</v>
      </c>
      <c r="CH15" s="104"/>
      <c r="CI15" s="104"/>
      <c r="CJ15" s="104"/>
      <c r="CK15" s="104">
        <f t="shared" si="6"/>
        <v>0</v>
      </c>
      <c r="CL15" s="104"/>
      <c r="CM15" s="104"/>
      <c r="CN15" s="104"/>
      <c r="CO15" s="104">
        <f t="shared" si="7"/>
        <v>0</v>
      </c>
      <c r="CP15" s="104"/>
      <c r="CQ15" s="104"/>
      <c r="CR15" s="104"/>
      <c r="CS15" s="104">
        <f t="shared" si="8"/>
        <v>0</v>
      </c>
      <c r="CT15" s="104"/>
      <c r="CU15" s="104"/>
      <c r="CV15" s="104"/>
      <c r="CW15" s="104">
        <f t="shared" si="9"/>
        <v>0</v>
      </c>
      <c r="CX15" s="104"/>
      <c r="CY15" s="104"/>
      <c r="CZ15" s="104"/>
      <c r="DA15" s="104"/>
      <c r="DB15" s="104"/>
      <c r="DC15" s="104"/>
      <c r="DD15" s="104">
        <f t="shared" si="11"/>
        <v>0</v>
      </c>
      <c r="DE15" s="104">
        <f t="shared" si="12"/>
        <v>0</v>
      </c>
      <c r="DF15" s="104"/>
      <c r="DG15" s="104"/>
      <c r="DH15" s="104"/>
      <c r="DI15" s="104">
        <f t="shared" si="13"/>
        <v>0</v>
      </c>
      <c r="DJ15" s="104"/>
      <c r="DK15" s="104"/>
      <c r="DL15" s="104">
        <f t="shared" si="14"/>
        <v>0</v>
      </c>
      <c r="DM15" s="104"/>
      <c r="DN15" s="104"/>
      <c r="DO15" s="104"/>
      <c r="DP15" s="104">
        <f t="shared" si="15"/>
        <v>0</v>
      </c>
      <c r="DQ15" s="104"/>
      <c r="DR15" s="104"/>
      <c r="DS15" s="104"/>
      <c r="DT15" s="104">
        <f t="shared" si="16"/>
        <v>0</v>
      </c>
      <c r="DU15" s="104"/>
      <c r="DV15" s="104"/>
      <c r="DW15" s="104"/>
      <c r="DX15" s="104"/>
      <c r="DY15" s="104"/>
      <c r="DZ15" s="104"/>
    </row>
    <row r="16" spans="1:130" s="630" customFormat="1" ht="20.100000000000001" customHeight="1" x14ac:dyDescent="0.35">
      <c r="A16" s="672"/>
      <c r="B16" s="714"/>
      <c r="C16" s="641"/>
      <c r="D16" s="622"/>
      <c r="E16" s="622"/>
      <c r="F16" s="622"/>
      <c r="G16" s="622" t="s">
        <v>9</v>
      </c>
      <c r="H16" s="622"/>
      <c r="I16" s="622"/>
      <c r="J16" s="622" t="s">
        <v>201</v>
      </c>
      <c r="K16" s="811">
        <v>3</v>
      </c>
      <c r="L16" s="904" t="s">
        <v>252</v>
      </c>
      <c r="M16" s="904"/>
      <c r="N16" s="904"/>
      <c r="O16" s="904"/>
      <c r="P16" s="34">
        <f t="shared" ref="P16:V16" si="44">SUM(P17+P47)</f>
        <v>1274300.96</v>
      </c>
      <c r="Q16" s="34">
        <f t="shared" si="44"/>
        <v>256416.42</v>
      </c>
      <c r="R16" s="34">
        <f t="shared" si="44"/>
        <v>259020</v>
      </c>
      <c r="S16" s="34">
        <f t="shared" si="44"/>
        <v>259020</v>
      </c>
      <c r="T16" s="34">
        <f t="shared" si="44"/>
        <v>259020</v>
      </c>
      <c r="U16" s="34">
        <f t="shared" si="44"/>
        <v>259020</v>
      </c>
      <c r="V16" s="34">
        <f t="shared" si="44"/>
        <v>0</v>
      </c>
      <c r="W16" s="34">
        <f t="shared" si="0"/>
        <v>0</v>
      </c>
      <c r="X16" s="34">
        <f>SUM(X17+X47)</f>
        <v>0</v>
      </c>
      <c r="Y16" s="34">
        <f>SUM(Y17+Y47)</f>
        <v>259020</v>
      </c>
      <c r="Z16" s="34">
        <f>SUM(Z17+Z47)</f>
        <v>259020</v>
      </c>
      <c r="AA16" s="34">
        <f>SUM(AG17+AA47)</f>
        <v>245400</v>
      </c>
      <c r="AB16" s="34">
        <f>SUM(AB17+AB47)</f>
        <v>245940</v>
      </c>
      <c r="AC16" s="34">
        <f>SUM(AC17+AC47)</f>
        <v>259020</v>
      </c>
      <c r="AD16" s="34">
        <f>SUM(AD17+AD47)</f>
        <v>61066.86</v>
      </c>
      <c r="AE16" s="34">
        <f t="shared" si="1"/>
        <v>23.576117674310865</v>
      </c>
      <c r="AF16" s="34">
        <f t="shared" ref="AF16:AR16" si="45">SUM(AF17+AF47)</f>
        <v>-13620.000000000005</v>
      </c>
      <c r="AG16" s="34">
        <f t="shared" si="45"/>
        <v>245400</v>
      </c>
      <c r="AH16" s="34">
        <f t="shared" si="45"/>
        <v>259020</v>
      </c>
      <c r="AI16" s="34">
        <f t="shared" si="45"/>
        <v>259020</v>
      </c>
      <c r="AJ16" s="34">
        <f t="shared" si="45"/>
        <v>245400</v>
      </c>
      <c r="AK16" s="34">
        <f t="shared" si="45"/>
        <v>245400</v>
      </c>
      <c r="AL16" s="34">
        <f t="shared" si="45"/>
        <v>245400</v>
      </c>
      <c r="AM16" s="34">
        <f t="shared" si="45"/>
        <v>79425.799999999988</v>
      </c>
      <c r="AN16" s="102">
        <f t="shared" si="45"/>
        <v>238171.8</v>
      </c>
      <c r="AO16" s="102">
        <f t="shared" si="45"/>
        <v>245400</v>
      </c>
      <c r="AP16" s="102">
        <f t="shared" si="45"/>
        <v>246840</v>
      </c>
      <c r="AQ16" s="102">
        <f t="shared" si="45"/>
        <v>336840.00000000006</v>
      </c>
      <c r="AR16" s="102">
        <f t="shared" si="45"/>
        <v>336840</v>
      </c>
      <c r="AS16" s="102">
        <f t="shared" si="29"/>
        <v>141.42732263013505</v>
      </c>
      <c r="AT16" s="102">
        <f t="shared" si="2"/>
        <v>136.4608653378707</v>
      </c>
      <c r="AU16" s="102">
        <f>SUM(AU17+AU47)+AU55</f>
        <v>1221255.3999999999</v>
      </c>
      <c r="AV16" s="102">
        <f>SUM(AV17+AV47)+AV55</f>
        <v>1221255.3999999999</v>
      </c>
      <c r="AW16" s="102">
        <f>SUM(AW17+AW47)+AW55</f>
        <v>1221255.3999999999</v>
      </c>
      <c r="AX16" s="102">
        <f>SUM(AX17+AX47)+AX55</f>
        <v>1221255.3999999999</v>
      </c>
      <c r="AY16" s="102">
        <f>SUM(AY17+AY47)+AY55</f>
        <v>0</v>
      </c>
      <c r="AZ16" s="34">
        <f>SUM(AZ17+AZ47)</f>
        <v>3228.6500000000015</v>
      </c>
      <c r="BA16" s="34">
        <f>SUM(BA17+BA47)</f>
        <v>0</v>
      </c>
      <c r="BB16" s="102">
        <f t="shared" ref="BB16:BK16" si="46">SUM(BB17+BB47)+BB55</f>
        <v>1221255.4000000001</v>
      </c>
      <c r="BC16" s="102">
        <f t="shared" si="46"/>
        <v>1221255.4000000001</v>
      </c>
      <c r="BD16" s="102">
        <f t="shared" si="46"/>
        <v>591129.27</v>
      </c>
      <c r="BE16" s="102">
        <f t="shared" si="46"/>
        <v>706858.51</v>
      </c>
      <c r="BF16" s="102">
        <f t="shared" si="46"/>
        <v>965326.14000000013</v>
      </c>
      <c r="BG16" s="102">
        <f>SUM(BG17+BG47)</f>
        <v>368356.81</v>
      </c>
      <c r="BH16" s="102">
        <f>SUM(BH17+BH47)</f>
        <v>318720.00000000006</v>
      </c>
      <c r="BI16" s="102">
        <f t="shared" si="46"/>
        <v>119680</v>
      </c>
      <c r="BJ16" s="102">
        <f>SUM(BJ17+BJ47)</f>
        <v>318000.00000000006</v>
      </c>
      <c r="BK16" s="102">
        <f t="shared" si="46"/>
        <v>575290.87</v>
      </c>
      <c r="BL16" s="102">
        <f t="shared" si="4"/>
        <v>180.90907861635216</v>
      </c>
      <c r="BM16" s="102"/>
      <c r="BN16" s="102"/>
      <c r="BO16" s="102">
        <f>SUM(BO17+BO47)</f>
        <v>318000</v>
      </c>
      <c r="BP16" s="102">
        <f t="shared" ref="BP16:BX16" si="47">SUM(BP17+BP47)</f>
        <v>0</v>
      </c>
      <c r="BQ16" s="102">
        <f t="shared" si="47"/>
        <v>0</v>
      </c>
      <c r="BR16" s="102">
        <f t="shared" si="47"/>
        <v>1919.9999999999948</v>
      </c>
      <c r="BS16" s="102">
        <f t="shared" si="47"/>
        <v>319920</v>
      </c>
      <c r="BT16" s="102">
        <f t="shared" si="47"/>
        <v>296940.77999999997</v>
      </c>
      <c r="BU16" s="102">
        <f t="shared" si="47"/>
        <v>-9.0949470177292824E-13</v>
      </c>
      <c r="BV16" s="102">
        <f t="shared" si="47"/>
        <v>319920</v>
      </c>
      <c r="BW16" s="102">
        <f t="shared" si="47"/>
        <v>0</v>
      </c>
      <c r="BX16" s="102">
        <f t="shared" si="47"/>
        <v>0</v>
      </c>
      <c r="BY16" s="102">
        <f>SUM(BY17+BY47)</f>
        <v>318000</v>
      </c>
      <c r="BZ16" s="102">
        <f>SUM(BZ17+BZ47)</f>
        <v>317870.14</v>
      </c>
      <c r="CA16" s="102">
        <f t="shared" si="20"/>
        <v>86.294085346216349</v>
      </c>
      <c r="CB16" s="102">
        <f t="shared" si="21"/>
        <v>99.959163522012588</v>
      </c>
      <c r="CC16" s="102">
        <f>SUM(CC17+CC47)</f>
        <v>319920</v>
      </c>
      <c r="CD16" s="102">
        <f>SUM(CD17+CD47)</f>
        <v>319920</v>
      </c>
      <c r="CE16" s="102">
        <f>SUM(CE17+CE47)</f>
        <v>319920</v>
      </c>
      <c r="CF16" s="102">
        <f>SUM(CF17+CF47)</f>
        <v>78757.259999999995</v>
      </c>
      <c r="CG16" s="102">
        <f t="shared" si="22"/>
        <v>24.617798199549888</v>
      </c>
      <c r="CH16" s="102">
        <f>SUM(CH17+CH47)</f>
        <v>-37260</v>
      </c>
      <c r="CI16" s="102">
        <f>SUM(CI17+CI47)</f>
        <v>282660</v>
      </c>
      <c r="CJ16" s="102"/>
      <c r="CK16" s="102">
        <f t="shared" si="6"/>
        <v>0</v>
      </c>
      <c r="CL16" s="102">
        <f>SUM(CL17+CL47)</f>
        <v>0</v>
      </c>
      <c r="CM16" s="102">
        <f>SUM(CM17+CM47)</f>
        <v>282660</v>
      </c>
      <c r="CN16" s="102"/>
      <c r="CO16" s="102">
        <f t="shared" si="7"/>
        <v>0</v>
      </c>
      <c r="CP16" s="102">
        <f>SUM(CP17+CP47)</f>
        <v>0</v>
      </c>
      <c r="CQ16" s="102">
        <f>SUM(CQ17+CQ47)</f>
        <v>282660</v>
      </c>
      <c r="CR16" s="102">
        <f>SUM(CR17+CR47)</f>
        <v>216286.69999999998</v>
      </c>
      <c r="CS16" s="102">
        <f t="shared" si="8"/>
        <v>76.518325903912825</v>
      </c>
      <c r="CT16" s="102">
        <f>SUM(CT17+CT47)</f>
        <v>-2.8421709430404007E-13</v>
      </c>
      <c r="CU16" s="102">
        <f>SUM(CU17+CU47)</f>
        <v>282660</v>
      </c>
      <c r="CV16" s="102">
        <f>SUM(CV17+CV47)</f>
        <v>216286.69999999998</v>
      </c>
      <c r="CW16" s="102">
        <f t="shared" si="9"/>
        <v>76.518325903912825</v>
      </c>
      <c r="CX16" s="102">
        <f t="shared" ref="CX16:DH16" si="48">SUM(CX17+CX47)</f>
        <v>0</v>
      </c>
      <c r="CY16" s="102">
        <f t="shared" si="48"/>
        <v>282660</v>
      </c>
      <c r="CZ16" s="102">
        <f t="shared" si="48"/>
        <v>279360</v>
      </c>
      <c r="DA16" s="102">
        <f t="shared" si="48"/>
        <v>279360</v>
      </c>
      <c r="DB16" s="102">
        <f>SUM(DB17+DB47)</f>
        <v>168932.15999999997</v>
      </c>
      <c r="DC16" s="102">
        <f>SUM(DC17+DC47)</f>
        <v>185199.86</v>
      </c>
      <c r="DD16" s="102">
        <f t="shared" si="11"/>
        <v>109.62972355293392</v>
      </c>
      <c r="DE16" s="102">
        <f t="shared" si="12"/>
        <v>66.294337056128285</v>
      </c>
      <c r="DF16" s="102">
        <f t="shared" ref="DF16" si="49">SUM(DF17+DF47)</f>
        <v>282660</v>
      </c>
      <c r="DG16" s="102">
        <f t="shared" si="48"/>
        <v>279360</v>
      </c>
      <c r="DH16" s="102">
        <f t="shared" si="48"/>
        <v>85102.95</v>
      </c>
      <c r="DI16" s="102">
        <f t="shared" si="13"/>
        <v>30.463541666666664</v>
      </c>
      <c r="DJ16" s="102">
        <f>SUM(DJ17+DJ47)</f>
        <v>0</v>
      </c>
      <c r="DK16" s="102">
        <f>SUM(DK17+DK47)</f>
        <v>279360</v>
      </c>
      <c r="DL16" s="102">
        <f t="shared" si="14"/>
        <v>101.18127147766323</v>
      </c>
      <c r="DM16" s="102">
        <f>SUM(DM17+DM47)</f>
        <v>0</v>
      </c>
      <c r="DN16" s="102">
        <f>SUM(DN17+DN47)</f>
        <v>279360</v>
      </c>
      <c r="DO16" s="102">
        <f t="shared" ref="DO16" si="50">SUM(DO17+DO47)</f>
        <v>225308.01</v>
      </c>
      <c r="DP16" s="102">
        <f t="shared" si="15"/>
        <v>80.651492697594506</v>
      </c>
      <c r="DQ16" s="102">
        <f>SUM(DQ17+DQ47)</f>
        <v>1.4779288903810084E-12</v>
      </c>
      <c r="DR16" s="102">
        <f>SUM(DR17+DR47)</f>
        <v>279360</v>
      </c>
      <c r="DS16" s="102">
        <f t="shared" ref="DS16" si="51">SUM(DS17+DS47)</f>
        <v>276327.5</v>
      </c>
      <c r="DT16" s="102">
        <f t="shared" si="16"/>
        <v>98.914483104238258</v>
      </c>
      <c r="DU16" s="102">
        <f>SUM(DU17+DU47)</f>
        <v>-1.7053025658242404E-12</v>
      </c>
      <c r="DV16" s="102">
        <f>SUM(DV17+DV47)</f>
        <v>279360</v>
      </c>
      <c r="DW16" s="102">
        <f t="shared" ref="DW16:DZ16" si="52">SUM(DW17+DW47)</f>
        <v>279360</v>
      </c>
      <c r="DX16" s="102">
        <f t="shared" ref="DX16" si="53">SUM(DX17+DX47)</f>
        <v>279360</v>
      </c>
      <c r="DY16" s="102">
        <f t="shared" si="52"/>
        <v>279360</v>
      </c>
      <c r="DZ16" s="102">
        <f t="shared" si="52"/>
        <v>279360</v>
      </c>
    </row>
    <row r="17" spans="1:130" s="630" customFormat="1" ht="20.100000000000001" customHeight="1" x14ac:dyDescent="0.35">
      <c r="A17" s="622"/>
      <c r="B17" s="622"/>
      <c r="C17" s="641"/>
      <c r="D17" s="622"/>
      <c r="E17" s="622"/>
      <c r="F17" s="622"/>
      <c r="G17" s="622" t="s">
        <v>9</v>
      </c>
      <c r="H17" s="622"/>
      <c r="I17" s="622"/>
      <c r="J17" s="622" t="s">
        <v>201</v>
      </c>
      <c r="K17" s="810"/>
      <c r="L17" s="822">
        <v>32</v>
      </c>
      <c r="M17" s="904" t="s">
        <v>161</v>
      </c>
      <c r="N17" s="904"/>
      <c r="O17" s="904"/>
      <c r="P17" s="34">
        <f t="shared" ref="P17:V17" si="54">SUM(P18+P23+P30+P40)</f>
        <v>1271580.96</v>
      </c>
      <c r="Q17" s="34">
        <f t="shared" si="54"/>
        <v>253526.42</v>
      </c>
      <c r="R17" s="34">
        <f t="shared" si="54"/>
        <v>256130</v>
      </c>
      <c r="S17" s="34">
        <f t="shared" si="54"/>
        <v>256130</v>
      </c>
      <c r="T17" s="34">
        <f t="shared" si="54"/>
        <v>256130</v>
      </c>
      <c r="U17" s="34">
        <f t="shared" si="54"/>
        <v>256130</v>
      </c>
      <c r="V17" s="34">
        <f t="shared" si="54"/>
        <v>0</v>
      </c>
      <c r="W17" s="34">
        <f t="shared" si="0"/>
        <v>0</v>
      </c>
      <c r="X17" s="34">
        <f>SUM(X18+X23+X30+X40)</f>
        <v>0</v>
      </c>
      <c r="Y17" s="34">
        <f>SUM(Y18+Y23+Y30+Y40)</f>
        <v>256130</v>
      </c>
      <c r="Z17" s="34">
        <f>SUM(Z18+Z23+Z30+Z40)</f>
        <v>256130</v>
      </c>
      <c r="AA17" s="34" t="e">
        <f>SUM(AG18+AA23+AA30+AA40)</f>
        <v>#DIV/0!</v>
      </c>
      <c r="AB17" s="34">
        <f>SUM(AB18+AB23+AB30+AB40)</f>
        <v>242340</v>
      </c>
      <c r="AC17" s="34">
        <f>SUM(AC18+AC23+AC30+AC40)</f>
        <v>256130</v>
      </c>
      <c r="AD17" s="34">
        <f>SUM(AD18+AD23+AD30+AD40)</f>
        <v>60582.17</v>
      </c>
      <c r="AE17" s="34">
        <f t="shared" si="1"/>
        <v>23.652898918517941</v>
      </c>
      <c r="AF17" s="34">
        <f>SUM(AF18+AF23+AF30+AF40)</f>
        <v>-14039.510000000006</v>
      </c>
      <c r="AG17" s="34">
        <f>SUM(AG18+AG23+AG30+AG40)</f>
        <v>242090.49</v>
      </c>
      <c r="AH17" s="34">
        <v>256130</v>
      </c>
      <c r="AI17" s="34">
        <v>256130</v>
      </c>
      <c r="AJ17" s="34">
        <f t="shared" ref="AJ17:AR17" si="55">SUM(AJ18+AJ23+AJ30+AJ40)</f>
        <v>242090.49</v>
      </c>
      <c r="AK17" s="34">
        <f t="shared" si="55"/>
        <v>242090.49</v>
      </c>
      <c r="AL17" s="34">
        <f t="shared" si="55"/>
        <v>242090.49</v>
      </c>
      <c r="AM17" s="34">
        <f t="shared" si="55"/>
        <v>78941.109999999986</v>
      </c>
      <c r="AN17" s="102">
        <f t="shared" si="55"/>
        <v>236650.94</v>
      </c>
      <c r="AO17" s="102">
        <f t="shared" si="55"/>
        <v>242090.49</v>
      </c>
      <c r="AP17" s="102">
        <f t="shared" si="55"/>
        <v>245319.14</v>
      </c>
      <c r="AQ17" s="102">
        <f t="shared" si="55"/>
        <v>335319.54000000004</v>
      </c>
      <c r="AR17" s="102">
        <f t="shared" si="55"/>
        <v>335319.53999999998</v>
      </c>
      <c r="AS17" s="102">
        <f t="shared" si="29"/>
        <v>141.69372832408777</v>
      </c>
      <c r="AT17" s="102">
        <f t="shared" si="2"/>
        <v>136.68706811869632</v>
      </c>
      <c r="AU17" s="102">
        <f>SUM(AU18+AU23+AU30+AU40)</f>
        <v>245319.14</v>
      </c>
      <c r="AV17" s="102">
        <f>SUM(AV18+AV23+AV30+AV40)</f>
        <v>245319.14</v>
      </c>
      <c r="AW17" s="102">
        <v>245319.14</v>
      </c>
      <c r="AX17" s="102">
        <v>245319.14</v>
      </c>
      <c r="AY17" s="102">
        <f t="shared" ref="AY17:BK17" si="56">SUM(AY18+AY23+AY30+AY40)</f>
        <v>71880.399999999994</v>
      </c>
      <c r="AZ17" s="34">
        <f t="shared" si="56"/>
        <v>3228.6500000000015</v>
      </c>
      <c r="BA17" s="34">
        <f t="shared" si="56"/>
        <v>0</v>
      </c>
      <c r="BB17" s="102">
        <f t="shared" si="56"/>
        <v>317199.54000000004</v>
      </c>
      <c r="BC17" s="102">
        <f t="shared" si="56"/>
        <v>317199.54000000004</v>
      </c>
      <c r="BD17" s="102">
        <f t="shared" si="56"/>
        <v>176021.06</v>
      </c>
      <c r="BE17" s="102">
        <f t="shared" si="56"/>
        <v>245430.3</v>
      </c>
      <c r="BF17" s="102">
        <f t="shared" si="56"/>
        <v>368400</v>
      </c>
      <c r="BG17" s="102">
        <f>SUM(BG18+BG23+BG30+BG40)</f>
        <v>364844.85</v>
      </c>
      <c r="BH17" s="102">
        <f>BH18+BH23+BH30+BH40</f>
        <v>317199.54000000004</v>
      </c>
      <c r="BI17" s="102">
        <f t="shared" si="56"/>
        <v>-720</v>
      </c>
      <c r="BJ17" s="102">
        <f t="shared" si="56"/>
        <v>316479.54000000004</v>
      </c>
      <c r="BK17" s="102">
        <f t="shared" si="56"/>
        <v>216947.72</v>
      </c>
      <c r="BL17" s="102">
        <f t="shared" si="4"/>
        <v>68.550314500583511</v>
      </c>
      <c r="BM17" s="102"/>
      <c r="BN17" s="102"/>
      <c r="BO17" s="102">
        <f>SUM(BO18+BO23+BO30+BO40)</f>
        <v>314663.7</v>
      </c>
      <c r="BP17" s="102"/>
      <c r="BQ17" s="102"/>
      <c r="BR17" s="102">
        <f t="shared" ref="BR17:BY17" si="57">SUM(BR18+BR23+BR30+BR40)</f>
        <v>1206.2999999999947</v>
      </c>
      <c r="BS17" s="102">
        <f t="shared" si="57"/>
        <v>315870</v>
      </c>
      <c r="BT17" s="102">
        <f>SUM(BT18+BT23+BT30+BT40)</f>
        <v>293891.81</v>
      </c>
      <c r="BU17" s="102">
        <f t="shared" si="57"/>
        <v>-318.57000000000085</v>
      </c>
      <c r="BV17" s="102">
        <f t="shared" si="57"/>
        <v>315870</v>
      </c>
      <c r="BW17" s="102"/>
      <c r="BX17" s="102"/>
      <c r="BY17" s="102">
        <f t="shared" si="57"/>
        <v>314345.13</v>
      </c>
      <c r="BZ17" s="102">
        <f>SUM(BZ18+BZ23+BZ30+BZ40)</f>
        <v>314215.27</v>
      </c>
      <c r="CA17" s="102">
        <f t="shared" si="20"/>
        <v>86.1229835092917</v>
      </c>
      <c r="CB17" s="102">
        <f t="shared" si="21"/>
        <v>99.958688718988583</v>
      </c>
      <c r="CC17" s="102">
        <v>315870</v>
      </c>
      <c r="CD17" s="102">
        <v>315870</v>
      </c>
      <c r="CE17" s="102">
        <f>SUM(CE18+CE23+CE30+CE40)</f>
        <v>315870</v>
      </c>
      <c r="CF17" s="102">
        <f>SUM(CF18+CF23+CF30+CF40)</f>
        <v>78742.33</v>
      </c>
      <c r="CG17" s="102">
        <f t="shared" si="22"/>
        <v>24.928714344508819</v>
      </c>
      <c r="CH17" s="102">
        <f>SUM(CH18+CH23+CH30+CH40)</f>
        <v>-33310</v>
      </c>
      <c r="CI17" s="102">
        <f>SUM(CI18+CI23+CI30+CI40)</f>
        <v>282560</v>
      </c>
      <c r="CJ17" s="102"/>
      <c r="CK17" s="102">
        <f t="shared" si="6"/>
        <v>0</v>
      </c>
      <c r="CL17" s="102">
        <f>SUM(CL18+CL23+CL30+CL40)</f>
        <v>0</v>
      </c>
      <c r="CM17" s="102">
        <f>SUM(CM18+CM23+CM30+CM40)</f>
        <v>282560</v>
      </c>
      <c r="CN17" s="102"/>
      <c r="CO17" s="102">
        <f t="shared" si="7"/>
        <v>0</v>
      </c>
      <c r="CP17" s="102">
        <f>SUM(CP18+CP23+CP30+CP40)</f>
        <v>0</v>
      </c>
      <c r="CQ17" s="102">
        <f>SUM(CQ18+CQ23+CQ30+CQ40)</f>
        <v>282560</v>
      </c>
      <c r="CR17" s="102">
        <f>SUM(CR18+CR23+CR30+CR40)</f>
        <v>216271.77</v>
      </c>
      <c r="CS17" s="102">
        <f t="shared" si="8"/>
        <v>76.540122451868626</v>
      </c>
      <c r="CT17" s="102">
        <f>SUM(CT18+CT23+CT30+CT40)</f>
        <v>85.069999999999709</v>
      </c>
      <c r="CU17" s="102">
        <f>SUM(CU18+CU23+CU30+CU40)</f>
        <v>282645.07</v>
      </c>
      <c r="CV17" s="102">
        <f>SUM(CV18+CV23+CV30+CV40)</f>
        <v>216271.77</v>
      </c>
      <c r="CW17" s="102">
        <f t="shared" si="9"/>
        <v>76.517085544778823</v>
      </c>
      <c r="CX17" s="102">
        <f>SUM(CX18+CX23+CX30+CX40)</f>
        <v>0</v>
      </c>
      <c r="CY17" s="102">
        <f>SUM(CY18+CY23+CY30+CY40)</f>
        <v>282645.07</v>
      </c>
      <c r="CZ17" s="102">
        <v>279260</v>
      </c>
      <c r="DA17" s="102">
        <v>279260</v>
      </c>
      <c r="DB17" s="102">
        <f>SUM(DB18+DB23+DB30+DB40)</f>
        <v>168917.22999999998</v>
      </c>
      <c r="DC17" s="102">
        <f>SUM(DC18+DC23+DC30+DC40)</f>
        <v>185199.86</v>
      </c>
      <c r="DD17" s="102">
        <f t="shared" si="11"/>
        <v>109.63941333871033</v>
      </c>
      <c r="DE17" s="102">
        <f t="shared" si="12"/>
        <v>66.318076344625069</v>
      </c>
      <c r="DF17" s="102">
        <f>SUM(DF18+DF23+DF30+DF40)</f>
        <v>282645.07</v>
      </c>
      <c r="DG17" s="102">
        <f>SUM(DG18+DG23+DG30+DG40)</f>
        <v>279260</v>
      </c>
      <c r="DH17" s="102">
        <f>SUM(DH18+DH23+DH30+DH40)</f>
        <v>85102.95</v>
      </c>
      <c r="DI17" s="102">
        <f t="shared" si="13"/>
        <v>30.47445033302299</v>
      </c>
      <c r="DJ17" s="102">
        <f>SUM(DJ18+DJ23+DJ30+DJ40)</f>
        <v>0</v>
      </c>
      <c r="DK17" s="102">
        <f>SUM(DK18+DK23+DK30+DK40)</f>
        <v>279260</v>
      </c>
      <c r="DL17" s="102">
        <f t="shared" si="14"/>
        <v>101.21215712955669</v>
      </c>
      <c r="DM17" s="102">
        <f>SUM(DM18+DM23+DM30+DM40)</f>
        <v>0</v>
      </c>
      <c r="DN17" s="102">
        <f>SUM(DN18+DN23+DN30+DN40)</f>
        <v>279260</v>
      </c>
      <c r="DO17" s="102">
        <f>SUM(DO18+DO23+DO30+DO40)</f>
        <v>225308.01</v>
      </c>
      <c r="DP17" s="102">
        <f t="shared" si="15"/>
        <v>80.680373128983746</v>
      </c>
      <c r="DQ17" s="102">
        <f>SUM(DQ18+DQ23+DQ30+DQ40)</f>
        <v>100.00000000000148</v>
      </c>
      <c r="DR17" s="102">
        <f>SUM(DR18+DR23+DR30+DR40)</f>
        <v>279360</v>
      </c>
      <c r="DS17" s="102">
        <f>SUM(DS18+DS23+DS30+DS40)</f>
        <v>276327.5</v>
      </c>
      <c r="DT17" s="102">
        <f t="shared" si="16"/>
        <v>98.914483104238258</v>
      </c>
      <c r="DU17" s="102">
        <f>SUM(DU18+DU23+DU30+DU40)</f>
        <v>-1.7053025658242404E-12</v>
      </c>
      <c r="DV17" s="102">
        <f>SUM(DV18+DV23+DV30+DV40)</f>
        <v>279360</v>
      </c>
      <c r="DW17" s="102">
        <f t="shared" ref="DW17:DX17" si="58">SUM(DW18+DW23+DW30+DW40)</f>
        <v>279360</v>
      </c>
      <c r="DX17" s="102">
        <f t="shared" si="58"/>
        <v>279360</v>
      </c>
      <c r="DY17" s="102">
        <v>279360</v>
      </c>
      <c r="DZ17" s="102">
        <v>279360</v>
      </c>
    </row>
    <row r="18" spans="1:130" s="630" customFormat="1" ht="20.100000000000001" customHeight="1" x14ac:dyDescent="0.35">
      <c r="A18" s="628" t="s">
        <v>484</v>
      </c>
      <c r="B18" s="622" t="s">
        <v>443</v>
      </c>
      <c r="C18" s="641" t="s">
        <v>5</v>
      </c>
      <c r="D18" s="622"/>
      <c r="E18" s="622"/>
      <c r="F18" s="622"/>
      <c r="G18" s="622" t="s">
        <v>9</v>
      </c>
      <c r="H18" s="622"/>
      <c r="I18" s="622"/>
      <c r="J18" s="622" t="s">
        <v>201</v>
      </c>
      <c r="K18" s="810"/>
      <c r="L18" s="549"/>
      <c r="M18" s="819">
        <v>321</v>
      </c>
      <c r="N18" s="904" t="s">
        <v>162</v>
      </c>
      <c r="O18" s="904"/>
      <c r="P18" s="34">
        <f t="shared" ref="P18:V18" si="59">SUM(P19:P22)</f>
        <v>273673.75</v>
      </c>
      <c r="Q18" s="34">
        <f t="shared" si="59"/>
        <v>36088</v>
      </c>
      <c r="R18" s="34">
        <f t="shared" si="59"/>
        <v>29037.37</v>
      </c>
      <c r="S18" s="34">
        <f t="shared" si="59"/>
        <v>40140</v>
      </c>
      <c r="T18" s="34">
        <f t="shared" si="59"/>
        <v>29037.37</v>
      </c>
      <c r="U18" s="34">
        <f t="shared" si="59"/>
        <v>29037.37</v>
      </c>
      <c r="V18" s="34">
        <f t="shared" si="59"/>
        <v>0</v>
      </c>
      <c r="W18" s="34">
        <f t="shared" si="0"/>
        <v>0</v>
      </c>
      <c r="X18" s="34">
        <f>SUM(X19:X22)</f>
        <v>0</v>
      </c>
      <c r="Y18" s="34">
        <f>SUM(Y19:Y22)</f>
        <v>29037.37</v>
      </c>
      <c r="Z18" s="34">
        <f>SUM(Z19:Z22)</f>
        <v>29037.37</v>
      </c>
      <c r="AA18" s="34" t="e">
        <f>SUM(AA19:AG22)</f>
        <v>#DIV/0!</v>
      </c>
      <c r="AB18" s="34">
        <f>SUM(AB19:AB22)</f>
        <v>37075.25</v>
      </c>
      <c r="AC18" s="34">
        <f>SUM(AC19:AC22)</f>
        <v>29037.37</v>
      </c>
      <c r="AD18" s="34">
        <f>SUM(AD19:AD22)</f>
        <v>8440.17</v>
      </c>
      <c r="AE18" s="34">
        <f t="shared" si="1"/>
        <v>29.066578688083666</v>
      </c>
      <c r="AF18" s="34">
        <f>SUM(AF19:AF22)</f>
        <v>4987.880000000001</v>
      </c>
      <c r="AG18" s="34">
        <f>SUM(AG19:AG22)</f>
        <v>34025.25</v>
      </c>
      <c r="AH18" s="34"/>
      <c r="AI18" s="34"/>
      <c r="AJ18" s="34">
        <f t="shared" ref="AJ18:AR18" si="60">SUM(AJ19:AJ22)</f>
        <v>34025.25</v>
      </c>
      <c r="AK18" s="34">
        <f t="shared" si="60"/>
        <v>34025.25</v>
      </c>
      <c r="AL18" s="34">
        <f t="shared" si="60"/>
        <v>34025.25</v>
      </c>
      <c r="AM18" s="34">
        <f t="shared" si="60"/>
        <v>13234.869999999999</v>
      </c>
      <c r="AN18" s="102">
        <f t="shared" si="60"/>
        <v>37483.120000000003</v>
      </c>
      <c r="AO18" s="102">
        <f t="shared" si="60"/>
        <v>34025.25</v>
      </c>
      <c r="AP18" s="102">
        <f t="shared" si="60"/>
        <v>37483.120000000003</v>
      </c>
      <c r="AQ18" s="102">
        <f t="shared" si="60"/>
        <v>42398.5</v>
      </c>
      <c r="AR18" s="102">
        <f t="shared" si="60"/>
        <v>40964.5</v>
      </c>
      <c r="AS18" s="102">
        <f t="shared" si="29"/>
        <v>109.28786077573052</v>
      </c>
      <c r="AT18" s="102">
        <f t="shared" si="2"/>
        <v>109.28786077573052</v>
      </c>
      <c r="AU18" s="102">
        <f>SUM(AU19:AU22)</f>
        <v>37483.120000000003</v>
      </c>
      <c r="AV18" s="102">
        <f>SUM(AV19:AV22)</f>
        <v>37483.120000000003</v>
      </c>
      <c r="AW18" s="102"/>
      <c r="AX18" s="102"/>
      <c r="AY18" s="102">
        <f t="shared" ref="AY18:BK18" si="61">SUM(AY19:AY22)</f>
        <v>9881.380000000001</v>
      </c>
      <c r="AZ18" s="34">
        <f t="shared" si="61"/>
        <v>3457.87</v>
      </c>
      <c r="BA18" s="34">
        <f t="shared" si="61"/>
        <v>0</v>
      </c>
      <c r="BB18" s="102">
        <f t="shared" si="61"/>
        <v>47364.5</v>
      </c>
      <c r="BC18" s="102">
        <f t="shared" si="61"/>
        <v>47364.5</v>
      </c>
      <c r="BD18" s="102">
        <f t="shared" si="61"/>
        <v>40786.880000000005</v>
      </c>
      <c r="BE18" s="102">
        <f t="shared" si="61"/>
        <v>45861.880000000005</v>
      </c>
      <c r="BF18" s="102">
        <f t="shared" si="61"/>
        <v>70032.42</v>
      </c>
      <c r="BG18" s="102">
        <f>SUM(BG19:BG22)</f>
        <v>68089.23000000001</v>
      </c>
      <c r="BH18" s="102">
        <f t="shared" si="61"/>
        <v>47364.5</v>
      </c>
      <c r="BI18" s="102">
        <f t="shared" si="61"/>
        <v>0</v>
      </c>
      <c r="BJ18" s="102">
        <f t="shared" si="61"/>
        <v>47364.5</v>
      </c>
      <c r="BK18" s="102">
        <f t="shared" si="61"/>
        <v>44402.3</v>
      </c>
      <c r="BL18" s="102">
        <f t="shared" si="4"/>
        <v>93.745948970220311</v>
      </c>
      <c r="BM18" s="102"/>
      <c r="BN18" s="102"/>
      <c r="BO18" s="102">
        <f>SUM(BO19:BO22)</f>
        <v>55364.5</v>
      </c>
      <c r="BP18" s="102"/>
      <c r="BQ18" s="102"/>
      <c r="BR18" s="102">
        <f t="shared" ref="BR18:BY18" si="62">SUM(BR19:BR22)</f>
        <v>805.5</v>
      </c>
      <c r="BS18" s="102">
        <f t="shared" si="62"/>
        <v>56170</v>
      </c>
      <c r="BT18" s="102">
        <f>SUM(BT19:BT22)</f>
        <v>55185.3</v>
      </c>
      <c r="BU18" s="102">
        <f t="shared" si="62"/>
        <v>212.80000000000291</v>
      </c>
      <c r="BV18" s="102">
        <f t="shared" si="62"/>
        <v>56170</v>
      </c>
      <c r="BW18" s="102"/>
      <c r="BX18" s="102"/>
      <c r="BY18" s="102">
        <f t="shared" si="62"/>
        <v>55577.3</v>
      </c>
      <c r="BZ18" s="102">
        <f>SUM(BZ19:BZ22)</f>
        <v>55577.3</v>
      </c>
      <c r="CA18" s="102">
        <f t="shared" si="20"/>
        <v>81.62421575335776</v>
      </c>
      <c r="CB18" s="102">
        <f t="shared" si="21"/>
        <v>100</v>
      </c>
      <c r="CC18" s="102">
        <f>SUM(CC19:CC22)</f>
        <v>0</v>
      </c>
      <c r="CD18" s="102">
        <f>SUM(CD19:CD22)</f>
        <v>0</v>
      </c>
      <c r="CE18" s="102">
        <f>SUM(CE19:CE22)</f>
        <v>56170</v>
      </c>
      <c r="CF18" s="102">
        <f>SUM(CF19:CF22)</f>
        <v>11470.14</v>
      </c>
      <c r="CG18" s="102">
        <f t="shared" si="22"/>
        <v>20.420402350008899</v>
      </c>
      <c r="CH18" s="102">
        <f>SUM(CH19:CH22)</f>
        <v>-9170</v>
      </c>
      <c r="CI18" s="102">
        <f>SUM(CI19:CI22)</f>
        <v>47000</v>
      </c>
      <c r="CJ18" s="102"/>
      <c r="CK18" s="102">
        <f t="shared" si="6"/>
        <v>0</v>
      </c>
      <c r="CL18" s="102">
        <f>SUM(CL19:CL22)</f>
        <v>0</v>
      </c>
      <c r="CM18" s="102">
        <f>SUM(CM19:CM22)</f>
        <v>47000</v>
      </c>
      <c r="CN18" s="102"/>
      <c r="CO18" s="102">
        <f t="shared" si="7"/>
        <v>0</v>
      </c>
      <c r="CP18" s="102">
        <f>SUM(CP19:CP22)</f>
        <v>0</v>
      </c>
      <c r="CQ18" s="102">
        <f>SUM(CQ19:CQ22)</f>
        <v>47000</v>
      </c>
      <c r="CR18" s="102">
        <f>SUM(CR19:CR22)</f>
        <v>37519.040000000001</v>
      </c>
      <c r="CS18" s="102">
        <f t="shared" si="8"/>
        <v>79.827744680851069</v>
      </c>
      <c r="CT18" s="102">
        <f>SUM(CT19:CT22)</f>
        <v>-1000</v>
      </c>
      <c r="CU18" s="102">
        <f>SUM(CU19:CU22)</f>
        <v>46000</v>
      </c>
      <c r="CV18" s="102">
        <f>SUM(CV19:CV22)</f>
        <v>37519.040000000001</v>
      </c>
      <c r="CW18" s="102">
        <f t="shared" si="9"/>
        <v>81.563130434782622</v>
      </c>
      <c r="CX18" s="102">
        <f t="shared" ref="CX18:DH18" si="63">SUM(CX19:CX22)</f>
        <v>0</v>
      </c>
      <c r="CY18" s="102">
        <f t="shared" si="63"/>
        <v>46000</v>
      </c>
      <c r="CZ18" s="102">
        <f t="shared" si="63"/>
        <v>0</v>
      </c>
      <c r="DA18" s="102">
        <f t="shared" si="63"/>
        <v>0</v>
      </c>
      <c r="DB18" s="102">
        <f>SUM(DB19:DB22)</f>
        <v>29071.94</v>
      </c>
      <c r="DC18" s="102">
        <f>SUM(DC19:DC22)</f>
        <v>28969.98</v>
      </c>
      <c r="DD18" s="102">
        <f t="shared" si="11"/>
        <v>99.649283811125102</v>
      </c>
      <c r="DE18" s="102">
        <f t="shared" si="12"/>
        <v>62.978217391304348</v>
      </c>
      <c r="DF18" s="102">
        <f t="shared" ref="DF18" si="64">SUM(DF19:DF22)</f>
        <v>46000</v>
      </c>
      <c r="DG18" s="102">
        <f t="shared" si="63"/>
        <v>46000</v>
      </c>
      <c r="DH18" s="102">
        <f t="shared" si="63"/>
        <v>14026.84</v>
      </c>
      <c r="DI18" s="102">
        <f t="shared" si="13"/>
        <v>30.493130434782611</v>
      </c>
      <c r="DJ18" s="102">
        <f>SUM(DJ19:DJ22)</f>
        <v>0</v>
      </c>
      <c r="DK18" s="102">
        <f>SUM(DK19:DK22)</f>
        <v>46000</v>
      </c>
      <c r="DL18" s="102">
        <f t="shared" si="14"/>
        <v>100</v>
      </c>
      <c r="DM18" s="102">
        <f>SUM(DM19:DM22)</f>
        <v>0</v>
      </c>
      <c r="DN18" s="102">
        <f>SUM(DN19:DN22)</f>
        <v>46000</v>
      </c>
      <c r="DO18" s="102">
        <f>SUM(DO19:DO22)</f>
        <v>37210.68</v>
      </c>
      <c r="DP18" s="102">
        <f t="shared" si="15"/>
        <v>80.892782608695654</v>
      </c>
      <c r="DQ18" s="102">
        <f>SUM(DQ19:DQ22)</f>
        <v>0</v>
      </c>
      <c r="DR18" s="102">
        <f>SUM(DR19:DR22)</f>
        <v>46000</v>
      </c>
      <c r="DS18" s="102">
        <f>SUM(DS19:DS22)</f>
        <v>45962.37</v>
      </c>
      <c r="DT18" s="102">
        <f t="shared" si="16"/>
        <v>99.918195652173907</v>
      </c>
      <c r="DU18" s="102">
        <f>SUM(DU19:DU22)</f>
        <v>0</v>
      </c>
      <c r="DV18" s="102">
        <f>SUM(DV19:DV22)</f>
        <v>46000</v>
      </c>
      <c r="DW18" s="102">
        <f t="shared" ref="DW18:DZ18" si="65">SUM(DW19:DW22)</f>
        <v>46000</v>
      </c>
      <c r="DX18" s="102">
        <f t="shared" ref="DX18" si="66">SUM(DX19:DX22)</f>
        <v>46000</v>
      </c>
      <c r="DY18" s="102">
        <f t="shared" si="65"/>
        <v>0</v>
      </c>
      <c r="DZ18" s="102">
        <f t="shared" si="65"/>
        <v>0</v>
      </c>
    </row>
    <row r="19" spans="1:130" s="630" customFormat="1" ht="19.5" customHeight="1" x14ac:dyDescent="0.35">
      <c r="A19" s="627"/>
      <c r="B19" s="622"/>
      <c r="C19" s="641"/>
      <c r="D19" s="622"/>
      <c r="E19" s="622"/>
      <c r="F19" s="622"/>
      <c r="G19" s="622" t="s">
        <v>9</v>
      </c>
      <c r="H19" s="622"/>
      <c r="I19" s="622"/>
      <c r="J19" s="622" t="s">
        <v>201</v>
      </c>
      <c r="K19" s="577"/>
      <c r="L19" s="555"/>
      <c r="M19" s="549"/>
      <c r="N19" s="609">
        <v>3211</v>
      </c>
      <c r="O19" s="573" t="s">
        <v>22</v>
      </c>
      <c r="P19" s="31">
        <v>32000</v>
      </c>
      <c r="Q19" s="31">
        <v>32088</v>
      </c>
      <c r="R19" s="31">
        <v>25037.37</v>
      </c>
      <c r="S19" s="31">
        <v>35000</v>
      </c>
      <c r="T19" s="31">
        <v>25037.37</v>
      </c>
      <c r="U19" s="31">
        <v>25037.37</v>
      </c>
      <c r="V19" s="31">
        <v>0</v>
      </c>
      <c r="W19" s="31">
        <f t="shared" si="0"/>
        <v>0</v>
      </c>
      <c r="X19" s="31">
        <f>(Y19-U19)</f>
        <v>0</v>
      </c>
      <c r="Y19" s="31">
        <v>25037.37</v>
      </c>
      <c r="Z19" s="31">
        <v>25037.37</v>
      </c>
      <c r="AA19" s="31">
        <v>33125.25</v>
      </c>
      <c r="AB19" s="31">
        <v>33389.25</v>
      </c>
      <c r="AC19" s="31">
        <v>25037.37</v>
      </c>
      <c r="AD19" s="31">
        <v>6152.3</v>
      </c>
      <c r="AE19" s="31">
        <f t="shared" si="1"/>
        <v>24.572469073229339</v>
      </c>
      <c r="AF19" s="31">
        <f>(AG19-AC19)</f>
        <v>5087.880000000001</v>
      </c>
      <c r="AG19" s="31">
        <v>30125.25</v>
      </c>
      <c r="AH19" s="31"/>
      <c r="AI19" s="591"/>
      <c r="AJ19" s="31">
        <v>30125.25</v>
      </c>
      <c r="AK19" s="31">
        <v>30125.25</v>
      </c>
      <c r="AL19" s="31">
        <v>30125.25</v>
      </c>
      <c r="AM19" s="31">
        <v>10947</v>
      </c>
      <c r="AN19" s="51">
        <v>34825.25</v>
      </c>
      <c r="AO19" s="51">
        <v>30125.25</v>
      </c>
      <c r="AP19" s="51">
        <v>35125.25</v>
      </c>
      <c r="AQ19" s="51">
        <v>38492.5</v>
      </c>
      <c r="AR19" s="31">
        <v>38562.5</v>
      </c>
      <c r="AS19" s="51">
        <f t="shared" si="29"/>
        <v>110.73143767812148</v>
      </c>
      <c r="AT19" s="51">
        <f t="shared" si="2"/>
        <v>109.78569547547706</v>
      </c>
      <c r="AU19" s="51">
        <v>35125.25</v>
      </c>
      <c r="AV19" s="51">
        <v>35125.25</v>
      </c>
      <c r="AW19" s="51"/>
      <c r="AX19" s="51"/>
      <c r="AY19" s="51">
        <f>(BB19-AV19)</f>
        <v>1367.25</v>
      </c>
      <c r="AZ19" s="31">
        <f>(AP19-AO19)</f>
        <v>5000</v>
      </c>
      <c r="BA19" s="31"/>
      <c r="BB19" s="51">
        <v>36492.5</v>
      </c>
      <c r="BC19" s="51">
        <v>36492.5</v>
      </c>
      <c r="BD19" s="51">
        <v>28074.880000000001</v>
      </c>
      <c r="BE19" s="51">
        <v>32249.88</v>
      </c>
      <c r="BF19" s="51">
        <v>53932.42</v>
      </c>
      <c r="BG19" s="51">
        <v>51241.23</v>
      </c>
      <c r="BH19" s="51">
        <v>36492.5</v>
      </c>
      <c r="BI19" s="51">
        <f>(BJ19-BH19)</f>
        <v>0</v>
      </c>
      <c r="BJ19" s="51">
        <v>36492.5</v>
      </c>
      <c r="BK19" s="51">
        <v>36104.300000000003</v>
      </c>
      <c r="BL19" s="51">
        <f t="shared" si="4"/>
        <v>98.936219771185861</v>
      </c>
      <c r="BM19" s="51"/>
      <c r="BN19" s="51"/>
      <c r="BO19" s="51">
        <v>44492.5</v>
      </c>
      <c r="BP19" s="51"/>
      <c r="BQ19" s="51"/>
      <c r="BR19" s="51">
        <f>(BS19-BO19)</f>
        <v>277.5</v>
      </c>
      <c r="BS19" s="51">
        <v>44770</v>
      </c>
      <c r="BT19" s="51">
        <v>46387.3</v>
      </c>
      <c r="BU19" s="51">
        <f>(BY19-BO19)</f>
        <v>2064.8000000000029</v>
      </c>
      <c r="BV19" s="51">
        <v>44770</v>
      </c>
      <c r="BW19" s="51"/>
      <c r="BX19" s="51"/>
      <c r="BY19" s="51">
        <v>46557.3</v>
      </c>
      <c r="BZ19" s="51">
        <v>46776.3</v>
      </c>
      <c r="CA19" s="51">
        <f t="shared" si="20"/>
        <v>91.286450383802261</v>
      </c>
      <c r="CB19" s="51">
        <f t="shared" si="21"/>
        <v>100.47038810240285</v>
      </c>
      <c r="CC19" s="51"/>
      <c r="CD19" s="51"/>
      <c r="CE19" s="51">
        <v>44770</v>
      </c>
      <c r="CF19" s="51">
        <v>10239.14</v>
      </c>
      <c r="CG19" s="51">
        <f t="shared" si="22"/>
        <v>22.870538306901942</v>
      </c>
      <c r="CH19" s="51">
        <f>(CI19-CE19)</f>
        <v>-7770</v>
      </c>
      <c r="CI19" s="51">
        <v>37000</v>
      </c>
      <c r="CJ19" s="51"/>
      <c r="CK19" s="51">
        <f t="shared" si="6"/>
        <v>0</v>
      </c>
      <c r="CL19" s="51">
        <f>(CM19-CI19)</f>
        <v>0</v>
      </c>
      <c r="CM19" s="51">
        <v>37000</v>
      </c>
      <c r="CN19" s="51"/>
      <c r="CO19" s="51">
        <f t="shared" si="7"/>
        <v>0</v>
      </c>
      <c r="CP19" s="51">
        <f>(CQ19-CM19)</f>
        <v>0</v>
      </c>
      <c r="CQ19" s="51">
        <v>37000</v>
      </c>
      <c r="CR19" s="51">
        <v>33554.04</v>
      </c>
      <c r="CS19" s="51">
        <f t="shared" si="8"/>
        <v>90.686594594594595</v>
      </c>
      <c r="CT19" s="51">
        <f>(CU19-CQ19)</f>
        <v>3000</v>
      </c>
      <c r="CU19" s="51">
        <v>40000</v>
      </c>
      <c r="CV19" s="51">
        <v>33554.04</v>
      </c>
      <c r="CW19" s="51">
        <f t="shared" si="9"/>
        <v>83.885099999999994</v>
      </c>
      <c r="CX19" s="51">
        <f>(CY19-CU19)</f>
        <v>0</v>
      </c>
      <c r="CY19" s="51">
        <v>40000</v>
      </c>
      <c r="CZ19" s="745"/>
      <c r="DA19" s="745"/>
      <c r="DB19" s="745">
        <v>26240.94</v>
      </c>
      <c r="DC19" s="745">
        <v>21781.98</v>
      </c>
      <c r="DD19" s="51">
        <f t="shared" si="11"/>
        <v>83.007620916019022</v>
      </c>
      <c r="DE19" s="51">
        <f t="shared" si="12"/>
        <v>60.505499999999998</v>
      </c>
      <c r="DF19" s="745">
        <v>40735.440000000002</v>
      </c>
      <c r="DG19" s="745">
        <v>36000</v>
      </c>
      <c r="DH19" s="51">
        <v>11330.84</v>
      </c>
      <c r="DI19" s="51">
        <f t="shared" si="13"/>
        <v>31.474555555555554</v>
      </c>
      <c r="DJ19" s="51">
        <f>(DK19-DG19)</f>
        <v>0</v>
      </c>
      <c r="DK19" s="745">
        <v>36000</v>
      </c>
      <c r="DL19" s="51">
        <f t="shared" si="14"/>
        <v>113.154</v>
      </c>
      <c r="DM19" s="51">
        <f>(DN19-DK19)</f>
        <v>0</v>
      </c>
      <c r="DN19" s="745">
        <v>36000</v>
      </c>
      <c r="DO19" s="51">
        <v>30022.68</v>
      </c>
      <c r="DP19" s="51">
        <f>IFERROR(DO19/DN19*100,)</f>
        <v>83.396333333333345</v>
      </c>
      <c r="DQ19" s="51">
        <f>(DR19-DN19)</f>
        <v>0</v>
      </c>
      <c r="DR19" s="745">
        <v>36000</v>
      </c>
      <c r="DS19" s="745">
        <v>37143.370000000003</v>
      </c>
      <c r="DT19" s="51">
        <f t="shared" si="16"/>
        <v>103.17602777777779</v>
      </c>
      <c r="DU19" s="51">
        <f t="shared" ref="DU19:DU22" si="67">(DV19-DR19)</f>
        <v>1181</v>
      </c>
      <c r="DV19" s="745">
        <v>37181</v>
      </c>
      <c r="DW19" s="745">
        <v>36000</v>
      </c>
      <c r="DX19" s="745">
        <v>36000</v>
      </c>
      <c r="DY19" s="745"/>
      <c r="DZ19" s="745"/>
    </row>
    <row r="20" spans="1:130" s="630" customFormat="1" ht="20.100000000000001" hidden="1" customHeight="1" x14ac:dyDescent="0.35">
      <c r="A20" s="627"/>
      <c r="B20" s="622"/>
      <c r="C20" s="641"/>
      <c r="D20" s="622"/>
      <c r="E20" s="622"/>
      <c r="F20" s="622"/>
      <c r="G20" s="622" t="s">
        <v>9</v>
      </c>
      <c r="H20" s="622"/>
      <c r="I20" s="622"/>
      <c r="J20" s="622" t="s">
        <v>201</v>
      </c>
      <c r="K20" s="577"/>
      <c r="L20" s="555"/>
      <c r="M20" s="549"/>
      <c r="N20" s="609">
        <v>3212</v>
      </c>
      <c r="O20" s="573" t="s">
        <v>23</v>
      </c>
      <c r="P20" s="591">
        <v>238573.75</v>
      </c>
      <c r="Q20" s="591">
        <v>0</v>
      </c>
      <c r="R20" s="591">
        <v>0</v>
      </c>
      <c r="S20" s="591">
        <v>0</v>
      </c>
      <c r="T20" s="591">
        <v>0</v>
      </c>
      <c r="U20" s="591">
        <v>0</v>
      </c>
      <c r="V20" s="591">
        <v>0</v>
      </c>
      <c r="W20" s="591">
        <v>0</v>
      </c>
      <c r="X20" s="591">
        <f>(Y20-U20)</f>
        <v>0</v>
      </c>
      <c r="Y20" s="591">
        <v>0</v>
      </c>
      <c r="Z20" s="591">
        <v>0</v>
      </c>
      <c r="AA20" s="591">
        <v>0</v>
      </c>
      <c r="AB20" s="591">
        <v>0</v>
      </c>
      <c r="AC20" s="591">
        <v>0</v>
      </c>
      <c r="AD20" s="591"/>
      <c r="AE20" s="591" t="e">
        <f t="shared" si="1"/>
        <v>#DIV/0!</v>
      </c>
      <c r="AF20" s="591">
        <f>(AG20-AC20)</f>
        <v>0</v>
      </c>
      <c r="AG20" s="591">
        <v>0</v>
      </c>
      <c r="AH20" s="591"/>
      <c r="AI20" s="591"/>
      <c r="AJ20" s="591">
        <v>0</v>
      </c>
      <c r="AK20" s="591">
        <v>0</v>
      </c>
      <c r="AL20" s="591"/>
      <c r="AM20" s="591"/>
      <c r="AN20" s="623"/>
      <c r="AO20" s="623"/>
      <c r="AP20" s="623"/>
      <c r="AQ20" s="623"/>
      <c r="AR20" s="591"/>
      <c r="AS20" s="623" t="e">
        <f t="shared" si="29"/>
        <v>#DIV/0!</v>
      </c>
      <c r="AT20" s="623" t="e">
        <f t="shared" si="2"/>
        <v>#DIV/0!</v>
      </c>
      <c r="AU20" s="623"/>
      <c r="AV20" s="623"/>
      <c r="AW20" s="623"/>
      <c r="AX20" s="623"/>
      <c r="AY20" s="623">
        <f>(BB20-AV20)</f>
        <v>0</v>
      </c>
      <c r="AZ20" s="591">
        <f>(AP20-AO20)</f>
        <v>0</v>
      </c>
      <c r="BA20" s="591"/>
      <c r="BB20" s="623"/>
      <c r="BC20" s="623"/>
      <c r="BD20" s="623"/>
      <c r="BE20" s="623">
        <v>0</v>
      </c>
      <c r="BF20" s="623"/>
      <c r="BG20" s="623"/>
      <c r="BH20" s="623"/>
      <c r="BI20" s="623">
        <f>(BJ20-BH20)</f>
        <v>0</v>
      </c>
      <c r="BJ20" s="623"/>
      <c r="BK20" s="623"/>
      <c r="BL20" s="623">
        <f t="shared" si="4"/>
        <v>0</v>
      </c>
      <c r="BM20" s="623"/>
      <c r="BN20" s="623"/>
      <c r="BO20" s="623"/>
      <c r="BP20" s="623"/>
      <c r="BQ20" s="623"/>
      <c r="BR20" s="623">
        <f>(BS20-BO20)</f>
        <v>0</v>
      </c>
      <c r="BS20" s="623"/>
      <c r="BT20" s="623"/>
      <c r="BU20" s="623">
        <f>(BY20-BO20)</f>
        <v>0</v>
      </c>
      <c r="BV20" s="623"/>
      <c r="BW20" s="623"/>
      <c r="BX20" s="623"/>
      <c r="BY20" s="623"/>
      <c r="BZ20" s="623"/>
      <c r="CA20" s="623">
        <f t="shared" si="20"/>
        <v>0</v>
      </c>
      <c r="CB20" s="623">
        <f t="shared" si="21"/>
        <v>0</v>
      </c>
      <c r="CC20" s="623"/>
      <c r="CD20" s="623"/>
      <c r="CE20" s="623"/>
      <c r="CF20" s="623"/>
      <c r="CG20" s="623">
        <f t="shared" si="22"/>
        <v>0</v>
      </c>
      <c r="CH20" s="623">
        <f>(CI20-CE20)</f>
        <v>0</v>
      </c>
      <c r="CI20" s="623"/>
      <c r="CJ20" s="623"/>
      <c r="CK20" s="623">
        <f t="shared" si="6"/>
        <v>0</v>
      </c>
      <c r="CL20" s="623">
        <f>(CM20-CI20)</f>
        <v>0</v>
      </c>
      <c r="CM20" s="623"/>
      <c r="CN20" s="623"/>
      <c r="CO20" s="623">
        <f t="shared" si="7"/>
        <v>0</v>
      </c>
      <c r="CP20" s="623">
        <f>(CQ20-CM20)</f>
        <v>0</v>
      </c>
      <c r="CQ20" s="623"/>
      <c r="CR20" s="623"/>
      <c r="CS20" s="623">
        <f t="shared" si="8"/>
        <v>0</v>
      </c>
      <c r="CT20" s="623">
        <f>(CU20-CQ20)</f>
        <v>0</v>
      </c>
      <c r="CU20" s="623"/>
      <c r="CV20" s="741"/>
      <c r="CW20" s="741">
        <f t="shared" si="9"/>
        <v>0</v>
      </c>
      <c r="CX20" s="741">
        <f>(CY20-CU20)</f>
        <v>0</v>
      </c>
      <c r="CY20" s="741"/>
      <c r="CZ20" s="759"/>
      <c r="DA20" s="759"/>
      <c r="DB20" s="759">
        <v>0</v>
      </c>
      <c r="DC20" s="759">
        <v>5916</v>
      </c>
      <c r="DD20" s="741">
        <f t="shared" si="11"/>
        <v>0</v>
      </c>
      <c r="DE20" s="741">
        <f t="shared" si="12"/>
        <v>0</v>
      </c>
      <c r="DF20" s="759">
        <v>4240.5600000000004</v>
      </c>
      <c r="DG20" s="759"/>
      <c r="DH20" s="741"/>
      <c r="DI20" s="741">
        <f t="shared" si="13"/>
        <v>0</v>
      </c>
      <c r="DJ20" s="741">
        <f>(DK20-DG20)</f>
        <v>0</v>
      </c>
      <c r="DK20" s="759"/>
      <c r="DL20" s="741">
        <f t="shared" si="14"/>
        <v>0</v>
      </c>
      <c r="DM20" s="741">
        <f>(DN20-DK20)</f>
        <v>0</v>
      </c>
      <c r="DN20" s="759"/>
      <c r="DO20" s="741"/>
      <c r="DP20" s="741">
        <f>IFERROR(DO20/DN20*100,)</f>
        <v>0</v>
      </c>
      <c r="DQ20" s="741">
        <f>(DR20-DN20)</f>
        <v>0</v>
      </c>
      <c r="DR20" s="759"/>
      <c r="DS20" s="759"/>
      <c r="DT20" s="741">
        <f t="shared" si="16"/>
        <v>0</v>
      </c>
      <c r="DU20" s="741">
        <f t="shared" si="67"/>
        <v>0</v>
      </c>
      <c r="DV20" s="759"/>
      <c r="DW20" s="759"/>
      <c r="DX20" s="759"/>
      <c r="DY20" s="759"/>
      <c r="DZ20" s="759"/>
    </row>
    <row r="21" spans="1:130" s="630" customFormat="1" ht="20.100000000000001" customHeight="1" x14ac:dyDescent="0.35">
      <c r="A21" s="627"/>
      <c r="B21" s="622"/>
      <c r="C21" s="641"/>
      <c r="D21" s="622"/>
      <c r="E21" s="622"/>
      <c r="F21" s="622"/>
      <c r="G21" s="622" t="s">
        <v>9</v>
      </c>
      <c r="H21" s="622"/>
      <c r="I21" s="622"/>
      <c r="J21" s="622" t="s">
        <v>201</v>
      </c>
      <c r="K21" s="546"/>
      <c r="L21" s="554"/>
      <c r="M21" s="550"/>
      <c r="N21" s="550">
        <v>3213</v>
      </c>
      <c r="O21" s="534" t="s">
        <v>170</v>
      </c>
      <c r="P21" s="591">
        <v>3100</v>
      </c>
      <c r="Q21" s="591">
        <v>3460</v>
      </c>
      <c r="R21" s="591">
        <v>3460</v>
      </c>
      <c r="S21" s="591">
        <v>4600</v>
      </c>
      <c r="T21" s="591">
        <v>3460</v>
      </c>
      <c r="U21" s="591">
        <v>3460</v>
      </c>
      <c r="V21" s="591">
        <v>0</v>
      </c>
      <c r="W21" s="591">
        <f>(V21/T21)*100</f>
        <v>0</v>
      </c>
      <c r="X21" s="591">
        <f>(Y21-U21)</f>
        <v>0</v>
      </c>
      <c r="Y21" s="591">
        <v>3460</v>
      </c>
      <c r="Z21" s="591">
        <v>3460</v>
      </c>
      <c r="AA21" s="591">
        <v>3460</v>
      </c>
      <c r="AB21" s="591">
        <v>3196</v>
      </c>
      <c r="AC21" s="591">
        <v>3460</v>
      </c>
      <c r="AD21" s="591">
        <v>2287.87</v>
      </c>
      <c r="AE21" s="591">
        <f t="shared" si="1"/>
        <v>66.123410404624266</v>
      </c>
      <c r="AF21" s="591">
        <f>(AG21-AC21)</f>
        <v>0</v>
      </c>
      <c r="AG21" s="591">
        <v>3460</v>
      </c>
      <c r="AH21" s="591"/>
      <c r="AI21" s="591"/>
      <c r="AJ21" s="591">
        <v>3460</v>
      </c>
      <c r="AK21" s="591">
        <v>3460</v>
      </c>
      <c r="AL21" s="591">
        <v>3460</v>
      </c>
      <c r="AM21" s="591">
        <v>2287.87</v>
      </c>
      <c r="AN21" s="623">
        <v>2657.87</v>
      </c>
      <c r="AO21" s="623">
        <v>3460</v>
      </c>
      <c r="AP21" s="623">
        <v>2357.87</v>
      </c>
      <c r="AQ21" s="623">
        <v>3150</v>
      </c>
      <c r="AR21" s="591">
        <v>2000</v>
      </c>
      <c r="AS21" s="623">
        <f t="shared" si="29"/>
        <v>75.248225082490876</v>
      </c>
      <c r="AT21" s="623">
        <f t="shared" si="2"/>
        <v>84.822318448430153</v>
      </c>
      <c r="AU21" s="623">
        <v>2357.87</v>
      </c>
      <c r="AV21" s="623">
        <v>2357.87</v>
      </c>
      <c r="AW21" s="623"/>
      <c r="AX21" s="623"/>
      <c r="AY21" s="623">
        <f>(BB21-AV21)</f>
        <v>7642.13</v>
      </c>
      <c r="AZ21" s="591">
        <f>(AP21-AO21)</f>
        <v>-1102.1300000000001</v>
      </c>
      <c r="BA21" s="591"/>
      <c r="BB21" s="623">
        <v>10000</v>
      </c>
      <c r="BC21" s="623">
        <v>10000</v>
      </c>
      <c r="BD21" s="623">
        <v>12160</v>
      </c>
      <c r="BE21" s="623">
        <v>12660</v>
      </c>
      <c r="BF21" s="623">
        <v>14500</v>
      </c>
      <c r="BG21" s="623">
        <v>14940</v>
      </c>
      <c r="BH21" s="623">
        <v>10000</v>
      </c>
      <c r="BI21" s="623">
        <f>(BJ21-BH21)</f>
        <v>0</v>
      </c>
      <c r="BJ21" s="623">
        <v>10000</v>
      </c>
      <c r="BK21" s="623">
        <v>7920</v>
      </c>
      <c r="BL21" s="623">
        <f t="shared" si="4"/>
        <v>79.2</v>
      </c>
      <c r="BM21" s="623"/>
      <c r="BN21" s="623"/>
      <c r="BO21" s="623">
        <v>10000</v>
      </c>
      <c r="BP21" s="623"/>
      <c r="BQ21" s="623"/>
      <c r="BR21" s="623">
        <f>(BS21-BO21)</f>
        <v>400</v>
      </c>
      <c r="BS21" s="623">
        <v>10400</v>
      </c>
      <c r="BT21" s="623">
        <v>8420</v>
      </c>
      <c r="BU21" s="623">
        <f>(BY21-BO21)</f>
        <v>-1580</v>
      </c>
      <c r="BV21" s="623">
        <v>10400</v>
      </c>
      <c r="BW21" s="623"/>
      <c r="BX21" s="623"/>
      <c r="BY21" s="623">
        <v>8420</v>
      </c>
      <c r="BZ21" s="623">
        <v>8423</v>
      </c>
      <c r="CA21" s="623">
        <f t="shared" si="20"/>
        <v>56.378848728246325</v>
      </c>
      <c r="CB21" s="623">
        <f t="shared" si="21"/>
        <v>100.03562945368172</v>
      </c>
      <c r="CC21" s="623"/>
      <c r="CD21" s="623"/>
      <c r="CE21" s="623">
        <v>10400</v>
      </c>
      <c r="CF21" s="623">
        <v>1231</v>
      </c>
      <c r="CG21" s="623">
        <f t="shared" si="22"/>
        <v>11.836538461538462</v>
      </c>
      <c r="CH21" s="623">
        <f>(CI21-CE21)</f>
        <v>-1400</v>
      </c>
      <c r="CI21" s="623">
        <v>9000</v>
      </c>
      <c r="CJ21" s="623"/>
      <c r="CK21" s="623">
        <f t="shared" si="6"/>
        <v>0</v>
      </c>
      <c r="CL21" s="623">
        <f>(CM21-CI21)</f>
        <v>0</v>
      </c>
      <c r="CM21" s="623">
        <v>9000</v>
      </c>
      <c r="CN21" s="623"/>
      <c r="CO21" s="623">
        <f t="shared" si="7"/>
        <v>0</v>
      </c>
      <c r="CP21" s="623">
        <f>(CQ21-CM21)</f>
        <v>0</v>
      </c>
      <c r="CQ21" s="623">
        <v>9000</v>
      </c>
      <c r="CR21" s="623">
        <v>3251</v>
      </c>
      <c r="CS21" s="623">
        <f t="shared" si="8"/>
        <v>36.12222222222222</v>
      </c>
      <c r="CT21" s="623">
        <f>(CU21-CQ21)</f>
        <v>-4000</v>
      </c>
      <c r="CU21" s="623">
        <v>5000</v>
      </c>
      <c r="CV21" s="741">
        <v>3251</v>
      </c>
      <c r="CW21" s="741">
        <f t="shared" si="9"/>
        <v>65.02</v>
      </c>
      <c r="CX21" s="741">
        <f>(CY21-CU21)</f>
        <v>0</v>
      </c>
      <c r="CY21" s="741">
        <v>5000</v>
      </c>
      <c r="CZ21" s="759"/>
      <c r="DA21" s="759"/>
      <c r="DB21" s="759">
        <v>2831</v>
      </c>
      <c r="DC21" s="759">
        <v>1272</v>
      </c>
      <c r="DD21" s="741">
        <f t="shared" si="11"/>
        <v>44.931119745672909</v>
      </c>
      <c r="DE21" s="741">
        <f t="shared" si="12"/>
        <v>14.133333333333335</v>
      </c>
      <c r="DF21" s="759">
        <v>0</v>
      </c>
      <c r="DG21" s="759">
        <v>9000</v>
      </c>
      <c r="DH21" s="741">
        <v>1856</v>
      </c>
      <c r="DI21" s="741">
        <f t="shared" si="13"/>
        <v>20.622222222222224</v>
      </c>
      <c r="DJ21" s="741">
        <f>(DK21-DG21)</f>
        <v>0</v>
      </c>
      <c r="DK21" s="759">
        <v>9000</v>
      </c>
      <c r="DL21" s="741">
        <f t="shared" si="14"/>
        <v>0</v>
      </c>
      <c r="DM21" s="741">
        <f>(DN21-DK21)</f>
        <v>0</v>
      </c>
      <c r="DN21" s="759">
        <v>9000</v>
      </c>
      <c r="DO21" s="741">
        <v>5916</v>
      </c>
      <c r="DP21" s="741">
        <f>IFERROR(DO21/DN21*100,)</f>
        <v>65.733333333333334</v>
      </c>
      <c r="DQ21" s="741">
        <f>(DR21-DN21)</f>
        <v>-500</v>
      </c>
      <c r="DR21" s="759">
        <v>8500</v>
      </c>
      <c r="DS21" s="759">
        <v>7547</v>
      </c>
      <c r="DT21" s="741">
        <f t="shared" si="16"/>
        <v>88.788235294117641</v>
      </c>
      <c r="DU21" s="741">
        <f t="shared" si="67"/>
        <v>-953</v>
      </c>
      <c r="DV21" s="759">
        <v>7547</v>
      </c>
      <c r="DW21" s="759">
        <v>8500</v>
      </c>
      <c r="DX21" s="759">
        <v>8500</v>
      </c>
      <c r="DY21" s="759"/>
      <c r="DZ21" s="759"/>
    </row>
    <row r="22" spans="1:130" s="630" customFormat="1" ht="20.100000000000001" customHeight="1" x14ac:dyDescent="0.35">
      <c r="A22" s="627"/>
      <c r="B22" s="622"/>
      <c r="C22" s="641"/>
      <c r="D22" s="622"/>
      <c r="E22" s="622"/>
      <c r="F22" s="622"/>
      <c r="G22" s="622" t="s">
        <v>9</v>
      </c>
      <c r="H22" s="622"/>
      <c r="I22" s="622"/>
      <c r="J22" s="622" t="s">
        <v>201</v>
      </c>
      <c r="K22" s="546"/>
      <c r="L22" s="554"/>
      <c r="M22" s="550"/>
      <c r="N22" s="550">
        <v>3214</v>
      </c>
      <c r="O22" s="534" t="s">
        <v>239</v>
      </c>
      <c r="P22" s="591">
        <v>0</v>
      </c>
      <c r="Q22" s="591">
        <v>540</v>
      </c>
      <c r="R22" s="591">
        <v>540</v>
      </c>
      <c r="S22" s="591">
        <v>540</v>
      </c>
      <c r="T22" s="591">
        <v>540</v>
      </c>
      <c r="U22" s="591">
        <v>540</v>
      </c>
      <c r="V22" s="591">
        <v>0</v>
      </c>
      <c r="W22" s="591">
        <f>(V22/T22)*100</f>
        <v>0</v>
      </c>
      <c r="X22" s="591">
        <f>(Y22-U22)</f>
        <v>0</v>
      </c>
      <c r="Y22" s="591">
        <v>540</v>
      </c>
      <c r="Z22" s="591">
        <v>540</v>
      </c>
      <c r="AA22" s="591">
        <v>490</v>
      </c>
      <c r="AB22" s="591">
        <v>490</v>
      </c>
      <c r="AC22" s="591">
        <v>540</v>
      </c>
      <c r="AD22" s="591">
        <v>0</v>
      </c>
      <c r="AE22" s="591">
        <f t="shared" si="1"/>
        <v>0</v>
      </c>
      <c r="AF22" s="591">
        <f>(AG22-AC22)</f>
        <v>-100</v>
      </c>
      <c r="AG22" s="591">
        <v>440</v>
      </c>
      <c r="AH22" s="591"/>
      <c r="AI22" s="591"/>
      <c r="AJ22" s="591">
        <v>440</v>
      </c>
      <c r="AK22" s="591">
        <v>440</v>
      </c>
      <c r="AL22" s="591">
        <v>440</v>
      </c>
      <c r="AM22" s="591">
        <v>0</v>
      </c>
      <c r="AN22" s="623">
        <v>0</v>
      </c>
      <c r="AO22" s="623">
        <v>440</v>
      </c>
      <c r="AP22" s="623">
        <v>0</v>
      </c>
      <c r="AQ22" s="623">
        <v>756</v>
      </c>
      <c r="AR22" s="591">
        <v>402</v>
      </c>
      <c r="AS22" s="623">
        <v>0</v>
      </c>
      <c r="AT22" s="623">
        <v>0</v>
      </c>
      <c r="AU22" s="623">
        <v>0</v>
      </c>
      <c r="AV22" s="623">
        <v>0</v>
      </c>
      <c r="AW22" s="623"/>
      <c r="AX22" s="623"/>
      <c r="AY22" s="623">
        <f>(BB22-AV22)</f>
        <v>872</v>
      </c>
      <c r="AZ22" s="591">
        <f>(AP22-AO22)</f>
        <v>-440</v>
      </c>
      <c r="BA22" s="591"/>
      <c r="BB22" s="623">
        <v>872</v>
      </c>
      <c r="BC22" s="623">
        <v>872</v>
      </c>
      <c r="BD22" s="623">
        <v>552</v>
      </c>
      <c r="BE22" s="623">
        <v>952</v>
      </c>
      <c r="BF22" s="623">
        <v>1600</v>
      </c>
      <c r="BG22" s="623">
        <v>1908</v>
      </c>
      <c r="BH22" s="623">
        <v>872</v>
      </c>
      <c r="BI22" s="623">
        <f>(BJ22-BH22)</f>
        <v>0</v>
      </c>
      <c r="BJ22" s="623">
        <v>872</v>
      </c>
      <c r="BK22" s="623">
        <v>378</v>
      </c>
      <c r="BL22" s="623">
        <f t="shared" si="4"/>
        <v>43.348623853211009</v>
      </c>
      <c r="BM22" s="623"/>
      <c r="BN22" s="623"/>
      <c r="BO22" s="623">
        <v>872</v>
      </c>
      <c r="BP22" s="623"/>
      <c r="BQ22" s="623"/>
      <c r="BR22" s="623">
        <f>(BS22-BO22)</f>
        <v>128</v>
      </c>
      <c r="BS22" s="623">
        <v>1000</v>
      </c>
      <c r="BT22" s="623">
        <v>378</v>
      </c>
      <c r="BU22" s="623">
        <f>(BY22-BO22)</f>
        <v>-272</v>
      </c>
      <c r="BV22" s="623">
        <v>1000</v>
      </c>
      <c r="BW22" s="623"/>
      <c r="BX22" s="623"/>
      <c r="BY22" s="623">
        <v>600</v>
      </c>
      <c r="BZ22" s="623">
        <v>378</v>
      </c>
      <c r="CA22" s="623">
        <f t="shared" si="20"/>
        <v>19.811320754716981</v>
      </c>
      <c r="CB22" s="623">
        <f t="shared" si="21"/>
        <v>63</v>
      </c>
      <c r="CC22" s="623"/>
      <c r="CD22" s="623"/>
      <c r="CE22" s="623">
        <v>1000</v>
      </c>
      <c r="CF22" s="623">
        <v>0</v>
      </c>
      <c r="CG22" s="623">
        <f t="shared" si="22"/>
        <v>0</v>
      </c>
      <c r="CH22" s="623">
        <f>(CI22-CE22)</f>
        <v>0</v>
      </c>
      <c r="CI22" s="623">
        <v>1000</v>
      </c>
      <c r="CJ22" s="623"/>
      <c r="CK22" s="623">
        <f t="shared" si="6"/>
        <v>0</v>
      </c>
      <c r="CL22" s="623">
        <f>(CM22-CI22)</f>
        <v>0</v>
      </c>
      <c r="CM22" s="623">
        <v>1000</v>
      </c>
      <c r="CN22" s="623"/>
      <c r="CO22" s="623">
        <f t="shared" si="7"/>
        <v>0</v>
      </c>
      <c r="CP22" s="623">
        <f>(CQ22-CM22)</f>
        <v>0</v>
      </c>
      <c r="CQ22" s="623">
        <v>1000</v>
      </c>
      <c r="CR22" s="623">
        <v>714</v>
      </c>
      <c r="CS22" s="623">
        <f t="shared" si="8"/>
        <v>71.399999999999991</v>
      </c>
      <c r="CT22" s="623">
        <f>(CU22-CQ22)</f>
        <v>0</v>
      </c>
      <c r="CU22" s="623">
        <v>1000</v>
      </c>
      <c r="CV22" s="741">
        <v>714</v>
      </c>
      <c r="CW22" s="741">
        <f t="shared" si="9"/>
        <v>71.399999999999991</v>
      </c>
      <c r="CX22" s="741">
        <f>(CY22-CU22)</f>
        <v>0</v>
      </c>
      <c r="CY22" s="741">
        <v>1000</v>
      </c>
      <c r="CZ22" s="759"/>
      <c r="DA22" s="759"/>
      <c r="DB22" s="759">
        <v>0</v>
      </c>
      <c r="DC22" s="759">
        <v>0</v>
      </c>
      <c r="DD22" s="741">
        <f t="shared" si="11"/>
        <v>0</v>
      </c>
      <c r="DE22" s="741">
        <f t="shared" si="12"/>
        <v>0</v>
      </c>
      <c r="DF22" s="759">
        <v>1024</v>
      </c>
      <c r="DG22" s="759">
        <v>1000</v>
      </c>
      <c r="DH22" s="741">
        <v>840</v>
      </c>
      <c r="DI22" s="741">
        <f t="shared" si="13"/>
        <v>84</v>
      </c>
      <c r="DJ22" s="741">
        <f>(DK22-DG22)</f>
        <v>0</v>
      </c>
      <c r="DK22" s="759">
        <v>1000</v>
      </c>
      <c r="DL22" s="741">
        <f t="shared" si="14"/>
        <v>102.4</v>
      </c>
      <c r="DM22" s="741">
        <f>(DN22-DK22)</f>
        <v>0</v>
      </c>
      <c r="DN22" s="759">
        <v>1000</v>
      </c>
      <c r="DO22" s="741">
        <v>1272</v>
      </c>
      <c r="DP22" s="741">
        <f t="shared" si="15"/>
        <v>127.2</v>
      </c>
      <c r="DQ22" s="741">
        <f>(DR22-DN22)</f>
        <v>500</v>
      </c>
      <c r="DR22" s="759">
        <v>1500</v>
      </c>
      <c r="DS22" s="759">
        <v>1272</v>
      </c>
      <c r="DT22" s="741">
        <f t="shared" si="16"/>
        <v>84.8</v>
      </c>
      <c r="DU22" s="741">
        <f t="shared" si="67"/>
        <v>-228</v>
      </c>
      <c r="DV22" s="759">
        <v>1272</v>
      </c>
      <c r="DW22" s="759">
        <v>1500</v>
      </c>
      <c r="DX22" s="759">
        <v>1500</v>
      </c>
      <c r="DY22" s="759"/>
      <c r="DZ22" s="759"/>
    </row>
    <row r="23" spans="1:130" s="630" customFormat="1" ht="20.100000000000001" customHeight="1" x14ac:dyDescent="0.35">
      <c r="A23" s="628" t="s">
        <v>485</v>
      </c>
      <c r="B23" s="640" t="s">
        <v>444</v>
      </c>
      <c r="C23" s="641" t="s">
        <v>5</v>
      </c>
      <c r="D23" s="622"/>
      <c r="E23" s="622"/>
      <c r="F23" s="622"/>
      <c r="G23" s="622" t="s">
        <v>9</v>
      </c>
      <c r="H23" s="622"/>
      <c r="I23" s="622"/>
      <c r="J23" s="622" t="s">
        <v>201</v>
      </c>
      <c r="K23" s="810"/>
      <c r="L23" s="582"/>
      <c r="M23" s="822">
        <v>322</v>
      </c>
      <c r="N23" s="905" t="s">
        <v>171</v>
      </c>
      <c r="O23" s="905"/>
      <c r="P23" s="34">
        <f t="shared" ref="P23:V23" si="68">SUM(P24:P29)</f>
        <v>537584.89</v>
      </c>
      <c r="Q23" s="34">
        <f t="shared" si="68"/>
        <v>63929.420000000006</v>
      </c>
      <c r="R23" s="34">
        <f t="shared" si="68"/>
        <v>80383.63</v>
      </c>
      <c r="S23" s="34">
        <f t="shared" si="68"/>
        <v>66311</v>
      </c>
      <c r="T23" s="34">
        <f t="shared" si="68"/>
        <v>80383.63</v>
      </c>
      <c r="U23" s="34">
        <f t="shared" si="68"/>
        <v>80383.63</v>
      </c>
      <c r="V23" s="34">
        <f t="shared" si="68"/>
        <v>0</v>
      </c>
      <c r="W23" s="34">
        <f>(V23/T23)*100</f>
        <v>0</v>
      </c>
      <c r="X23" s="34">
        <f>SUM(X24:X29)</f>
        <v>0</v>
      </c>
      <c r="Y23" s="34">
        <f>SUM(Y24:Y29)</f>
        <v>80383.63</v>
      </c>
      <c r="Z23" s="34">
        <f>SUM(Z24:Z29)</f>
        <v>80383.63</v>
      </c>
      <c r="AA23" s="34" t="e">
        <f>SUM(AA24:AG29)</f>
        <v>#DIV/0!</v>
      </c>
      <c r="AB23" s="34">
        <f>SUM(AB24:AB29)</f>
        <v>67006.880000000005</v>
      </c>
      <c r="AC23" s="34">
        <f>SUM(AC24:AC29)</f>
        <v>80383.63</v>
      </c>
      <c r="AD23" s="34">
        <f>SUM(AD24:AD29)</f>
        <v>17836.84</v>
      </c>
      <c r="AE23" s="34">
        <f t="shared" si="1"/>
        <v>22.189642343845382</v>
      </c>
      <c r="AF23" s="34">
        <f>SUM(AF24:AF29)</f>
        <v>-20376.750000000007</v>
      </c>
      <c r="AG23" s="34">
        <f>SUM(AG24:AG29)</f>
        <v>60006.879999999997</v>
      </c>
      <c r="AH23" s="34"/>
      <c r="AI23" s="34"/>
      <c r="AJ23" s="34">
        <f t="shared" ref="AJ23:AR23" si="69">SUM(AJ24:AJ29)</f>
        <v>60006.879999999997</v>
      </c>
      <c r="AK23" s="34">
        <f t="shared" si="69"/>
        <v>60006.879999999997</v>
      </c>
      <c r="AL23" s="34">
        <f t="shared" si="69"/>
        <v>60006.879999999997</v>
      </c>
      <c r="AM23" s="34">
        <f t="shared" si="69"/>
        <v>20285.890000000003</v>
      </c>
      <c r="AN23" s="102">
        <f t="shared" si="69"/>
        <v>61503.880000000005</v>
      </c>
      <c r="AO23" s="102">
        <f t="shared" si="69"/>
        <v>60006.879999999997</v>
      </c>
      <c r="AP23" s="102">
        <f t="shared" si="69"/>
        <v>66387.88</v>
      </c>
      <c r="AQ23" s="102">
        <f t="shared" si="69"/>
        <v>117242.64</v>
      </c>
      <c r="AR23" s="102">
        <f t="shared" si="69"/>
        <v>105635.09000000001</v>
      </c>
      <c r="AS23" s="102">
        <f>AR23/AN23*100</f>
        <v>171.75353815076383</v>
      </c>
      <c r="AT23" s="102">
        <f>AR23/AP23*100</f>
        <v>159.11803479791791</v>
      </c>
      <c r="AU23" s="102">
        <f>SUM(AU24:AU29)</f>
        <v>66387.88</v>
      </c>
      <c r="AV23" s="102">
        <f>SUM(AV24:AV29)</f>
        <v>66387.88</v>
      </c>
      <c r="AW23" s="102"/>
      <c r="AX23" s="102"/>
      <c r="AY23" s="102">
        <f t="shared" ref="AY23:BK23" si="70">SUM(AY24:AY29)</f>
        <v>21847.210000000003</v>
      </c>
      <c r="AZ23" s="34">
        <f t="shared" si="70"/>
        <v>6381</v>
      </c>
      <c r="BA23" s="34">
        <f t="shared" si="70"/>
        <v>0</v>
      </c>
      <c r="BB23" s="102">
        <f t="shared" si="70"/>
        <v>88235.090000000011</v>
      </c>
      <c r="BC23" s="102">
        <f t="shared" si="70"/>
        <v>88235.090000000011</v>
      </c>
      <c r="BD23" s="102">
        <f t="shared" si="70"/>
        <v>43324.4</v>
      </c>
      <c r="BE23" s="102">
        <f t="shared" si="70"/>
        <v>58359.27</v>
      </c>
      <c r="BF23" s="102">
        <f t="shared" si="70"/>
        <v>102142.83</v>
      </c>
      <c r="BG23" s="102">
        <f>SUM(BG24:BG29)</f>
        <v>94387.220000000016</v>
      </c>
      <c r="BH23" s="102">
        <f t="shared" si="70"/>
        <v>88235.090000000011</v>
      </c>
      <c r="BI23" s="102">
        <f t="shared" si="70"/>
        <v>-720</v>
      </c>
      <c r="BJ23" s="102">
        <f t="shared" si="70"/>
        <v>87515.090000000011</v>
      </c>
      <c r="BK23" s="102">
        <f t="shared" si="70"/>
        <v>56849.77</v>
      </c>
      <c r="BL23" s="102">
        <f t="shared" si="4"/>
        <v>64.959962904683053</v>
      </c>
      <c r="BM23" s="102"/>
      <c r="BN23" s="102"/>
      <c r="BO23" s="102">
        <f>SUM(BO24:BO29)</f>
        <v>92515.090000000011</v>
      </c>
      <c r="BP23" s="102"/>
      <c r="BQ23" s="102"/>
      <c r="BR23" s="102">
        <f t="shared" ref="BR23:BY23" si="71">SUM(BR24:BR29)</f>
        <v>4484.9099999999971</v>
      </c>
      <c r="BS23" s="102">
        <f t="shared" si="71"/>
        <v>97000</v>
      </c>
      <c r="BT23" s="102">
        <f>SUM(BT24:BT29)</f>
        <v>84057.389999999985</v>
      </c>
      <c r="BU23" s="102">
        <f t="shared" si="71"/>
        <v>-174.29000000000019</v>
      </c>
      <c r="BV23" s="102">
        <f t="shared" si="71"/>
        <v>97000</v>
      </c>
      <c r="BW23" s="102"/>
      <c r="BX23" s="102"/>
      <c r="BY23" s="102">
        <f t="shared" si="71"/>
        <v>92340.800000000003</v>
      </c>
      <c r="BZ23" s="102">
        <f>SUM(BZ24:BZ29)</f>
        <v>92210.940000000017</v>
      </c>
      <c r="CA23" s="102">
        <f t="shared" si="20"/>
        <v>97.69430649615488</v>
      </c>
      <c r="CB23" s="102">
        <f t="shared" si="21"/>
        <v>99.859368773066734</v>
      </c>
      <c r="CC23" s="102">
        <f>SUM(CC24:CC29)</f>
        <v>0</v>
      </c>
      <c r="CD23" s="102">
        <f>SUM(CD24:CD29)</f>
        <v>0</v>
      </c>
      <c r="CE23" s="102">
        <f>SUM(CE24:CE29)</f>
        <v>97000</v>
      </c>
      <c r="CF23" s="102">
        <f>SUM(CF24:CF29)</f>
        <v>19579.07</v>
      </c>
      <c r="CG23" s="102">
        <f t="shared" si="22"/>
        <v>20.18460824742268</v>
      </c>
      <c r="CH23" s="102">
        <f>SUM(CH24:CH29)</f>
        <v>-10000</v>
      </c>
      <c r="CI23" s="102">
        <f>SUM(CI24:CI29)</f>
        <v>87000</v>
      </c>
      <c r="CJ23" s="102"/>
      <c r="CK23" s="102">
        <f t="shared" si="6"/>
        <v>0</v>
      </c>
      <c r="CL23" s="102">
        <f>SUM(CL24:CL29)</f>
        <v>0</v>
      </c>
      <c r="CM23" s="102">
        <f>SUM(CM24:CM29)</f>
        <v>87000</v>
      </c>
      <c r="CN23" s="102"/>
      <c r="CO23" s="102">
        <f t="shared" si="7"/>
        <v>0</v>
      </c>
      <c r="CP23" s="102">
        <f>SUM(CP24:CP29)</f>
        <v>0</v>
      </c>
      <c r="CQ23" s="102">
        <f>SUM(CQ24:CQ29)</f>
        <v>87000</v>
      </c>
      <c r="CR23" s="102">
        <f>SUM(CR24:CR29)</f>
        <v>52939.92</v>
      </c>
      <c r="CS23" s="102">
        <f t="shared" si="8"/>
        <v>60.850482758620686</v>
      </c>
      <c r="CT23" s="102">
        <f>SUM(CT24:CT29)</f>
        <v>-14694.93</v>
      </c>
      <c r="CU23" s="102">
        <f>SUM(CU24:CU29)</f>
        <v>72305.070000000007</v>
      </c>
      <c r="CV23" s="102">
        <f>SUM(CV24:CV29)</f>
        <v>52939.92</v>
      </c>
      <c r="CW23" s="102">
        <f t="shared" si="9"/>
        <v>73.217438279224396</v>
      </c>
      <c r="CX23" s="102">
        <f t="shared" ref="CX23:DH23" si="72">SUM(CX24:CX29)</f>
        <v>-2000</v>
      </c>
      <c r="CY23" s="102">
        <f t="shared" si="72"/>
        <v>70305.070000000007</v>
      </c>
      <c r="CZ23" s="115">
        <f t="shared" si="72"/>
        <v>0</v>
      </c>
      <c r="DA23" s="115">
        <f t="shared" si="72"/>
        <v>0</v>
      </c>
      <c r="DB23" s="115">
        <f>SUM(DB24:DB29)</f>
        <v>42332.380000000005</v>
      </c>
      <c r="DC23" s="115">
        <f>SUM(DC24:DC29)</f>
        <v>57863.18</v>
      </c>
      <c r="DD23" s="102">
        <f t="shared" si="11"/>
        <v>136.6877553305531</v>
      </c>
      <c r="DE23" s="102">
        <f t="shared" si="12"/>
        <v>70.39316301703164</v>
      </c>
      <c r="DF23" s="115">
        <f t="shared" ref="DF23" si="73">SUM(DF24:DF29)</f>
        <v>70305.069999999992</v>
      </c>
      <c r="DG23" s="115">
        <f t="shared" si="72"/>
        <v>82200</v>
      </c>
      <c r="DH23" s="102">
        <f t="shared" si="72"/>
        <v>30009.98</v>
      </c>
      <c r="DI23" s="102">
        <f t="shared" si="13"/>
        <v>36.508491484184916</v>
      </c>
      <c r="DJ23" s="102">
        <f>SUM(DJ24:DJ29)</f>
        <v>0</v>
      </c>
      <c r="DK23" s="115">
        <f>SUM(DK24:DK29)</f>
        <v>82200</v>
      </c>
      <c r="DL23" s="102">
        <f t="shared" si="14"/>
        <v>85.529282238442818</v>
      </c>
      <c r="DM23" s="102">
        <f>SUM(DM24:DM29)</f>
        <v>0</v>
      </c>
      <c r="DN23" s="115">
        <f>SUM(DN24:DN29)</f>
        <v>82200</v>
      </c>
      <c r="DO23" s="102">
        <f t="shared" ref="DO23" si="74">SUM(DO24:DO29)</f>
        <v>66507.930000000008</v>
      </c>
      <c r="DP23" s="102">
        <f t="shared" si="15"/>
        <v>80.909890510948912</v>
      </c>
      <c r="DQ23" s="102">
        <f>SUM(DQ24:DQ29)</f>
        <v>1.4779288903810084E-12</v>
      </c>
      <c r="DR23" s="115">
        <f>SUM(DR24:DR29)</f>
        <v>82200</v>
      </c>
      <c r="DS23" s="115">
        <f t="shared" ref="DS23" si="75">SUM(DS24:DS29)</f>
        <v>81287.89</v>
      </c>
      <c r="DT23" s="102">
        <f t="shared" ref="DT23:DT74" si="76">IFERROR(DS23/DR23*100,)</f>
        <v>98.890377128953759</v>
      </c>
      <c r="DU23" s="102">
        <f>SUM(DU24:DU29)</f>
        <v>1.9326762412674725E-12</v>
      </c>
      <c r="DV23" s="115">
        <f>SUM(DV24:DV29)</f>
        <v>82200</v>
      </c>
      <c r="DW23" s="115">
        <f t="shared" ref="DW23:DZ23" si="77">SUM(DW24:DW29)</f>
        <v>82200</v>
      </c>
      <c r="DX23" s="115">
        <f t="shared" ref="DX23" si="78">SUM(DX24:DX29)</f>
        <v>82200</v>
      </c>
      <c r="DY23" s="115">
        <f t="shared" si="77"/>
        <v>0</v>
      </c>
      <c r="DZ23" s="115">
        <f t="shared" si="77"/>
        <v>0</v>
      </c>
    </row>
    <row r="24" spans="1:130" s="630" customFormat="1" ht="20.100000000000001" customHeight="1" x14ac:dyDescent="0.35">
      <c r="A24" s="627"/>
      <c r="B24" s="622"/>
      <c r="C24" s="641"/>
      <c r="D24" s="622"/>
      <c r="E24" s="622"/>
      <c r="F24" s="622"/>
      <c r="G24" s="622" t="s">
        <v>9</v>
      </c>
      <c r="H24" s="622"/>
      <c r="I24" s="622"/>
      <c r="J24" s="622" t="s">
        <v>201</v>
      </c>
      <c r="K24" s="654"/>
      <c r="L24" s="581"/>
      <c r="M24" s="550"/>
      <c r="N24" s="550">
        <v>3221</v>
      </c>
      <c r="O24" s="534" t="s">
        <v>186</v>
      </c>
      <c r="P24" s="31">
        <v>67488.45</v>
      </c>
      <c r="Q24" s="31">
        <v>55381.05</v>
      </c>
      <c r="R24" s="31">
        <v>71784.63</v>
      </c>
      <c r="S24" s="31">
        <v>58732</v>
      </c>
      <c r="T24" s="31">
        <v>71784.63</v>
      </c>
      <c r="U24" s="31">
        <v>71784.63</v>
      </c>
      <c r="V24" s="31">
        <v>0</v>
      </c>
      <c r="W24" s="31">
        <f>(V24/T24)*100</f>
        <v>0</v>
      </c>
      <c r="X24" s="31">
        <f>(Y24-U24)</f>
        <v>0</v>
      </c>
      <c r="Y24" s="31">
        <v>71784.63</v>
      </c>
      <c r="Z24" s="31">
        <v>71784.63</v>
      </c>
      <c r="AA24" s="31">
        <v>61784.63</v>
      </c>
      <c r="AB24" s="31">
        <v>61784.63</v>
      </c>
      <c r="AC24" s="31">
        <v>71784.63</v>
      </c>
      <c r="AD24" s="31">
        <v>13292.29</v>
      </c>
      <c r="AE24" s="31">
        <f t="shared" si="1"/>
        <v>18.516902573712507</v>
      </c>
      <c r="AF24" s="31">
        <f>(AG24-AC24)</f>
        <v>-17000.000000000007</v>
      </c>
      <c r="AG24" s="31">
        <v>54784.63</v>
      </c>
      <c r="AH24" s="36"/>
      <c r="AI24" s="570"/>
      <c r="AJ24" s="31">
        <v>54784.63</v>
      </c>
      <c r="AK24" s="31">
        <v>54784.63</v>
      </c>
      <c r="AL24" s="31">
        <v>54784.63</v>
      </c>
      <c r="AM24" s="31">
        <v>15741.34</v>
      </c>
      <c r="AN24" s="51">
        <v>55912.51</v>
      </c>
      <c r="AO24" s="51">
        <v>54784.63</v>
      </c>
      <c r="AP24" s="51">
        <v>56784.63</v>
      </c>
      <c r="AQ24" s="51">
        <v>77110.899999999994</v>
      </c>
      <c r="AR24" s="31">
        <v>81692.27</v>
      </c>
      <c r="AS24" s="51">
        <f>AR24/AN24*100</f>
        <v>146.10732016859913</v>
      </c>
      <c r="AT24" s="51">
        <f>AR24/AP24*100</f>
        <v>143.86334823349208</v>
      </c>
      <c r="AU24" s="51">
        <v>56784.63</v>
      </c>
      <c r="AV24" s="51">
        <v>56784.63</v>
      </c>
      <c r="AW24" s="51"/>
      <c r="AX24" s="51"/>
      <c r="AY24" s="51">
        <f t="shared" ref="AY24:AY29" si="79">(BB24-AV24)</f>
        <v>13226.170000000006</v>
      </c>
      <c r="AZ24" s="31">
        <f>(AP24-AO24)</f>
        <v>2000</v>
      </c>
      <c r="BA24" s="31"/>
      <c r="BB24" s="51">
        <v>70010.8</v>
      </c>
      <c r="BC24" s="51">
        <v>70010.8</v>
      </c>
      <c r="BD24" s="51">
        <v>38559.47</v>
      </c>
      <c r="BE24" s="51">
        <v>48050.080000000002</v>
      </c>
      <c r="BF24" s="51">
        <v>70010.8</v>
      </c>
      <c r="BG24" s="51">
        <v>78074.38</v>
      </c>
      <c r="BH24" s="51">
        <v>70010.8</v>
      </c>
      <c r="BI24" s="51">
        <f t="shared" ref="BI24:BI29" si="80">(BJ24-BH24)</f>
        <v>-720</v>
      </c>
      <c r="BJ24" s="51">
        <v>69290.8</v>
      </c>
      <c r="BK24" s="51">
        <v>44743.5</v>
      </c>
      <c r="BL24" s="51">
        <f t="shared" si="4"/>
        <v>64.573507594081747</v>
      </c>
      <c r="BM24" s="51"/>
      <c r="BN24" s="51"/>
      <c r="BO24" s="51">
        <v>74290.8</v>
      </c>
      <c r="BP24" s="51"/>
      <c r="BQ24" s="51"/>
      <c r="BR24" s="51">
        <f t="shared" ref="BR24:BR29" si="81">(BS24-BO24)</f>
        <v>209.19999999999709</v>
      </c>
      <c r="BS24" s="51">
        <v>74500</v>
      </c>
      <c r="BT24" s="51">
        <v>66613.259999999995</v>
      </c>
      <c r="BU24" s="51">
        <f t="shared" ref="BU24:BU29" si="82">(BY24-BO24)</f>
        <v>0</v>
      </c>
      <c r="BV24" s="51">
        <v>74500</v>
      </c>
      <c r="BW24" s="51"/>
      <c r="BX24" s="51"/>
      <c r="BY24" s="51">
        <v>74290.8</v>
      </c>
      <c r="BZ24" s="51">
        <v>74494.070000000007</v>
      </c>
      <c r="CA24" s="51">
        <f t="shared" si="20"/>
        <v>95.414231915770571</v>
      </c>
      <c r="CB24" s="51">
        <f t="shared" si="21"/>
        <v>100.27361396027503</v>
      </c>
      <c r="CC24" s="51"/>
      <c r="CD24" s="51"/>
      <c r="CE24" s="51">
        <v>74500</v>
      </c>
      <c r="CF24" s="51">
        <v>15525.81</v>
      </c>
      <c r="CG24" s="51">
        <f t="shared" si="22"/>
        <v>20.840013422818789</v>
      </c>
      <c r="CH24" s="51">
        <f t="shared" ref="CH24:CH29" si="83">(CI24-CE24)</f>
        <v>-4500</v>
      </c>
      <c r="CI24" s="51">
        <v>70000</v>
      </c>
      <c r="CJ24" s="51"/>
      <c r="CK24" s="51">
        <f t="shared" si="6"/>
        <v>0</v>
      </c>
      <c r="CL24" s="51">
        <f t="shared" ref="CL24:CL29" si="84">(CM24-CI24)</f>
        <v>0</v>
      </c>
      <c r="CM24" s="51">
        <v>70000</v>
      </c>
      <c r="CN24" s="51"/>
      <c r="CO24" s="51">
        <f t="shared" si="7"/>
        <v>0</v>
      </c>
      <c r="CP24" s="51">
        <f t="shared" ref="CP24:CP29" si="85">(CQ24-CM24)</f>
        <v>0</v>
      </c>
      <c r="CQ24" s="51">
        <v>70000</v>
      </c>
      <c r="CR24" s="51">
        <v>41358.17</v>
      </c>
      <c r="CS24" s="51">
        <f t="shared" si="8"/>
        <v>59.083100000000002</v>
      </c>
      <c r="CT24" s="51">
        <f t="shared" ref="CT24:CT29" si="86">(CU24-CQ24)</f>
        <v>-14780</v>
      </c>
      <c r="CU24" s="51">
        <v>55220</v>
      </c>
      <c r="CV24" s="51">
        <v>41358.17</v>
      </c>
      <c r="CW24" s="51">
        <f t="shared" si="9"/>
        <v>74.897084389713868</v>
      </c>
      <c r="CX24" s="51">
        <f t="shared" ref="CX24:CX29" si="87">(CY24-CU24)</f>
        <v>0</v>
      </c>
      <c r="CY24" s="51">
        <v>55220</v>
      </c>
      <c r="CZ24" s="745"/>
      <c r="DA24" s="745"/>
      <c r="DB24" s="745">
        <v>35091.22</v>
      </c>
      <c r="DC24" s="745">
        <v>43692.6</v>
      </c>
      <c r="DD24" s="51">
        <f t="shared" si="11"/>
        <v>124.51148748889322</v>
      </c>
      <c r="DE24" s="51">
        <f t="shared" si="12"/>
        <v>63.322608695652171</v>
      </c>
      <c r="DF24" s="745">
        <v>55065.64</v>
      </c>
      <c r="DG24" s="745">
        <v>69000</v>
      </c>
      <c r="DH24" s="51">
        <v>25027.03</v>
      </c>
      <c r="DI24" s="51">
        <f t="shared" si="13"/>
        <v>36.271057971014493</v>
      </c>
      <c r="DJ24" s="51">
        <f t="shared" ref="DJ24:DJ29" si="88">(DK24-DG24)</f>
        <v>0</v>
      </c>
      <c r="DK24" s="745">
        <v>69000</v>
      </c>
      <c r="DL24" s="51">
        <f t="shared" si="14"/>
        <v>79.805275362318838</v>
      </c>
      <c r="DM24" s="51">
        <f t="shared" ref="DM24:DM29" si="89">(DN24-DK24)</f>
        <v>0</v>
      </c>
      <c r="DN24" s="745">
        <v>69000</v>
      </c>
      <c r="DO24" s="51">
        <v>49724.55</v>
      </c>
      <c r="DP24" s="51">
        <f t="shared" si="15"/>
        <v>72.064565217391305</v>
      </c>
      <c r="DQ24" s="51">
        <f t="shared" ref="DQ24:DQ29" si="90">(DR24-DN24)</f>
        <v>-4569.8499999999985</v>
      </c>
      <c r="DR24" s="745">
        <v>64430.15</v>
      </c>
      <c r="DS24" s="745">
        <v>61551.76</v>
      </c>
      <c r="DT24" s="51">
        <f t="shared" si="76"/>
        <v>95.532541830183533</v>
      </c>
      <c r="DU24" s="51">
        <f t="shared" ref="DU24:DU29" si="91">(DV24-DR24)</f>
        <v>-1966.2799999999988</v>
      </c>
      <c r="DV24" s="745">
        <v>62463.87</v>
      </c>
      <c r="DW24" s="745">
        <v>64430.15</v>
      </c>
      <c r="DX24" s="745">
        <v>64430.15</v>
      </c>
      <c r="DY24" s="745"/>
      <c r="DZ24" s="745"/>
    </row>
    <row r="25" spans="1:130" s="630" customFormat="1" ht="20.100000000000001" customHeight="1" x14ac:dyDescent="0.35">
      <c r="A25" s="627"/>
      <c r="B25" s="622"/>
      <c r="C25" s="641"/>
      <c r="D25" s="622"/>
      <c r="E25" s="622"/>
      <c r="F25" s="622"/>
      <c r="G25" s="622"/>
      <c r="H25" s="622"/>
      <c r="I25" s="622"/>
      <c r="J25" s="622" t="s">
        <v>201</v>
      </c>
      <c r="K25" s="654"/>
      <c r="L25" s="581"/>
      <c r="M25" s="550"/>
      <c r="N25" s="550">
        <v>3222</v>
      </c>
      <c r="O25" s="534" t="s">
        <v>284</v>
      </c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591"/>
      <c r="AJ25" s="31"/>
      <c r="AK25" s="31"/>
      <c r="AL25" s="31"/>
      <c r="AM25" s="31"/>
      <c r="AN25" s="51"/>
      <c r="AO25" s="51"/>
      <c r="AP25" s="51"/>
      <c r="AQ25" s="51"/>
      <c r="AR25" s="31">
        <v>0</v>
      </c>
      <c r="AS25" s="51"/>
      <c r="AT25" s="51"/>
      <c r="AU25" s="51"/>
      <c r="AV25" s="51">
        <v>0</v>
      </c>
      <c r="AW25" s="51"/>
      <c r="AX25" s="51"/>
      <c r="AY25" s="51">
        <f t="shared" si="79"/>
        <v>523.99</v>
      </c>
      <c r="AZ25" s="31"/>
      <c r="BA25" s="31"/>
      <c r="BB25" s="51">
        <v>523.99</v>
      </c>
      <c r="BC25" s="51">
        <v>523.99</v>
      </c>
      <c r="BD25" s="51">
        <v>231.03</v>
      </c>
      <c r="BE25" s="51">
        <v>346.93</v>
      </c>
      <c r="BF25" s="51">
        <v>15400</v>
      </c>
      <c r="BG25" s="51">
        <v>910.49</v>
      </c>
      <c r="BH25" s="51">
        <v>523.99</v>
      </c>
      <c r="BI25" s="51">
        <f t="shared" si="80"/>
        <v>0</v>
      </c>
      <c r="BJ25" s="51">
        <v>523.99</v>
      </c>
      <c r="BK25" s="51">
        <v>439.1</v>
      </c>
      <c r="BL25" s="51">
        <f t="shared" si="4"/>
        <v>83.799309147121122</v>
      </c>
      <c r="BM25" s="51"/>
      <c r="BN25" s="51"/>
      <c r="BO25" s="51">
        <v>523.99</v>
      </c>
      <c r="BP25" s="51"/>
      <c r="BQ25" s="51"/>
      <c r="BR25" s="51">
        <f t="shared" si="81"/>
        <v>-23.990000000000009</v>
      </c>
      <c r="BS25" s="51">
        <v>500</v>
      </c>
      <c r="BT25" s="51">
        <v>631.26</v>
      </c>
      <c r="BU25" s="51">
        <f t="shared" si="82"/>
        <v>126.00999999999999</v>
      </c>
      <c r="BV25" s="51">
        <v>500</v>
      </c>
      <c r="BW25" s="51"/>
      <c r="BX25" s="51"/>
      <c r="BY25" s="51">
        <v>650</v>
      </c>
      <c r="BZ25" s="51">
        <v>741.18</v>
      </c>
      <c r="CA25" s="51">
        <f t="shared" si="20"/>
        <v>81.404518446111425</v>
      </c>
      <c r="CB25" s="51">
        <f t="shared" si="21"/>
        <v>114.02769230769229</v>
      </c>
      <c r="CC25" s="51"/>
      <c r="CD25" s="51"/>
      <c r="CE25" s="51">
        <v>500</v>
      </c>
      <c r="CF25" s="51">
        <v>92.68</v>
      </c>
      <c r="CG25" s="51">
        <f t="shared" si="22"/>
        <v>18.536000000000001</v>
      </c>
      <c r="CH25" s="51">
        <f t="shared" si="83"/>
        <v>0</v>
      </c>
      <c r="CI25" s="51">
        <v>500</v>
      </c>
      <c r="CJ25" s="51"/>
      <c r="CK25" s="51">
        <f t="shared" si="6"/>
        <v>0</v>
      </c>
      <c r="CL25" s="51">
        <f t="shared" si="84"/>
        <v>0</v>
      </c>
      <c r="CM25" s="51">
        <v>500</v>
      </c>
      <c r="CN25" s="51"/>
      <c r="CO25" s="51">
        <f t="shared" si="7"/>
        <v>0</v>
      </c>
      <c r="CP25" s="51">
        <f t="shared" si="85"/>
        <v>0</v>
      </c>
      <c r="CQ25" s="51">
        <v>500</v>
      </c>
      <c r="CR25" s="51">
        <v>204.07</v>
      </c>
      <c r="CS25" s="51">
        <f t="shared" si="8"/>
        <v>40.814</v>
      </c>
      <c r="CT25" s="51">
        <f t="shared" si="86"/>
        <v>0</v>
      </c>
      <c r="CU25" s="51">
        <v>500</v>
      </c>
      <c r="CV25" s="51">
        <v>204.07</v>
      </c>
      <c r="CW25" s="51">
        <f t="shared" si="9"/>
        <v>40.814</v>
      </c>
      <c r="CX25" s="51">
        <f t="shared" si="87"/>
        <v>0</v>
      </c>
      <c r="CY25" s="51">
        <v>500</v>
      </c>
      <c r="CZ25" s="745"/>
      <c r="DA25" s="745"/>
      <c r="DB25" s="745">
        <v>92.68</v>
      </c>
      <c r="DC25" s="745">
        <v>587.22</v>
      </c>
      <c r="DD25" s="51">
        <f t="shared" si="11"/>
        <v>633.59948208890808</v>
      </c>
      <c r="DE25" s="51">
        <f t="shared" si="12"/>
        <v>83.888571428571439</v>
      </c>
      <c r="DF25" s="745">
        <v>204.07</v>
      </c>
      <c r="DG25" s="745">
        <v>700</v>
      </c>
      <c r="DH25" s="51">
        <v>0</v>
      </c>
      <c r="DI25" s="51">
        <f t="shared" si="13"/>
        <v>0</v>
      </c>
      <c r="DJ25" s="51">
        <f t="shared" si="88"/>
        <v>0</v>
      </c>
      <c r="DK25" s="745">
        <v>700</v>
      </c>
      <c r="DL25" s="51">
        <f t="shared" si="14"/>
        <v>29.15285714285714</v>
      </c>
      <c r="DM25" s="51">
        <f t="shared" si="89"/>
        <v>0</v>
      </c>
      <c r="DN25" s="745">
        <v>700</v>
      </c>
      <c r="DO25" s="51">
        <v>1947.76</v>
      </c>
      <c r="DP25" s="51">
        <f t="shared" si="15"/>
        <v>278.25142857142856</v>
      </c>
      <c r="DQ25" s="51">
        <f t="shared" si="90"/>
        <v>1300</v>
      </c>
      <c r="DR25" s="745">
        <v>2000</v>
      </c>
      <c r="DS25" s="745">
        <v>2547.7600000000002</v>
      </c>
      <c r="DT25" s="51">
        <f t="shared" si="76"/>
        <v>127.38800000000001</v>
      </c>
      <c r="DU25" s="51">
        <f t="shared" si="91"/>
        <v>547.76000000000022</v>
      </c>
      <c r="DV25" s="745">
        <v>2547.7600000000002</v>
      </c>
      <c r="DW25" s="745">
        <v>2000</v>
      </c>
      <c r="DX25" s="745">
        <v>2000</v>
      </c>
      <c r="DY25" s="745"/>
      <c r="DZ25" s="745"/>
    </row>
    <row r="26" spans="1:130" s="630" customFormat="1" ht="20.100000000000001" customHeight="1" x14ac:dyDescent="0.35">
      <c r="A26" s="627"/>
      <c r="B26" s="622"/>
      <c r="C26" s="641"/>
      <c r="D26" s="622"/>
      <c r="E26" s="622"/>
      <c r="F26" s="622"/>
      <c r="G26" s="622" t="s">
        <v>9</v>
      </c>
      <c r="H26" s="622"/>
      <c r="I26" s="622"/>
      <c r="J26" s="622" t="s">
        <v>201</v>
      </c>
      <c r="K26" s="546"/>
      <c r="L26" s="554"/>
      <c r="M26" s="550"/>
      <c r="N26" s="550">
        <v>3223</v>
      </c>
      <c r="O26" s="534" t="s">
        <v>192</v>
      </c>
      <c r="P26" s="31">
        <v>463127.44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f>(Y26-U26)</f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/>
      <c r="AE26" s="31" t="e">
        <f t="shared" ref="AE26:AE43" si="92">(AD26/AC26)*100</f>
        <v>#DIV/0!</v>
      </c>
      <c r="AF26" s="31">
        <f>(AG26-AC26)</f>
        <v>0</v>
      </c>
      <c r="AG26" s="31"/>
      <c r="AH26" s="31"/>
      <c r="AI26" s="591"/>
      <c r="AJ26" s="31"/>
      <c r="AK26" s="31"/>
      <c r="AL26" s="31"/>
      <c r="AM26" s="31">
        <v>0</v>
      </c>
      <c r="AN26" s="51"/>
      <c r="AO26" s="51">
        <v>0</v>
      </c>
      <c r="AP26" s="51">
        <v>0</v>
      </c>
      <c r="AQ26" s="51">
        <v>489.99</v>
      </c>
      <c r="AR26" s="31">
        <v>150</v>
      </c>
      <c r="AS26" s="51">
        <v>0</v>
      </c>
      <c r="AT26" s="51">
        <v>0</v>
      </c>
      <c r="AU26" s="51">
        <v>0</v>
      </c>
      <c r="AV26" s="51">
        <v>0</v>
      </c>
      <c r="AW26" s="51"/>
      <c r="AX26" s="51"/>
      <c r="AY26" s="51">
        <f t="shared" si="79"/>
        <v>400</v>
      </c>
      <c r="AZ26" s="31">
        <f>(AP26-AO26)</f>
        <v>0</v>
      </c>
      <c r="BA26" s="31"/>
      <c r="BB26" s="51">
        <v>400</v>
      </c>
      <c r="BC26" s="51">
        <v>400</v>
      </c>
      <c r="BD26" s="51">
        <v>188.61</v>
      </c>
      <c r="BE26" s="51">
        <v>227.02</v>
      </c>
      <c r="BF26" s="51">
        <v>227.02</v>
      </c>
      <c r="BG26" s="51">
        <v>267.06</v>
      </c>
      <c r="BH26" s="51">
        <v>400</v>
      </c>
      <c r="BI26" s="51">
        <f t="shared" si="80"/>
        <v>0</v>
      </c>
      <c r="BJ26" s="51">
        <v>400</v>
      </c>
      <c r="BK26" s="51">
        <v>299.68</v>
      </c>
      <c r="BL26" s="51">
        <f t="shared" si="4"/>
        <v>74.92</v>
      </c>
      <c r="BM26" s="51"/>
      <c r="BN26" s="51"/>
      <c r="BO26" s="51">
        <v>400</v>
      </c>
      <c r="BP26" s="51"/>
      <c r="BQ26" s="51"/>
      <c r="BR26" s="51">
        <f t="shared" si="81"/>
        <v>100</v>
      </c>
      <c r="BS26" s="51">
        <v>500</v>
      </c>
      <c r="BT26" s="51">
        <v>340.65</v>
      </c>
      <c r="BU26" s="51">
        <f t="shared" si="82"/>
        <v>0</v>
      </c>
      <c r="BV26" s="51">
        <v>500</v>
      </c>
      <c r="BW26" s="51"/>
      <c r="BX26" s="51"/>
      <c r="BY26" s="51">
        <v>400</v>
      </c>
      <c r="BZ26" s="51">
        <v>250.82</v>
      </c>
      <c r="CA26" s="51">
        <f t="shared" si="20"/>
        <v>93.918969519958068</v>
      </c>
      <c r="CB26" s="51">
        <f t="shared" si="21"/>
        <v>62.704999999999998</v>
      </c>
      <c r="CC26" s="51"/>
      <c r="CD26" s="51"/>
      <c r="CE26" s="51">
        <v>500</v>
      </c>
      <c r="CF26" s="51">
        <v>0</v>
      </c>
      <c r="CG26" s="51">
        <f t="shared" si="22"/>
        <v>0</v>
      </c>
      <c r="CH26" s="51">
        <f t="shared" si="83"/>
        <v>0</v>
      </c>
      <c r="CI26" s="51">
        <v>500</v>
      </c>
      <c r="CJ26" s="51"/>
      <c r="CK26" s="51">
        <f t="shared" si="6"/>
        <v>0</v>
      </c>
      <c r="CL26" s="51">
        <f t="shared" si="84"/>
        <v>0</v>
      </c>
      <c r="CM26" s="51">
        <v>500</v>
      </c>
      <c r="CN26" s="51"/>
      <c r="CO26" s="51">
        <f t="shared" si="7"/>
        <v>0</v>
      </c>
      <c r="CP26" s="51">
        <f t="shared" si="85"/>
        <v>0</v>
      </c>
      <c r="CQ26" s="51">
        <v>500</v>
      </c>
      <c r="CR26" s="51">
        <v>0</v>
      </c>
      <c r="CS26" s="51">
        <f t="shared" si="8"/>
        <v>0</v>
      </c>
      <c r="CT26" s="51">
        <f t="shared" si="86"/>
        <v>-500</v>
      </c>
      <c r="CU26" s="51">
        <v>0</v>
      </c>
      <c r="CV26" s="51">
        <v>0</v>
      </c>
      <c r="CW26" s="51">
        <f t="shared" si="9"/>
        <v>0</v>
      </c>
      <c r="CX26" s="51">
        <f t="shared" si="87"/>
        <v>0</v>
      </c>
      <c r="CY26" s="51">
        <v>0</v>
      </c>
      <c r="CZ26" s="745"/>
      <c r="DA26" s="745"/>
      <c r="DB26" s="745">
        <v>0</v>
      </c>
      <c r="DC26" s="745">
        <v>0</v>
      </c>
      <c r="DD26" s="51">
        <f t="shared" si="11"/>
        <v>0</v>
      </c>
      <c r="DE26" s="51">
        <f t="shared" si="12"/>
        <v>0</v>
      </c>
      <c r="DF26" s="745">
        <v>0</v>
      </c>
      <c r="DG26" s="745">
        <v>400</v>
      </c>
      <c r="DH26" s="51">
        <v>0</v>
      </c>
      <c r="DI26" s="51">
        <f t="shared" si="13"/>
        <v>0</v>
      </c>
      <c r="DJ26" s="51">
        <f t="shared" si="88"/>
        <v>0</v>
      </c>
      <c r="DK26" s="745">
        <v>400</v>
      </c>
      <c r="DL26" s="51">
        <f t="shared" si="14"/>
        <v>0</v>
      </c>
      <c r="DM26" s="51">
        <f t="shared" si="89"/>
        <v>0</v>
      </c>
      <c r="DN26" s="745">
        <v>400</v>
      </c>
      <c r="DO26" s="51"/>
      <c r="DP26" s="51">
        <f t="shared" si="15"/>
        <v>0</v>
      </c>
      <c r="DQ26" s="51">
        <f t="shared" si="90"/>
        <v>-400</v>
      </c>
      <c r="DR26" s="745">
        <v>0</v>
      </c>
      <c r="DS26" s="745">
        <v>0</v>
      </c>
      <c r="DT26" s="51">
        <f t="shared" si="76"/>
        <v>0</v>
      </c>
      <c r="DU26" s="51">
        <f t="shared" si="91"/>
        <v>0</v>
      </c>
      <c r="DV26" s="745">
        <v>0</v>
      </c>
      <c r="DW26" s="745">
        <v>400</v>
      </c>
      <c r="DX26" s="745">
        <v>400</v>
      </c>
      <c r="DY26" s="745"/>
      <c r="DZ26" s="745"/>
    </row>
    <row r="27" spans="1:130" s="630" customFormat="1" ht="20.100000000000001" customHeight="1" x14ac:dyDescent="0.35">
      <c r="A27" s="627"/>
      <c r="B27" s="622"/>
      <c r="C27" s="641"/>
      <c r="D27" s="622"/>
      <c r="E27" s="622"/>
      <c r="F27" s="622"/>
      <c r="G27" s="622" t="s">
        <v>9</v>
      </c>
      <c r="H27" s="622"/>
      <c r="I27" s="622"/>
      <c r="J27" s="622" t="s">
        <v>201</v>
      </c>
      <c r="K27" s="546"/>
      <c r="L27" s="554"/>
      <c r="M27" s="550"/>
      <c r="N27" s="550">
        <v>3224</v>
      </c>
      <c r="O27" s="534" t="s">
        <v>29</v>
      </c>
      <c r="P27" s="31">
        <v>4611.68</v>
      </c>
      <c r="Q27" s="31">
        <v>6020</v>
      </c>
      <c r="R27" s="31">
        <v>6020</v>
      </c>
      <c r="S27" s="31">
        <v>5000</v>
      </c>
      <c r="T27" s="31">
        <v>6020</v>
      </c>
      <c r="U27" s="31">
        <v>6020</v>
      </c>
      <c r="V27" s="31">
        <v>0</v>
      </c>
      <c r="W27" s="31">
        <f t="shared" ref="W27:W34" si="93">(V27/T27)*100</f>
        <v>0</v>
      </c>
      <c r="X27" s="31">
        <f>(Y27-U27)</f>
        <v>0</v>
      </c>
      <c r="Y27" s="31">
        <v>6020</v>
      </c>
      <c r="Z27" s="31">
        <v>6020</v>
      </c>
      <c r="AA27" s="31">
        <v>2022.25</v>
      </c>
      <c r="AB27" s="31">
        <v>2022.25</v>
      </c>
      <c r="AC27" s="31">
        <v>6020</v>
      </c>
      <c r="AD27" s="31">
        <v>1966.99</v>
      </c>
      <c r="AE27" s="31">
        <f t="shared" si="92"/>
        <v>32.674252491694347</v>
      </c>
      <c r="AF27" s="31">
        <f>(AG27-AC27)</f>
        <v>-3997.75</v>
      </c>
      <c r="AG27" s="31">
        <v>2022.25</v>
      </c>
      <c r="AH27" s="31"/>
      <c r="AI27" s="591"/>
      <c r="AJ27" s="31">
        <v>2022.25</v>
      </c>
      <c r="AK27" s="31">
        <v>2022.25</v>
      </c>
      <c r="AL27" s="31">
        <v>2022.25</v>
      </c>
      <c r="AM27" s="31">
        <v>1966.99</v>
      </c>
      <c r="AN27" s="51">
        <v>2022.25</v>
      </c>
      <c r="AO27" s="51">
        <v>2022.25</v>
      </c>
      <c r="AP27" s="51">
        <v>3022.25</v>
      </c>
      <c r="AQ27" s="51">
        <v>11000</v>
      </c>
      <c r="AR27" s="31">
        <v>14989.27</v>
      </c>
      <c r="AS27" s="51">
        <f>AR27/AN27*100</f>
        <v>741.2174558041786</v>
      </c>
      <c r="AT27" s="51">
        <f t="shared" ref="AT27:AT43" si="94">AR27/AP27*100</f>
        <v>495.96393415501694</v>
      </c>
      <c r="AU27" s="51">
        <v>3022.25</v>
      </c>
      <c r="AV27" s="51">
        <v>3022.25</v>
      </c>
      <c r="AW27" s="51"/>
      <c r="AX27" s="51"/>
      <c r="AY27" s="51">
        <f t="shared" si="79"/>
        <v>10977.75</v>
      </c>
      <c r="AZ27" s="31">
        <f>(AP27-AO27)</f>
        <v>1000</v>
      </c>
      <c r="BA27" s="31"/>
      <c r="BB27" s="51">
        <v>14000</v>
      </c>
      <c r="BC27" s="51">
        <v>14000</v>
      </c>
      <c r="BD27" s="51">
        <v>3426.41</v>
      </c>
      <c r="BE27" s="51">
        <v>8816.36</v>
      </c>
      <c r="BF27" s="51">
        <v>14000</v>
      </c>
      <c r="BG27" s="51">
        <v>12092.71</v>
      </c>
      <c r="BH27" s="51">
        <v>14000</v>
      </c>
      <c r="BI27" s="51">
        <f t="shared" si="80"/>
        <v>0</v>
      </c>
      <c r="BJ27" s="51">
        <v>14000</v>
      </c>
      <c r="BK27" s="51">
        <v>10430.280000000001</v>
      </c>
      <c r="BL27" s="51">
        <f t="shared" si="4"/>
        <v>74.501999999999995</v>
      </c>
      <c r="BM27" s="51"/>
      <c r="BN27" s="51"/>
      <c r="BO27" s="51">
        <v>15135.09</v>
      </c>
      <c r="BP27" s="51"/>
      <c r="BQ27" s="51"/>
      <c r="BR27" s="51">
        <f t="shared" si="81"/>
        <v>-135.09000000000015</v>
      </c>
      <c r="BS27" s="51">
        <v>15000</v>
      </c>
      <c r="BT27" s="51">
        <v>15535.01</v>
      </c>
      <c r="BU27" s="51">
        <f t="shared" si="82"/>
        <v>864.90999999999985</v>
      </c>
      <c r="BV27" s="51">
        <v>15000</v>
      </c>
      <c r="BW27" s="51"/>
      <c r="BX27" s="51"/>
      <c r="BY27" s="51">
        <v>16000</v>
      </c>
      <c r="BZ27" s="51">
        <v>15787.66</v>
      </c>
      <c r="CA27" s="51">
        <f t="shared" si="20"/>
        <v>130.55518572759951</v>
      </c>
      <c r="CB27" s="51">
        <f t="shared" si="21"/>
        <v>98.672875000000005</v>
      </c>
      <c r="CC27" s="51"/>
      <c r="CD27" s="51"/>
      <c r="CE27" s="51">
        <v>15000</v>
      </c>
      <c r="CF27" s="51">
        <v>2776.68</v>
      </c>
      <c r="CG27" s="51">
        <f t="shared" si="22"/>
        <v>18.511199999999999</v>
      </c>
      <c r="CH27" s="51">
        <f t="shared" si="83"/>
        <v>-4000</v>
      </c>
      <c r="CI27" s="51">
        <v>11000</v>
      </c>
      <c r="CJ27" s="51"/>
      <c r="CK27" s="51">
        <f t="shared" si="6"/>
        <v>0</v>
      </c>
      <c r="CL27" s="51">
        <f t="shared" si="84"/>
        <v>0</v>
      </c>
      <c r="CM27" s="51">
        <v>11000</v>
      </c>
      <c r="CN27" s="51"/>
      <c r="CO27" s="51">
        <f t="shared" si="7"/>
        <v>0</v>
      </c>
      <c r="CP27" s="51">
        <f t="shared" si="85"/>
        <v>0</v>
      </c>
      <c r="CQ27" s="51">
        <v>11000</v>
      </c>
      <c r="CR27" s="51">
        <v>8723.9</v>
      </c>
      <c r="CS27" s="51">
        <f t="shared" si="8"/>
        <v>79.308181818181808</v>
      </c>
      <c r="CT27" s="51">
        <f t="shared" si="86"/>
        <v>585.06999999999971</v>
      </c>
      <c r="CU27" s="51">
        <v>11585.07</v>
      </c>
      <c r="CV27" s="51">
        <v>8723.9</v>
      </c>
      <c r="CW27" s="51">
        <f t="shared" si="9"/>
        <v>75.302954578608507</v>
      </c>
      <c r="CX27" s="51">
        <f t="shared" si="87"/>
        <v>0</v>
      </c>
      <c r="CY27" s="51">
        <v>11585.07</v>
      </c>
      <c r="CZ27" s="745"/>
      <c r="DA27" s="745"/>
      <c r="DB27" s="745">
        <v>5964.58</v>
      </c>
      <c r="DC27" s="745">
        <v>11833.61</v>
      </c>
      <c r="DD27" s="51">
        <f t="shared" si="11"/>
        <v>198.3980431145194</v>
      </c>
      <c r="DE27" s="51">
        <f t="shared" si="12"/>
        <v>118.33610000000002</v>
      </c>
      <c r="DF27" s="745">
        <v>12381.58</v>
      </c>
      <c r="DG27" s="745">
        <v>10000</v>
      </c>
      <c r="DH27" s="51">
        <v>3233.2</v>
      </c>
      <c r="DI27" s="51">
        <f t="shared" si="13"/>
        <v>32.332000000000001</v>
      </c>
      <c r="DJ27" s="51">
        <f t="shared" si="88"/>
        <v>0</v>
      </c>
      <c r="DK27" s="745">
        <v>10000</v>
      </c>
      <c r="DL27" s="51">
        <f t="shared" si="14"/>
        <v>123.81580000000001</v>
      </c>
      <c r="DM27" s="51">
        <f t="shared" si="89"/>
        <v>0</v>
      </c>
      <c r="DN27" s="745">
        <v>10000</v>
      </c>
      <c r="DO27" s="51">
        <v>12435.87</v>
      </c>
      <c r="DP27" s="51">
        <f t="shared" si="15"/>
        <v>124.3587</v>
      </c>
      <c r="DQ27" s="51">
        <f t="shared" si="90"/>
        <v>4000</v>
      </c>
      <c r="DR27" s="745">
        <v>14000</v>
      </c>
      <c r="DS27" s="745">
        <v>14218.77</v>
      </c>
      <c r="DT27" s="51">
        <f t="shared" si="76"/>
        <v>101.56264285714288</v>
      </c>
      <c r="DU27" s="51">
        <f t="shared" si="91"/>
        <v>218.77000000000044</v>
      </c>
      <c r="DV27" s="745">
        <v>14218.77</v>
      </c>
      <c r="DW27" s="745">
        <v>13600</v>
      </c>
      <c r="DX27" s="745">
        <v>13600</v>
      </c>
      <c r="DY27" s="745"/>
      <c r="DZ27" s="745"/>
    </row>
    <row r="28" spans="1:130" s="630" customFormat="1" ht="20.100000000000001" customHeight="1" x14ac:dyDescent="0.35">
      <c r="A28" s="627"/>
      <c r="B28" s="622"/>
      <c r="C28" s="641"/>
      <c r="D28" s="622"/>
      <c r="E28" s="622"/>
      <c r="F28" s="622"/>
      <c r="G28" s="622" t="s">
        <v>9</v>
      </c>
      <c r="H28" s="622"/>
      <c r="I28" s="622"/>
      <c r="J28" s="622" t="s">
        <v>201</v>
      </c>
      <c r="K28" s="546"/>
      <c r="L28" s="554"/>
      <c r="M28" s="550"/>
      <c r="N28" s="550">
        <v>3225</v>
      </c>
      <c r="O28" s="534" t="s">
        <v>30</v>
      </c>
      <c r="P28" s="31">
        <v>1400</v>
      </c>
      <c r="Q28" s="31">
        <v>2400</v>
      </c>
      <c r="R28" s="31">
        <v>2400</v>
      </c>
      <c r="S28" s="31">
        <v>2400</v>
      </c>
      <c r="T28" s="31">
        <v>2400</v>
      </c>
      <c r="U28" s="31">
        <v>2400</v>
      </c>
      <c r="V28" s="31">
        <v>0</v>
      </c>
      <c r="W28" s="31">
        <f t="shared" si="93"/>
        <v>0</v>
      </c>
      <c r="X28" s="31">
        <f>(Y28-U28)</f>
        <v>0</v>
      </c>
      <c r="Y28" s="31">
        <v>2400</v>
      </c>
      <c r="Z28" s="31">
        <v>2400</v>
      </c>
      <c r="AA28" s="31">
        <v>3000</v>
      </c>
      <c r="AB28" s="31">
        <v>3000</v>
      </c>
      <c r="AC28" s="31">
        <v>2400</v>
      </c>
      <c r="AD28" s="31">
        <v>2577.56</v>
      </c>
      <c r="AE28" s="31">
        <f t="shared" si="92"/>
        <v>107.39833333333333</v>
      </c>
      <c r="AF28" s="31">
        <f>(AG28-AC28)</f>
        <v>600</v>
      </c>
      <c r="AG28" s="31">
        <v>3000</v>
      </c>
      <c r="AH28" s="31"/>
      <c r="AI28" s="591"/>
      <c r="AJ28" s="31">
        <v>3000</v>
      </c>
      <c r="AK28" s="31">
        <v>3000</v>
      </c>
      <c r="AL28" s="31">
        <v>3000</v>
      </c>
      <c r="AM28" s="31">
        <v>2577.56</v>
      </c>
      <c r="AN28" s="51">
        <v>3369.12</v>
      </c>
      <c r="AO28" s="51">
        <v>3000</v>
      </c>
      <c r="AP28" s="51">
        <v>4000</v>
      </c>
      <c r="AQ28" s="51">
        <v>19851.8</v>
      </c>
      <c r="AR28" s="31">
        <v>2249.46</v>
      </c>
      <c r="AS28" s="51">
        <f>AR28/AN28*100</f>
        <v>66.766989599658075</v>
      </c>
      <c r="AT28" s="51">
        <f t="shared" si="94"/>
        <v>56.236499999999999</v>
      </c>
      <c r="AU28" s="51">
        <v>4000</v>
      </c>
      <c r="AV28" s="51">
        <v>4000</v>
      </c>
      <c r="AW28" s="51"/>
      <c r="AX28" s="51"/>
      <c r="AY28" s="51">
        <f t="shared" si="79"/>
        <v>-1834.79</v>
      </c>
      <c r="AZ28" s="31">
        <f>(AP28-AO28)</f>
        <v>1000</v>
      </c>
      <c r="BA28" s="31"/>
      <c r="BB28" s="51">
        <v>2165.21</v>
      </c>
      <c r="BC28" s="51">
        <v>2165.21</v>
      </c>
      <c r="BD28" s="51">
        <v>918.88</v>
      </c>
      <c r="BE28" s="51">
        <v>918.88</v>
      </c>
      <c r="BF28" s="51">
        <v>1305.01</v>
      </c>
      <c r="BG28" s="51">
        <v>1816.38</v>
      </c>
      <c r="BH28" s="51">
        <v>2165.21</v>
      </c>
      <c r="BI28" s="51">
        <f t="shared" si="80"/>
        <v>0</v>
      </c>
      <c r="BJ28" s="51">
        <v>2165.21</v>
      </c>
      <c r="BK28" s="51">
        <v>937.21</v>
      </c>
      <c r="BL28" s="51">
        <f t="shared" si="4"/>
        <v>43.284946956646237</v>
      </c>
      <c r="BM28" s="51"/>
      <c r="BN28" s="51"/>
      <c r="BO28" s="51">
        <v>2165.21</v>
      </c>
      <c r="BP28" s="51"/>
      <c r="BQ28" s="51"/>
      <c r="BR28" s="51">
        <f t="shared" si="81"/>
        <v>-165.21000000000004</v>
      </c>
      <c r="BS28" s="51">
        <v>2000</v>
      </c>
      <c r="BT28" s="51">
        <v>937.21</v>
      </c>
      <c r="BU28" s="51">
        <f t="shared" si="82"/>
        <v>-1165.21</v>
      </c>
      <c r="BV28" s="51">
        <v>2000</v>
      </c>
      <c r="BW28" s="51"/>
      <c r="BX28" s="51"/>
      <c r="BY28" s="51">
        <v>1000</v>
      </c>
      <c r="BZ28" s="51">
        <v>937.21</v>
      </c>
      <c r="CA28" s="51">
        <f t="shared" si="20"/>
        <v>51.597683304154415</v>
      </c>
      <c r="CB28" s="51">
        <f t="shared" si="21"/>
        <v>93.721000000000004</v>
      </c>
      <c r="CC28" s="51"/>
      <c r="CD28" s="51"/>
      <c r="CE28" s="51">
        <v>2000</v>
      </c>
      <c r="CF28" s="51">
        <v>0</v>
      </c>
      <c r="CG28" s="51">
        <f t="shared" si="22"/>
        <v>0</v>
      </c>
      <c r="CH28" s="51">
        <f t="shared" si="83"/>
        <v>-500</v>
      </c>
      <c r="CI28" s="51">
        <v>1500</v>
      </c>
      <c r="CJ28" s="51"/>
      <c r="CK28" s="51">
        <f t="shared" si="6"/>
        <v>0</v>
      </c>
      <c r="CL28" s="51">
        <f t="shared" si="84"/>
        <v>0</v>
      </c>
      <c r="CM28" s="51">
        <v>1500</v>
      </c>
      <c r="CN28" s="51"/>
      <c r="CO28" s="51">
        <f t="shared" si="7"/>
        <v>0</v>
      </c>
      <c r="CP28" s="51">
        <f t="shared" si="85"/>
        <v>0</v>
      </c>
      <c r="CQ28" s="51">
        <v>1500</v>
      </c>
      <c r="CR28" s="51">
        <v>1206.1300000000001</v>
      </c>
      <c r="CS28" s="51">
        <f t="shared" si="8"/>
        <v>80.408666666666676</v>
      </c>
      <c r="CT28" s="51">
        <f t="shared" si="86"/>
        <v>0</v>
      </c>
      <c r="CU28" s="51">
        <v>1500</v>
      </c>
      <c r="CV28" s="51">
        <v>1206.1300000000001</v>
      </c>
      <c r="CW28" s="51">
        <f t="shared" si="9"/>
        <v>80.408666666666676</v>
      </c>
      <c r="CX28" s="51">
        <f t="shared" si="87"/>
        <v>0</v>
      </c>
      <c r="CY28" s="51">
        <v>1500</v>
      </c>
      <c r="CZ28" s="745"/>
      <c r="DA28" s="745"/>
      <c r="DB28" s="745">
        <v>0</v>
      </c>
      <c r="DC28" s="745">
        <v>1179.9000000000001</v>
      </c>
      <c r="DD28" s="51">
        <f t="shared" si="11"/>
        <v>0</v>
      </c>
      <c r="DE28" s="51">
        <f t="shared" si="12"/>
        <v>78.660000000000011</v>
      </c>
      <c r="DF28" s="745">
        <v>1206.1300000000001</v>
      </c>
      <c r="DG28" s="745">
        <v>1500</v>
      </c>
      <c r="DH28" s="51">
        <v>1179.9000000000001</v>
      </c>
      <c r="DI28" s="51">
        <f t="shared" si="13"/>
        <v>78.660000000000011</v>
      </c>
      <c r="DJ28" s="51">
        <f t="shared" si="88"/>
        <v>0</v>
      </c>
      <c r="DK28" s="745">
        <v>1500</v>
      </c>
      <c r="DL28" s="51">
        <f t="shared" si="14"/>
        <v>80.408666666666676</v>
      </c>
      <c r="DM28" s="51">
        <f t="shared" si="89"/>
        <v>0</v>
      </c>
      <c r="DN28" s="745">
        <v>1500</v>
      </c>
      <c r="DO28" s="51">
        <v>1829.9</v>
      </c>
      <c r="DP28" s="51">
        <f t="shared" si="15"/>
        <v>121.99333333333333</v>
      </c>
      <c r="DQ28" s="51">
        <f t="shared" si="90"/>
        <v>-300</v>
      </c>
      <c r="DR28" s="745">
        <v>1200</v>
      </c>
      <c r="DS28" s="745">
        <v>1829.9</v>
      </c>
      <c r="DT28" s="51">
        <f t="shared" si="76"/>
        <v>152.49166666666667</v>
      </c>
      <c r="DU28" s="51">
        <f t="shared" si="91"/>
        <v>629.90000000000009</v>
      </c>
      <c r="DV28" s="745">
        <v>1829.9</v>
      </c>
      <c r="DW28" s="745">
        <v>1200</v>
      </c>
      <c r="DX28" s="745">
        <v>1200</v>
      </c>
      <c r="DY28" s="745"/>
      <c r="DZ28" s="745"/>
    </row>
    <row r="29" spans="1:130" s="630" customFormat="1" ht="20.100000000000001" customHeight="1" x14ac:dyDescent="0.35">
      <c r="A29" s="627"/>
      <c r="B29" s="622"/>
      <c r="C29" s="641"/>
      <c r="D29" s="622"/>
      <c r="E29" s="622"/>
      <c r="F29" s="622"/>
      <c r="G29" s="622" t="s">
        <v>9</v>
      </c>
      <c r="H29" s="622"/>
      <c r="I29" s="622"/>
      <c r="J29" s="622" t="s">
        <v>201</v>
      </c>
      <c r="K29" s="546"/>
      <c r="L29" s="554"/>
      <c r="M29" s="550"/>
      <c r="N29" s="550">
        <v>3227</v>
      </c>
      <c r="O29" s="534" t="s">
        <v>222</v>
      </c>
      <c r="P29" s="31">
        <v>957.32</v>
      </c>
      <c r="Q29" s="31">
        <v>128.37</v>
      </c>
      <c r="R29" s="31">
        <v>179</v>
      </c>
      <c r="S29" s="31">
        <v>179</v>
      </c>
      <c r="T29" s="31">
        <v>179</v>
      </c>
      <c r="U29" s="31">
        <v>179</v>
      </c>
      <c r="V29" s="31">
        <v>0</v>
      </c>
      <c r="W29" s="31">
        <f t="shared" si="93"/>
        <v>0</v>
      </c>
      <c r="X29" s="31">
        <f>(Y29-U29)</f>
        <v>0</v>
      </c>
      <c r="Y29" s="31">
        <v>179</v>
      </c>
      <c r="Z29" s="31">
        <v>179</v>
      </c>
      <c r="AA29" s="31">
        <v>200</v>
      </c>
      <c r="AB29" s="31">
        <v>200</v>
      </c>
      <c r="AC29" s="31">
        <v>179</v>
      </c>
      <c r="AD29" s="31">
        <v>0</v>
      </c>
      <c r="AE29" s="31">
        <f t="shared" si="92"/>
        <v>0</v>
      </c>
      <c r="AF29" s="31">
        <f>(AG29-AC29)</f>
        <v>21</v>
      </c>
      <c r="AG29" s="31">
        <v>200</v>
      </c>
      <c r="AH29" s="31"/>
      <c r="AI29" s="591"/>
      <c r="AJ29" s="31">
        <v>200</v>
      </c>
      <c r="AK29" s="31">
        <v>200</v>
      </c>
      <c r="AL29" s="31">
        <v>200</v>
      </c>
      <c r="AM29" s="31">
        <v>0</v>
      </c>
      <c r="AN29" s="51">
        <v>200</v>
      </c>
      <c r="AO29" s="51">
        <v>200</v>
      </c>
      <c r="AP29" s="51">
        <v>2581</v>
      </c>
      <c r="AQ29" s="51">
        <v>8789.9500000000007</v>
      </c>
      <c r="AR29" s="31">
        <v>6554.09</v>
      </c>
      <c r="AS29" s="51">
        <v>0</v>
      </c>
      <c r="AT29" s="51">
        <f t="shared" si="94"/>
        <v>253.93607129019759</v>
      </c>
      <c r="AU29" s="51">
        <v>2581</v>
      </c>
      <c r="AV29" s="51">
        <v>2581</v>
      </c>
      <c r="AW29" s="51"/>
      <c r="AX29" s="51"/>
      <c r="AY29" s="51">
        <f t="shared" si="79"/>
        <v>-1445.91</v>
      </c>
      <c r="AZ29" s="31">
        <f>(AP29-AO29)</f>
        <v>2381</v>
      </c>
      <c r="BA29" s="31"/>
      <c r="BB29" s="51">
        <v>1135.0899999999999</v>
      </c>
      <c r="BC29" s="51">
        <v>1135.0899999999999</v>
      </c>
      <c r="BD29" s="51">
        <v>0</v>
      </c>
      <c r="BE29" s="51">
        <v>0</v>
      </c>
      <c r="BF29" s="51">
        <v>1200</v>
      </c>
      <c r="BG29" s="51">
        <v>1226.2</v>
      </c>
      <c r="BH29" s="51">
        <v>1135.0899999999999</v>
      </c>
      <c r="BI29" s="51">
        <f t="shared" si="80"/>
        <v>0</v>
      </c>
      <c r="BJ29" s="51">
        <v>1135.0899999999999</v>
      </c>
      <c r="BK29" s="51">
        <v>0</v>
      </c>
      <c r="BL29" s="51">
        <f t="shared" si="4"/>
        <v>0</v>
      </c>
      <c r="BM29" s="51"/>
      <c r="BN29" s="51"/>
      <c r="BO29" s="51">
        <v>0</v>
      </c>
      <c r="BP29" s="51"/>
      <c r="BQ29" s="51"/>
      <c r="BR29" s="51">
        <f t="shared" si="81"/>
        <v>4500</v>
      </c>
      <c r="BS29" s="51">
        <v>4500</v>
      </c>
      <c r="BT29" s="51">
        <v>0</v>
      </c>
      <c r="BU29" s="51">
        <f t="shared" si="82"/>
        <v>0</v>
      </c>
      <c r="BV29" s="51">
        <v>4500</v>
      </c>
      <c r="BW29" s="51"/>
      <c r="BX29" s="51"/>
      <c r="BY29" s="51">
        <v>0</v>
      </c>
      <c r="BZ29" s="51">
        <v>0</v>
      </c>
      <c r="CA29" s="51">
        <f t="shared" si="20"/>
        <v>0</v>
      </c>
      <c r="CB29" s="51">
        <f t="shared" si="21"/>
        <v>0</v>
      </c>
      <c r="CC29" s="51"/>
      <c r="CD29" s="51"/>
      <c r="CE29" s="51">
        <v>4500</v>
      </c>
      <c r="CF29" s="51">
        <v>1183.9000000000001</v>
      </c>
      <c r="CG29" s="51">
        <f t="shared" si="22"/>
        <v>26.308888888888895</v>
      </c>
      <c r="CH29" s="51">
        <f t="shared" si="83"/>
        <v>-1000</v>
      </c>
      <c r="CI29" s="51">
        <v>3500</v>
      </c>
      <c r="CJ29" s="51"/>
      <c r="CK29" s="51">
        <f t="shared" si="6"/>
        <v>0</v>
      </c>
      <c r="CL29" s="51">
        <f t="shared" si="84"/>
        <v>0</v>
      </c>
      <c r="CM29" s="51">
        <v>3500</v>
      </c>
      <c r="CN29" s="51"/>
      <c r="CO29" s="51">
        <f t="shared" si="7"/>
        <v>0</v>
      </c>
      <c r="CP29" s="51">
        <f t="shared" si="85"/>
        <v>0</v>
      </c>
      <c r="CQ29" s="51">
        <v>3500</v>
      </c>
      <c r="CR29" s="51">
        <v>1447.65</v>
      </c>
      <c r="CS29" s="51">
        <f t="shared" si="8"/>
        <v>41.361428571428576</v>
      </c>
      <c r="CT29" s="51">
        <f t="shared" si="86"/>
        <v>0</v>
      </c>
      <c r="CU29" s="51">
        <v>3500</v>
      </c>
      <c r="CV29" s="51">
        <v>1447.65</v>
      </c>
      <c r="CW29" s="51">
        <f t="shared" si="9"/>
        <v>41.361428571428576</v>
      </c>
      <c r="CX29" s="51">
        <f t="shared" si="87"/>
        <v>-2000</v>
      </c>
      <c r="CY29" s="51">
        <v>1500</v>
      </c>
      <c r="CZ29" s="745"/>
      <c r="DA29" s="745"/>
      <c r="DB29" s="745">
        <v>1183.9000000000001</v>
      </c>
      <c r="DC29" s="745">
        <v>569.85</v>
      </c>
      <c r="DD29" s="51">
        <f t="shared" si="11"/>
        <v>48.133288284483484</v>
      </c>
      <c r="DE29" s="51">
        <f t="shared" si="12"/>
        <v>94.974999999999994</v>
      </c>
      <c r="DF29" s="745">
        <v>1447.65</v>
      </c>
      <c r="DG29" s="745">
        <v>600</v>
      </c>
      <c r="DH29" s="51">
        <v>569.85</v>
      </c>
      <c r="DI29" s="51">
        <f t="shared" si="13"/>
        <v>94.974999999999994</v>
      </c>
      <c r="DJ29" s="51">
        <f t="shared" si="88"/>
        <v>0</v>
      </c>
      <c r="DK29" s="745">
        <v>600</v>
      </c>
      <c r="DL29" s="51">
        <f t="shared" si="14"/>
        <v>241.27500000000001</v>
      </c>
      <c r="DM29" s="51">
        <f t="shared" si="89"/>
        <v>0</v>
      </c>
      <c r="DN29" s="745">
        <v>600</v>
      </c>
      <c r="DO29" s="51">
        <v>569.85</v>
      </c>
      <c r="DP29" s="51">
        <f t="shared" si="15"/>
        <v>94.974999999999994</v>
      </c>
      <c r="DQ29" s="51">
        <f t="shared" si="90"/>
        <v>-30.149999999999977</v>
      </c>
      <c r="DR29" s="745">
        <v>569.85</v>
      </c>
      <c r="DS29" s="745">
        <v>1139.7</v>
      </c>
      <c r="DT29" s="51">
        <f t="shared" si="76"/>
        <v>200</v>
      </c>
      <c r="DU29" s="51">
        <f t="shared" si="91"/>
        <v>569.85</v>
      </c>
      <c r="DV29" s="745">
        <v>1139.7</v>
      </c>
      <c r="DW29" s="745">
        <v>569.85</v>
      </c>
      <c r="DX29" s="745">
        <v>569.85</v>
      </c>
      <c r="DY29" s="745"/>
      <c r="DZ29" s="745"/>
    </row>
    <row r="30" spans="1:130" s="630" customFormat="1" ht="20.100000000000001" customHeight="1" x14ac:dyDescent="0.35">
      <c r="A30" s="628" t="s">
        <v>486</v>
      </c>
      <c r="B30" s="640" t="s">
        <v>445</v>
      </c>
      <c r="C30" s="641" t="s">
        <v>5</v>
      </c>
      <c r="D30" s="622"/>
      <c r="E30" s="622"/>
      <c r="F30" s="622"/>
      <c r="G30" s="622" t="s">
        <v>9</v>
      </c>
      <c r="H30" s="622"/>
      <c r="I30" s="622"/>
      <c r="J30" s="622" t="s">
        <v>201</v>
      </c>
      <c r="K30" s="810"/>
      <c r="L30" s="582"/>
      <c r="M30" s="822">
        <v>323</v>
      </c>
      <c r="N30" s="905" t="s">
        <v>173</v>
      </c>
      <c r="O30" s="905"/>
      <c r="P30" s="34">
        <f t="shared" ref="P30:V30" si="95">SUM(P31:P39)</f>
        <v>437722.32</v>
      </c>
      <c r="Q30" s="34">
        <f t="shared" si="95"/>
        <v>131079</v>
      </c>
      <c r="R30" s="34">
        <f t="shared" si="95"/>
        <v>124279</v>
      </c>
      <c r="S30" s="34">
        <f t="shared" si="95"/>
        <v>124279</v>
      </c>
      <c r="T30" s="34">
        <f t="shared" si="95"/>
        <v>124279</v>
      </c>
      <c r="U30" s="34">
        <f t="shared" si="95"/>
        <v>124279</v>
      </c>
      <c r="V30" s="34">
        <f t="shared" si="95"/>
        <v>0</v>
      </c>
      <c r="W30" s="34">
        <f t="shared" si="93"/>
        <v>0</v>
      </c>
      <c r="X30" s="34">
        <f>SUM(X31:X39)</f>
        <v>0</v>
      </c>
      <c r="Y30" s="34">
        <f>SUM(Y31:Y39)</f>
        <v>124279</v>
      </c>
      <c r="Z30" s="34">
        <f>SUM(Z31:Z39)</f>
        <v>124279</v>
      </c>
      <c r="AA30" s="34" t="e">
        <f>SUM(AA31:AG39)</f>
        <v>#DIV/0!</v>
      </c>
      <c r="AB30" s="34">
        <f>SUM(AB31:AB39)</f>
        <v>115857.87000000001</v>
      </c>
      <c r="AC30" s="34">
        <f>SUM(AC31:AC39)</f>
        <v>124279</v>
      </c>
      <c r="AD30" s="34">
        <f>SUM(AD31:AD39)</f>
        <v>28731.82</v>
      </c>
      <c r="AE30" s="34">
        <f t="shared" si="92"/>
        <v>23.118805268790382</v>
      </c>
      <c r="AF30" s="34">
        <f>SUM(AF31:AF39)</f>
        <v>1879.3600000000006</v>
      </c>
      <c r="AG30" s="34">
        <f>SUM(AG31:AG39)</f>
        <v>126158.36</v>
      </c>
      <c r="AH30" s="34"/>
      <c r="AI30" s="34"/>
      <c r="AJ30" s="34">
        <f t="shared" ref="AJ30:AR30" si="96">SUM(AJ31:AJ39)</f>
        <v>126158.36</v>
      </c>
      <c r="AK30" s="34">
        <f t="shared" si="96"/>
        <v>126158.36</v>
      </c>
      <c r="AL30" s="34">
        <f t="shared" si="96"/>
        <v>126158.36</v>
      </c>
      <c r="AM30" s="34">
        <f t="shared" si="96"/>
        <v>38138.479999999996</v>
      </c>
      <c r="AN30" s="102">
        <f t="shared" si="96"/>
        <v>112108.14</v>
      </c>
      <c r="AO30" s="102">
        <f t="shared" si="96"/>
        <v>126158.36</v>
      </c>
      <c r="AP30" s="102">
        <f t="shared" si="96"/>
        <v>112108.14</v>
      </c>
      <c r="AQ30" s="102">
        <f t="shared" si="96"/>
        <v>126937.33</v>
      </c>
      <c r="AR30" s="102">
        <f t="shared" si="96"/>
        <v>136200.78</v>
      </c>
      <c r="AS30" s="102">
        <f t="shared" ref="AS30:AS43" si="97">AR30/AN30*100</f>
        <v>121.49053583441844</v>
      </c>
      <c r="AT30" s="102">
        <f t="shared" si="94"/>
        <v>121.49053583441844</v>
      </c>
      <c r="AU30" s="102">
        <f>SUM(AU31:AU39)</f>
        <v>112108.14</v>
      </c>
      <c r="AV30" s="102">
        <f>SUM(AV31:AV39)</f>
        <v>112108.14</v>
      </c>
      <c r="AW30" s="102"/>
      <c r="AX30" s="102"/>
      <c r="AY30" s="102">
        <f t="shared" ref="AY30:BK30" si="98">SUM(AY31:AY39)</f>
        <v>19096.239999999998</v>
      </c>
      <c r="AZ30" s="34">
        <f t="shared" si="98"/>
        <v>-14050.219999999998</v>
      </c>
      <c r="BA30" s="34">
        <f t="shared" si="98"/>
        <v>0</v>
      </c>
      <c r="BB30" s="102">
        <f t="shared" si="98"/>
        <v>131204.38</v>
      </c>
      <c r="BC30" s="102">
        <f t="shared" si="98"/>
        <v>131204.38</v>
      </c>
      <c r="BD30" s="102">
        <f t="shared" si="98"/>
        <v>73980.609999999986</v>
      </c>
      <c r="BE30" s="102">
        <f t="shared" si="98"/>
        <v>116138.41</v>
      </c>
      <c r="BF30" s="102">
        <f t="shared" si="98"/>
        <v>160896.65</v>
      </c>
      <c r="BG30" s="102">
        <f>SUM(BG31:BG39)</f>
        <v>161558.39999999999</v>
      </c>
      <c r="BH30" s="102">
        <f t="shared" si="98"/>
        <v>131204.38</v>
      </c>
      <c r="BI30" s="102">
        <f t="shared" si="98"/>
        <v>0</v>
      </c>
      <c r="BJ30" s="102">
        <f t="shared" si="98"/>
        <v>131204.38</v>
      </c>
      <c r="BK30" s="102">
        <f t="shared" si="98"/>
        <v>92195.69</v>
      </c>
      <c r="BL30" s="102">
        <f t="shared" si="4"/>
        <v>70.268759320382443</v>
      </c>
      <c r="BM30" s="102"/>
      <c r="BN30" s="102"/>
      <c r="BO30" s="102">
        <f>SUM(BO31:BO39)</f>
        <v>138634.10999999999</v>
      </c>
      <c r="BP30" s="102"/>
      <c r="BQ30" s="102"/>
      <c r="BR30" s="102">
        <f t="shared" ref="BR30:BY30" si="99">SUM(BR31:BR39)</f>
        <v>1865.8899999999976</v>
      </c>
      <c r="BS30" s="102">
        <f t="shared" si="99"/>
        <v>140500</v>
      </c>
      <c r="BT30" s="102">
        <f>SUM(BT31:BT39)</f>
        <v>126499.12</v>
      </c>
      <c r="BU30" s="102">
        <f t="shared" si="99"/>
        <v>-1438.0800000000036</v>
      </c>
      <c r="BV30" s="102">
        <f t="shared" si="99"/>
        <v>140500</v>
      </c>
      <c r="BW30" s="102"/>
      <c r="BX30" s="102"/>
      <c r="BY30" s="102">
        <f t="shared" si="99"/>
        <v>137196.03</v>
      </c>
      <c r="BZ30" s="102">
        <f>SUM(BZ31:BZ39)</f>
        <v>137196.03000000003</v>
      </c>
      <c r="CA30" s="102">
        <f t="shared" si="20"/>
        <v>84.920394111355421</v>
      </c>
      <c r="CB30" s="102">
        <f t="shared" si="21"/>
        <v>100.00000000000003</v>
      </c>
      <c r="CC30" s="102">
        <f>SUM(CC31:CC39)</f>
        <v>0</v>
      </c>
      <c r="CD30" s="102">
        <f>SUM(CD31:CD39)</f>
        <v>0</v>
      </c>
      <c r="CE30" s="102">
        <f>SUM(CE31:CE39)</f>
        <v>140500</v>
      </c>
      <c r="CF30" s="102">
        <f>SUM(CF31:CF39)</f>
        <v>43408.67</v>
      </c>
      <c r="CG30" s="102">
        <f t="shared" si="22"/>
        <v>30.895850533807828</v>
      </c>
      <c r="CH30" s="102">
        <f>SUM(CH31:CH39)</f>
        <v>-12740</v>
      </c>
      <c r="CI30" s="102">
        <f>SUM(CI31:CI39)</f>
        <v>127760</v>
      </c>
      <c r="CJ30" s="102"/>
      <c r="CK30" s="102">
        <f t="shared" si="6"/>
        <v>0</v>
      </c>
      <c r="CL30" s="102">
        <f>SUM(CL31:CL39)</f>
        <v>0</v>
      </c>
      <c r="CM30" s="102">
        <f>SUM(CM31:CM39)</f>
        <v>127760</v>
      </c>
      <c r="CN30" s="102"/>
      <c r="CO30" s="102">
        <f t="shared" si="7"/>
        <v>0</v>
      </c>
      <c r="CP30" s="102">
        <f>SUM(CP31:CP39)</f>
        <v>0</v>
      </c>
      <c r="CQ30" s="102">
        <f>SUM(CQ31:CQ39)</f>
        <v>127760</v>
      </c>
      <c r="CR30" s="102">
        <f>SUM(CR31:CR39)</f>
        <v>110486.77</v>
      </c>
      <c r="CS30" s="102">
        <f t="shared" si="8"/>
        <v>86.479938948027552</v>
      </c>
      <c r="CT30" s="102">
        <f>SUM(CT31:CT39)</f>
        <v>17000</v>
      </c>
      <c r="CU30" s="102">
        <f>SUM(CU31:CU39)</f>
        <v>144760</v>
      </c>
      <c r="CV30" s="102">
        <f>SUM(CV31:CV39)</f>
        <v>110486.77</v>
      </c>
      <c r="CW30" s="102">
        <f t="shared" si="9"/>
        <v>76.324101961867925</v>
      </c>
      <c r="CX30" s="102">
        <f t="shared" ref="CX30:DH30" si="100">SUM(CX31:CX39)</f>
        <v>2560</v>
      </c>
      <c r="CY30" s="102">
        <f t="shared" si="100"/>
        <v>147320</v>
      </c>
      <c r="CZ30" s="115">
        <f t="shared" si="100"/>
        <v>0</v>
      </c>
      <c r="DA30" s="115">
        <f t="shared" si="100"/>
        <v>0</v>
      </c>
      <c r="DB30" s="115">
        <f>SUM(DB31:DB39)</f>
        <v>87540.73</v>
      </c>
      <c r="DC30" s="115">
        <f>SUM(DC31:DC39)</f>
        <v>89778.34</v>
      </c>
      <c r="DD30" s="102">
        <f t="shared" si="11"/>
        <v>102.55607875328432</v>
      </c>
      <c r="DE30" s="102">
        <f t="shared" si="12"/>
        <v>69.482501354384326</v>
      </c>
      <c r="DF30" s="115">
        <f t="shared" ref="DF30" si="101">SUM(DF31:DF39)</f>
        <v>147320</v>
      </c>
      <c r="DG30" s="115">
        <f t="shared" si="100"/>
        <v>129210</v>
      </c>
      <c r="DH30" s="102">
        <f t="shared" si="100"/>
        <v>36489.4</v>
      </c>
      <c r="DI30" s="102">
        <f t="shared" si="13"/>
        <v>28.2403838712174</v>
      </c>
      <c r="DJ30" s="102">
        <f>SUM(DJ31:DJ39)</f>
        <v>0</v>
      </c>
      <c r="DK30" s="115">
        <f>SUM(DK31:DK39)</f>
        <v>129210</v>
      </c>
      <c r="DL30" s="102">
        <f t="shared" si="14"/>
        <v>114.01594303846451</v>
      </c>
      <c r="DM30" s="102">
        <f>SUM(DM31:DM39)</f>
        <v>0</v>
      </c>
      <c r="DN30" s="115">
        <f>SUM(DN31:DN39)</f>
        <v>129210</v>
      </c>
      <c r="DO30" s="102">
        <f t="shared" ref="DO30" si="102">SUM(DO31:DO39)</f>
        <v>105905.34999999999</v>
      </c>
      <c r="DP30" s="102">
        <f t="shared" si="15"/>
        <v>81.963741196501815</v>
      </c>
      <c r="DQ30" s="102">
        <f>SUM(DQ31:DQ39)</f>
        <v>100</v>
      </c>
      <c r="DR30" s="115">
        <f>SUM(DR31:DR39)</f>
        <v>129310</v>
      </c>
      <c r="DS30" s="115">
        <f t="shared" ref="DS30" si="103">SUM(DS31:DS39)</f>
        <v>129310</v>
      </c>
      <c r="DT30" s="102">
        <f t="shared" si="76"/>
        <v>100</v>
      </c>
      <c r="DU30" s="102">
        <f>SUM(DU31:DU39)</f>
        <v>-3.637978807091713E-12</v>
      </c>
      <c r="DV30" s="115">
        <f>SUM(DV31:DV39)</f>
        <v>129310</v>
      </c>
      <c r="DW30" s="115">
        <f t="shared" ref="DW30:DZ30" si="104">SUM(DW31:DW39)</f>
        <v>129310</v>
      </c>
      <c r="DX30" s="115">
        <f t="shared" ref="DX30" si="105">SUM(DX31:DX39)</f>
        <v>129310</v>
      </c>
      <c r="DY30" s="115">
        <f t="shared" si="104"/>
        <v>0</v>
      </c>
      <c r="DZ30" s="115">
        <f t="shared" si="104"/>
        <v>0</v>
      </c>
    </row>
    <row r="31" spans="1:130" s="630" customFormat="1" ht="20.100000000000001" customHeight="1" x14ac:dyDescent="0.35">
      <c r="A31" s="627"/>
      <c r="B31" s="622"/>
      <c r="C31" s="641"/>
      <c r="D31" s="622"/>
      <c r="E31" s="622"/>
      <c r="F31" s="622"/>
      <c r="G31" s="622" t="s">
        <v>9</v>
      </c>
      <c r="H31" s="622"/>
      <c r="I31" s="622"/>
      <c r="J31" s="622" t="s">
        <v>201</v>
      </c>
      <c r="K31" s="654"/>
      <c r="L31" s="581"/>
      <c r="M31" s="550"/>
      <c r="N31" s="550">
        <v>3231</v>
      </c>
      <c r="O31" s="573" t="s">
        <v>174</v>
      </c>
      <c r="P31" s="31">
        <v>41488.949999999997</v>
      </c>
      <c r="Q31" s="31">
        <v>36044</v>
      </c>
      <c r="R31" s="31">
        <v>36044</v>
      </c>
      <c r="S31" s="31">
        <v>36044</v>
      </c>
      <c r="T31" s="31">
        <v>36044</v>
      </c>
      <c r="U31" s="31">
        <v>36044</v>
      </c>
      <c r="V31" s="31">
        <v>0</v>
      </c>
      <c r="W31" s="31">
        <f t="shared" si="93"/>
        <v>0</v>
      </c>
      <c r="X31" s="31">
        <f t="shared" ref="X31:X39" si="106">(Y31-U31)</f>
        <v>0</v>
      </c>
      <c r="Y31" s="31">
        <v>36044</v>
      </c>
      <c r="Z31" s="31">
        <v>36044</v>
      </c>
      <c r="AA31" s="31">
        <v>27000</v>
      </c>
      <c r="AB31" s="31">
        <v>24655.55</v>
      </c>
      <c r="AC31" s="31">
        <v>36044</v>
      </c>
      <c r="AD31" s="31">
        <v>8144.64</v>
      </c>
      <c r="AE31" s="31">
        <f t="shared" si="92"/>
        <v>22.596382199533906</v>
      </c>
      <c r="AF31" s="31">
        <f t="shared" ref="AF31:AF39" si="107">(AG31-AC31)</f>
        <v>-9044</v>
      </c>
      <c r="AG31" s="31">
        <v>27000</v>
      </c>
      <c r="AH31" s="31"/>
      <c r="AI31" s="591"/>
      <c r="AJ31" s="31">
        <v>27000</v>
      </c>
      <c r="AK31" s="31">
        <v>27000</v>
      </c>
      <c r="AL31" s="31">
        <v>27000</v>
      </c>
      <c r="AM31" s="31">
        <v>10534.72</v>
      </c>
      <c r="AN31" s="51">
        <v>28330.35</v>
      </c>
      <c r="AO31" s="51">
        <v>27000</v>
      </c>
      <c r="AP31" s="51">
        <v>29842.13</v>
      </c>
      <c r="AQ31" s="51">
        <v>24753.18</v>
      </c>
      <c r="AR31" s="31">
        <v>21849.200000000001</v>
      </c>
      <c r="AS31" s="51">
        <f t="shared" si="97"/>
        <v>77.12294412176341</v>
      </c>
      <c r="AT31" s="51">
        <f t="shared" si="94"/>
        <v>73.215953418874591</v>
      </c>
      <c r="AU31" s="51">
        <v>29842.13</v>
      </c>
      <c r="AV31" s="51">
        <v>29842.13</v>
      </c>
      <c r="AW31" s="51"/>
      <c r="AX31" s="51"/>
      <c r="AY31" s="51">
        <f t="shared" ref="AY31:AY39" si="108">(BB31-AV31)</f>
        <v>-5088.9500000000007</v>
      </c>
      <c r="AZ31" s="31">
        <f t="shared" ref="AZ31:AZ39" si="109">(AP31-AO31)</f>
        <v>2842.130000000001</v>
      </c>
      <c r="BA31" s="31"/>
      <c r="BB31" s="51">
        <v>24753.18</v>
      </c>
      <c r="BC31" s="51">
        <v>24753.18</v>
      </c>
      <c r="BD31" s="51">
        <v>13207.82</v>
      </c>
      <c r="BE31" s="51">
        <v>19345.45</v>
      </c>
      <c r="BF31" s="51">
        <v>31345.45</v>
      </c>
      <c r="BG31" s="51">
        <v>27180.01</v>
      </c>
      <c r="BH31" s="51">
        <v>24753.18</v>
      </c>
      <c r="BI31" s="51">
        <f t="shared" ref="BI31:BI39" si="110">(BJ31-BH31)</f>
        <v>0</v>
      </c>
      <c r="BJ31" s="51">
        <v>24753.18</v>
      </c>
      <c r="BK31" s="51">
        <v>14590.84</v>
      </c>
      <c r="BL31" s="51">
        <f t="shared" si="4"/>
        <v>58.945315308982529</v>
      </c>
      <c r="BM31" s="51"/>
      <c r="BN31" s="51"/>
      <c r="BO31" s="51">
        <v>24753.18</v>
      </c>
      <c r="BP31" s="51"/>
      <c r="BQ31" s="51"/>
      <c r="BR31" s="51">
        <f t="shared" ref="BR31:BR39" si="111">(BS31-BO31)</f>
        <v>246.81999999999971</v>
      </c>
      <c r="BS31" s="51">
        <v>25000</v>
      </c>
      <c r="BT31" s="51">
        <v>22612.78</v>
      </c>
      <c r="BU31" s="51">
        <f t="shared" ref="BU31:BU39" si="112">(BY31-BO31)</f>
        <v>-303.18000000000029</v>
      </c>
      <c r="BV31" s="51">
        <v>25000</v>
      </c>
      <c r="BW31" s="51"/>
      <c r="BX31" s="51"/>
      <c r="BY31" s="51">
        <v>24450</v>
      </c>
      <c r="BZ31" s="51">
        <v>24333.279999999999</v>
      </c>
      <c r="CA31" s="51">
        <f t="shared" si="20"/>
        <v>89.526383544376927</v>
      </c>
      <c r="CB31" s="51">
        <f t="shared" si="21"/>
        <v>99.522617586912062</v>
      </c>
      <c r="CC31" s="51"/>
      <c r="CD31" s="51"/>
      <c r="CE31" s="51">
        <v>25000</v>
      </c>
      <c r="CF31" s="51">
        <v>7527.2</v>
      </c>
      <c r="CG31" s="51">
        <f t="shared" si="22"/>
        <v>30.108799999999995</v>
      </c>
      <c r="CH31" s="51">
        <f t="shared" ref="CH31:CH39" si="113">(CI31-CE31)</f>
        <v>0</v>
      </c>
      <c r="CI31" s="51">
        <v>25000</v>
      </c>
      <c r="CJ31" s="51"/>
      <c r="CK31" s="51">
        <f t="shared" si="6"/>
        <v>0</v>
      </c>
      <c r="CL31" s="51">
        <f t="shared" ref="CL31:CL39" si="114">(CM31-CI31)</f>
        <v>0</v>
      </c>
      <c r="CM31" s="51">
        <v>25000</v>
      </c>
      <c r="CN31" s="51"/>
      <c r="CO31" s="51">
        <f t="shared" si="7"/>
        <v>0</v>
      </c>
      <c r="CP31" s="51">
        <f t="shared" ref="CP31:CP39" si="115">(CQ31-CM31)</f>
        <v>0</v>
      </c>
      <c r="CQ31" s="51">
        <v>25000</v>
      </c>
      <c r="CR31" s="51">
        <v>24006.83</v>
      </c>
      <c r="CS31" s="51">
        <f t="shared" si="8"/>
        <v>96.027320000000003</v>
      </c>
      <c r="CT31" s="51">
        <f t="shared" ref="CT31:CT39" si="116">(CU31-CQ31)</f>
        <v>2340</v>
      </c>
      <c r="CU31" s="51">
        <v>27340</v>
      </c>
      <c r="CV31" s="51">
        <v>24006.83</v>
      </c>
      <c r="CW31" s="51">
        <f t="shared" si="9"/>
        <v>87.80844915874178</v>
      </c>
      <c r="CX31" s="51">
        <f t="shared" ref="CX31:CX39" si="117">(CY31-CU31)</f>
        <v>4660</v>
      </c>
      <c r="CY31" s="51">
        <v>32000</v>
      </c>
      <c r="CZ31" s="745"/>
      <c r="DA31" s="745"/>
      <c r="DB31" s="745">
        <v>18036.88</v>
      </c>
      <c r="DC31" s="745">
        <v>16642.849999999999</v>
      </c>
      <c r="DD31" s="51">
        <f t="shared" si="11"/>
        <v>92.271224291562604</v>
      </c>
      <c r="DE31" s="51">
        <f t="shared" si="12"/>
        <v>63.498092331171307</v>
      </c>
      <c r="DF31" s="745">
        <v>29889.58</v>
      </c>
      <c r="DG31" s="745">
        <v>26210</v>
      </c>
      <c r="DH31" s="51">
        <v>7282.29</v>
      </c>
      <c r="DI31" s="51">
        <f t="shared" si="13"/>
        <v>27.784395268981303</v>
      </c>
      <c r="DJ31" s="51">
        <f t="shared" ref="DJ31:DJ39" si="118">(DK31-DG31)</f>
        <v>0</v>
      </c>
      <c r="DK31" s="745">
        <v>26210</v>
      </c>
      <c r="DL31" s="51">
        <f t="shared" si="14"/>
        <v>114.03884013735217</v>
      </c>
      <c r="DM31" s="51">
        <f t="shared" ref="DM31:DM39" si="119">(DN31-DK31)</f>
        <v>0</v>
      </c>
      <c r="DN31" s="745">
        <v>26210</v>
      </c>
      <c r="DO31" s="51">
        <v>19380.79</v>
      </c>
      <c r="DP31" s="51">
        <f t="shared" si="15"/>
        <v>73.944257916825634</v>
      </c>
      <c r="DQ31" s="51">
        <f t="shared" ref="DQ31:DQ39" si="120">(DR31-DN31)</f>
        <v>-1120</v>
      </c>
      <c r="DR31" s="745">
        <v>25090</v>
      </c>
      <c r="DS31" s="745">
        <v>24816.52</v>
      </c>
      <c r="DT31" s="51">
        <f t="shared" si="76"/>
        <v>98.910003985651656</v>
      </c>
      <c r="DU31" s="51">
        <f t="shared" ref="DU31:DU39" si="121">(DV31-DR31)</f>
        <v>-273.47999999999956</v>
      </c>
      <c r="DV31" s="745">
        <v>24816.52</v>
      </c>
      <c r="DW31" s="745">
        <v>25090</v>
      </c>
      <c r="DX31" s="745">
        <v>25090</v>
      </c>
      <c r="DY31" s="745"/>
      <c r="DZ31" s="745"/>
    </row>
    <row r="32" spans="1:130" s="630" customFormat="1" ht="20.100000000000001" customHeight="1" x14ac:dyDescent="0.35">
      <c r="A32" s="627"/>
      <c r="B32" s="622"/>
      <c r="C32" s="641"/>
      <c r="D32" s="622"/>
      <c r="E32" s="622"/>
      <c r="F32" s="622"/>
      <c r="G32" s="622" t="s">
        <v>9</v>
      </c>
      <c r="H32" s="622"/>
      <c r="I32" s="622"/>
      <c r="J32" s="622" t="s">
        <v>201</v>
      </c>
      <c r="K32" s="654"/>
      <c r="L32" s="581"/>
      <c r="M32" s="609"/>
      <c r="N32" s="609">
        <v>3232</v>
      </c>
      <c r="O32" s="571" t="s">
        <v>33</v>
      </c>
      <c r="P32" s="31">
        <v>58417.4</v>
      </c>
      <c r="Q32" s="31">
        <v>12500</v>
      </c>
      <c r="R32" s="31">
        <v>12500</v>
      </c>
      <c r="S32" s="31">
        <v>12500</v>
      </c>
      <c r="T32" s="31">
        <v>12500</v>
      </c>
      <c r="U32" s="31">
        <v>12500</v>
      </c>
      <c r="V32" s="31">
        <v>0</v>
      </c>
      <c r="W32" s="31">
        <f t="shared" si="93"/>
        <v>0</v>
      </c>
      <c r="X32" s="31">
        <f t="shared" si="106"/>
        <v>0</v>
      </c>
      <c r="Y32" s="31">
        <v>12500</v>
      </c>
      <c r="Z32" s="31">
        <v>12500</v>
      </c>
      <c r="AA32" s="31">
        <v>15000</v>
      </c>
      <c r="AB32" s="31">
        <v>22240.53</v>
      </c>
      <c r="AC32" s="31">
        <v>12500</v>
      </c>
      <c r="AD32" s="31">
        <v>421.25</v>
      </c>
      <c r="AE32" s="31">
        <f t="shared" si="92"/>
        <v>3.37</v>
      </c>
      <c r="AF32" s="31">
        <f t="shared" si="107"/>
        <v>12500</v>
      </c>
      <c r="AG32" s="31">
        <v>25000</v>
      </c>
      <c r="AH32" s="31"/>
      <c r="AI32" s="591"/>
      <c r="AJ32" s="31">
        <v>25000</v>
      </c>
      <c r="AK32" s="31">
        <v>25000</v>
      </c>
      <c r="AL32" s="31">
        <v>25000</v>
      </c>
      <c r="AM32" s="31">
        <v>421.25</v>
      </c>
      <c r="AN32" s="51">
        <v>6268.81</v>
      </c>
      <c r="AO32" s="51">
        <v>25000</v>
      </c>
      <c r="AP32" s="51">
        <v>6541.25</v>
      </c>
      <c r="AQ32" s="51">
        <v>9541.25</v>
      </c>
      <c r="AR32" s="31">
        <v>26868.55</v>
      </c>
      <c r="AS32" s="51">
        <f t="shared" si="97"/>
        <v>428.60686477975884</v>
      </c>
      <c r="AT32" s="51">
        <f t="shared" si="94"/>
        <v>410.75558952799537</v>
      </c>
      <c r="AU32" s="51">
        <v>6541.25</v>
      </c>
      <c r="AV32" s="51">
        <v>6541.25</v>
      </c>
      <c r="AW32" s="51"/>
      <c r="AX32" s="51"/>
      <c r="AY32" s="51">
        <f t="shared" si="108"/>
        <v>4383.49</v>
      </c>
      <c r="AZ32" s="31">
        <f t="shared" si="109"/>
        <v>-18458.75</v>
      </c>
      <c r="BA32" s="31"/>
      <c r="BB32" s="51">
        <v>10924.74</v>
      </c>
      <c r="BC32" s="51">
        <v>10924.74</v>
      </c>
      <c r="BD32" s="51">
        <v>1994.1</v>
      </c>
      <c r="BE32" s="51">
        <v>4245.05</v>
      </c>
      <c r="BF32" s="51">
        <v>12924.74</v>
      </c>
      <c r="BG32" s="51">
        <v>19104.84</v>
      </c>
      <c r="BH32" s="51">
        <v>10924.74</v>
      </c>
      <c r="BI32" s="51">
        <f t="shared" si="110"/>
        <v>0</v>
      </c>
      <c r="BJ32" s="51">
        <v>10924.74</v>
      </c>
      <c r="BK32" s="51">
        <v>21770.560000000001</v>
      </c>
      <c r="BL32" s="51">
        <f t="shared" si="4"/>
        <v>199.27760294524174</v>
      </c>
      <c r="BM32" s="51"/>
      <c r="BN32" s="51"/>
      <c r="BO32" s="51">
        <v>25000</v>
      </c>
      <c r="BP32" s="51"/>
      <c r="BQ32" s="51"/>
      <c r="BR32" s="51">
        <f t="shared" si="111"/>
        <v>0</v>
      </c>
      <c r="BS32" s="51">
        <v>25000</v>
      </c>
      <c r="BT32" s="51">
        <v>22361.5</v>
      </c>
      <c r="BU32" s="51">
        <f t="shared" si="112"/>
        <v>-2000</v>
      </c>
      <c r="BV32" s="51">
        <v>25000</v>
      </c>
      <c r="BW32" s="51"/>
      <c r="BX32" s="51"/>
      <c r="BY32" s="51">
        <v>23000</v>
      </c>
      <c r="BZ32" s="51">
        <v>24415.88</v>
      </c>
      <c r="CA32" s="51">
        <f t="shared" si="20"/>
        <v>127.79944767922684</v>
      </c>
      <c r="CB32" s="51">
        <f t="shared" si="21"/>
        <v>106.15600000000001</v>
      </c>
      <c r="CC32" s="51"/>
      <c r="CD32" s="51"/>
      <c r="CE32" s="51">
        <v>25000</v>
      </c>
      <c r="CF32" s="51">
        <v>6901.84</v>
      </c>
      <c r="CG32" s="51">
        <f t="shared" si="22"/>
        <v>27.607360000000003</v>
      </c>
      <c r="CH32" s="51">
        <f t="shared" si="113"/>
        <v>-5000</v>
      </c>
      <c r="CI32" s="51">
        <v>20000</v>
      </c>
      <c r="CJ32" s="51"/>
      <c r="CK32" s="51">
        <f t="shared" si="6"/>
        <v>0</v>
      </c>
      <c r="CL32" s="51">
        <f t="shared" si="114"/>
        <v>0</v>
      </c>
      <c r="CM32" s="51">
        <v>20000</v>
      </c>
      <c r="CN32" s="51"/>
      <c r="CO32" s="51">
        <f t="shared" si="7"/>
        <v>0</v>
      </c>
      <c r="CP32" s="51">
        <f t="shared" si="115"/>
        <v>0</v>
      </c>
      <c r="CQ32" s="51">
        <v>20000</v>
      </c>
      <c r="CR32" s="51">
        <v>20175.16</v>
      </c>
      <c r="CS32" s="51">
        <f t="shared" si="8"/>
        <v>100.8758</v>
      </c>
      <c r="CT32" s="51">
        <f t="shared" si="116"/>
        <v>13000</v>
      </c>
      <c r="CU32" s="51">
        <v>33000</v>
      </c>
      <c r="CV32" s="51">
        <v>20175.16</v>
      </c>
      <c r="CW32" s="51">
        <f t="shared" si="9"/>
        <v>61.136848484848485</v>
      </c>
      <c r="CX32" s="51">
        <f t="shared" si="117"/>
        <v>-6000</v>
      </c>
      <c r="CY32" s="51">
        <v>27000</v>
      </c>
      <c r="CZ32" s="745"/>
      <c r="DA32" s="745"/>
      <c r="DB32" s="745">
        <v>14028.06</v>
      </c>
      <c r="DC32" s="745">
        <v>28487.29</v>
      </c>
      <c r="DD32" s="51">
        <f t="shared" si="11"/>
        <v>203.07362529102386</v>
      </c>
      <c r="DE32" s="51">
        <f t="shared" si="12"/>
        <v>142.43645000000001</v>
      </c>
      <c r="DF32" s="745">
        <v>32676.240000000002</v>
      </c>
      <c r="DG32" s="745">
        <v>20000</v>
      </c>
      <c r="DH32" s="51">
        <v>9180.16</v>
      </c>
      <c r="DI32" s="51">
        <f t="shared" si="13"/>
        <v>45.900799999999997</v>
      </c>
      <c r="DJ32" s="51">
        <f t="shared" si="118"/>
        <v>0</v>
      </c>
      <c r="DK32" s="745">
        <v>20000</v>
      </c>
      <c r="DL32" s="51">
        <f t="shared" si="14"/>
        <v>163.38120000000001</v>
      </c>
      <c r="DM32" s="51">
        <f t="shared" si="119"/>
        <v>0</v>
      </c>
      <c r="DN32" s="745">
        <v>20000</v>
      </c>
      <c r="DO32" s="51">
        <v>29256.84</v>
      </c>
      <c r="DP32" s="51">
        <f t="shared" si="15"/>
        <v>146.2842</v>
      </c>
      <c r="DQ32" s="51">
        <f t="shared" si="120"/>
        <v>10000</v>
      </c>
      <c r="DR32" s="745">
        <v>30000</v>
      </c>
      <c r="DS32" s="745">
        <v>33143.089999999997</v>
      </c>
      <c r="DT32" s="51">
        <f t="shared" si="76"/>
        <v>110.47696666666667</v>
      </c>
      <c r="DU32" s="51">
        <f t="shared" si="121"/>
        <v>3143.0899999999965</v>
      </c>
      <c r="DV32" s="745">
        <v>33143.089999999997</v>
      </c>
      <c r="DW32" s="745">
        <v>30000</v>
      </c>
      <c r="DX32" s="745">
        <v>30000</v>
      </c>
      <c r="DY32" s="745"/>
      <c r="DZ32" s="745"/>
    </row>
    <row r="33" spans="1:130" s="630" customFormat="1" ht="20.100000000000001" customHeight="1" x14ac:dyDescent="0.35">
      <c r="A33" s="627"/>
      <c r="B33" s="622"/>
      <c r="C33" s="641"/>
      <c r="D33" s="622"/>
      <c r="E33" s="622"/>
      <c r="F33" s="622"/>
      <c r="G33" s="622" t="s">
        <v>9</v>
      </c>
      <c r="H33" s="622"/>
      <c r="I33" s="622"/>
      <c r="J33" s="622" t="s">
        <v>201</v>
      </c>
      <c r="K33" s="546"/>
      <c r="L33" s="554"/>
      <c r="M33" s="550"/>
      <c r="N33" s="550">
        <v>3233</v>
      </c>
      <c r="O33" s="534" t="s">
        <v>34</v>
      </c>
      <c r="P33" s="31">
        <v>501</v>
      </c>
      <c r="Q33" s="31">
        <v>1000</v>
      </c>
      <c r="R33" s="31">
        <v>1000</v>
      </c>
      <c r="S33" s="31">
        <v>1000</v>
      </c>
      <c r="T33" s="31">
        <v>1000</v>
      </c>
      <c r="U33" s="31">
        <v>1000</v>
      </c>
      <c r="V33" s="31">
        <v>0</v>
      </c>
      <c r="W33" s="31">
        <f t="shared" si="93"/>
        <v>0</v>
      </c>
      <c r="X33" s="31">
        <f t="shared" si="106"/>
        <v>0</v>
      </c>
      <c r="Y33" s="31">
        <v>1000</v>
      </c>
      <c r="Z33" s="31">
        <v>1000</v>
      </c>
      <c r="AA33" s="31">
        <v>1919.51</v>
      </c>
      <c r="AB33" s="31">
        <v>2079.5100000000002</v>
      </c>
      <c r="AC33" s="31">
        <v>1000</v>
      </c>
      <c r="AD33" s="31">
        <v>2220</v>
      </c>
      <c r="AE33" s="31">
        <f t="shared" si="92"/>
        <v>222.00000000000003</v>
      </c>
      <c r="AF33" s="31">
        <f t="shared" si="107"/>
        <v>1220</v>
      </c>
      <c r="AG33" s="31">
        <v>2220</v>
      </c>
      <c r="AH33" s="31"/>
      <c r="AI33" s="591"/>
      <c r="AJ33" s="31">
        <v>2220</v>
      </c>
      <c r="AK33" s="31">
        <v>2220</v>
      </c>
      <c r="AL33" s="31">
        <v>2220</v>
      </c>
      <c r="AM33" s="31">
        <v>2380</v>
      </c>
      <c r="AN33" s="51">
        <v>7695</v>
      </c>
      <c r="AO33" s="51">
        <v>2220</v>
      </c>
      <c r="AP33" s="51">
        <v>5648.5</v>
      </c>
      <c r="AQ33" s="51">
        <v>4534</v>
      </c>
      <c r="AR33" s="31">
        <v>4374</v>
      </c>
      <c r="AS33" s="51">
        <f t="shared" si="97"/>
        <v>56.84210526315789</v>
      </c>
      <c r="AT33" s="51">
        <f t="shared" si="94"/>
        <v>77.436487563069846</v>
      </c>
      <c r="AU33" s="51">
        <v>5648.5</v>
      </c>
      <c r="AV33" s="51">
        <v>5648.5</v>
      </c>
      <c r="AW33" s="51"/>
      <c r="AX33" s="51"/>
      <c r="AY33" s="51">
        <f t="shared" si="108"/>
        <v>-1274.5</v>
      </c>
      <c r="AZ33" s="31">
        <f t="shared" si="109"/>
        <v>3428.5</v>
      </c>
      <c r="BA33" s="31"/>
      <c r="BB33" s="51">
        <v>4374</v>
      </c>
      <c r="BC33" s="51">
        <v>4374</v>
      </c>
      <c r="BD33" s="51">
        <v>960</v>
      </c>
      <c r="BE33" s="51">
        <v>1440</v>
      </c>
      <c r="BF33" s="51">
        <v>2874</v>
      </c>
      <c r="BG33" s="51">
        <v>1920</v>
      </c>
      <c r="BH33" s="51">
        <v>4374</v>
      </c>
      <c r="BI33" s="51">
        <f t="shared" si="110"/>
        <v>0</v>
      </c>
      <c r="BJ33" s="51">
        <v>4374</v>
      </c>
      <c r="BK33" s="51">
        <v>1134</v>
      </c>
      <c r="BL33" s="51">
        <f t="shared" si="4"/>
        <v>25.925925925925924</v>
      </c>
      <c r="BM33" s="51"/>
      <c r="BN33" s="51"/>
      <c r="BO33" s="51">
        <v>2000</v>
      </c>
      <c r="BP33" s="51"/>
      <c r="BQ33" s="51"/>
      <c r="BR33" s="51">
        <f t="shared" si="111"/>
        <v>1000</v>
      </c>
      <c r="BS33" s="51">
        <v>3000</v>
      </c>
      <c r="BT33" s="51">
        <v>1483</v>
      </c>
      <c r="BU33" s="51">
        <f t="shared" si="112"/>
        <v>-195</v>
      </c>
      <c r="BV33" s="51">
        <v>3000</v>
      </c>
      <c r="BW33" s="51"/>
      <c r="BX33" s="51"/>
      <c r="BY33" s="51">
        <v>1805</v>
      </c>
      <c r="BZ33" s="51">
        <v>1643</v>
      </c>
      <c r="CA33" s="51">
        <f t="shared" si="20"/>
        <v>85.572916666666671</v>
      </c>
      <c r="CB33" s="51">
        <f t="shared" si="21"/>
        <v>91.02493074792244</v>
      </c>
      <c r="CC33" s="51"/>
      <c r="CD33" s="51"/>
      <c r="CE33" s="51">
        <v>3000</v>
      </c>
      <c r="CF33" s="51">
        <v>480</v>
      </c>
      <c r="CG33" s="51">
        <f t="shared" si="22"/>
        <v>16</v>
      </c>
      <c r="CH33" s="51">
        <f t="shared" si="113"/>
        <v>-1000</v>
      </c>
      <c r="CI33" s="51">
        <v>2000</v>
      </c>
      <c r="CJ33" s="51"/>
      <c r="CK33" s="51">
        <f t="shared" si="6"/>
        <v>0</v>
      </c>
      <c r="CL33" s="51">
        <f t="shared" si="114"/>
        <v>0</v>
      </c>
      <c r="CM33" s="51">
        <v>2000</v>
      </c>
      <c r="CN33" s="51"/>
      <c r="CO33" s="51">
        <f t="shared" si="7"/>
        <v>0</v>
      </c>
      <c r="CP33" s="51">
        <f t="shared" si="115"/>
        <v>0</v>
      </c>
      <c r="CQ33" s="51">
        <v>2000</v>
      </c>
      <c r="CR33" s="51">
        <v>1440</v>
      </c>
      <c r="CS33" s="51">
        <f t="shared" si="8"/>
        <v>72</v>
      </c>
      <c r="CT33" s="51">
        <f t="shared" si="116"/>
        <v>-80</v>
      </c>
      <c r="CU33" s="51">
        <v>1920</v>
      </c>
      <c r="CV33" s="51">
        <v>1440</v>
      </c>
      <c r="CW33" s="51">
        <f t="shared" si="9"/>
        <v>75</v>
      </c>
      <c r="CX33" s="51">
        <f t="shared" si="117"/>
        <v>0</v>
      </c>
      <c r="CY33" s="51">
        <v>1920</v>
      </c>
      <c r="CZ33" s="745"/>
      <c r="DA33" s="745"/>
      <c r="DB33" s="745">
        <v>960</v>
      </c>
      <c r="DC33" s="745">
        <v>960</v>
      </c>
      <c r="DD33" s="51">
        <f t="shared" si="11"/>
        <v>100</v>
      </c>
      <c r="DE33" s="51">
        <f t="shared" si="12"/>
        <v>48</v>
      </c>
      <c r="DF33" s="745">
        <v>1760</v>
      </c>
      <c r="DG33" s="745">
        <v>2000</v>
      </c>
      <c r="DH33" s="51">
        <v>480</v>
      </c>
      <c r="DI33" s="51">
        <f t="shared" si="13"/>
        <v>24</v>
      </c>
      <c r="DJ33" s="51">
        <f t="shared" si="118"/>
        <v>0</v>
      </c>
      <c r="DK33" s="745">
        <v>2000</v>
      </c>
      <c r="DL33" s="51">
        <f t="shared" si="14"/>
        <v>88</v>
      </c>
      <c r="DM33" s="51">
        <f t="shared" si="119"/>
        <v>0</v>
      </c>
      <c r="DN33" s="745">
        <v>2000</v>
      </c>
      <c r="DO33" s="51">
        <v>1280</v>
      </c>
      <c r="DP33" s="51">
        <f t="shared" si="15"/>
        <v>64</v>
      </c>
      <c r="DQ33" s="51">
        <f t="shared" si="120"/>
        <v>-80</v>
      </c>
      <c r="DR33" s="745">
        <v>1920</v>
      </c>
      <c r="DS33" s="745">
        <v>1760</v>
      </c>
      <c r="DT33" s="51">
        <f t="shared" si="76"/>
        <v>91.666666666666657</v>
      </c>
      <c r="DU33" s="51">
        <f t="shared" si="121"/>
        <v>-160</v>
      </c>
      <c r="DV33" s="745">
        <v>1760</v>
      </c>
      <c r="DW33" s="745">
        <v>1920</v>
      </c>
      <c r="DX33" s="745">
        <v>1920</v>
      </c>
      <c r="DY33" s="745"/>
      <c r="DZ33" s="745"/>
    </row>
    <row r="34" spans="1:130" s="630" customFormat="1" ht="20.100000000000001" customHeight="1" x14ac:dyDescent="0.35">
      <c r="A34" s="627"/>
      <c r="B34" s="622"/>
      <c r="C34" s="641"/>
      <c r="D34" s="622"/>
      <c r="E34" s="622"/>
      <c r="F34" s="622"/>
      <c r="G34" s="622" t="s">
        <v>9</v>
      </c>
      <c r="H34" s="622"/>
      <c r="I34" s="622"/>
      <c r="J34" s="622" t="s">
        <v>201</v>
      </c>
      <c r="K34" s="546"/>
      <c r="L34" s="554"/>
      <c r="M34" s="550"/>
      <c r="N34" s="550">
        <v>3234</v>
      </c>
      <c r="O34" s="534" t="s">
        <v>35</v>
      </c>
      <c r="P34" s="31">
        <v>55218.9</v>
      </c>
      <c r="Q34" s="31">
        <v>55875</v>
      </c>
      <c r="R34" s="31">
        <v>55875</v>
      </c>
      <c r="S34" s="31">
        <v>55875</v>
      </c>
      <c r="T34" s="31">
        <v>55875</v>
      </c>
      <c r="U34" s="31">
        <v>55875</v>
      </c>
      <c r="V34" s="31">
        <v>0</v>
      </c>
      <c r="W34" s="31">
        <f t="shared" si="93"/>
        <v>0</v>
      </c>
      <c r="X34" s="31">
        <f t="shared" si="106"/>
        <v>0</v>
      </c>
      <c r="Y34" s="31">
        <v>55875</v>
      </c>
      <c r="Z34" s="31">
        <v>55875</v>
      </c>
      <c r="AA34" s="31">
        <v>55875</v>
      </c>
      <c r="AB34" s="31">
        <v>50506.42</v>
      </c>
      <c r="AC34" s="31">
        <v>55875</v>
      </c>
      <c r="AD34" s="31">
        <v>13120.04</v>
      </c>
      <c r="AE34" s="31">
        <f t="shared" si="92"/>
        <v>23.481055928411635</v>
      </c>
      <c r="AF34" s="31">
        <f t="shared" si="107"/>
        <v>0</v>
      </c>
      <c r="AG34" s="31">
        <v>55875</v>
      </c>
      <c r="AH34" s="31"/>
      <c r="AI34" s="591"/>
      <c r="AJ34" s="31">
        <v>55875</v>
      </c>
      <c r="AK34" s="31">
        <v>55875</v>
      </c>
      <c r="AL34" s="31">
        <v>55875</v>
      </c>
      <c r="AM34" s="31">
        <v>17671.189999999999</v>
      </c>
      <c r="AN34" s="51">
        <v>57081.04</v>
      </c>
      <c r="AO34" s="51">
        <v>55875</v>
      </c>
      <c r="AP34" s="51">
        <v>55175.15</v>
      </c>
      <c r="AQ34" s="51">
        <v>60104.94</v>
      </c>
      <c r="AR34" s="31">
        <v>53774.41</v>
      </c>
      <c r="AS34" s="51">
        <f t="shared" si="97"/>
        <v>94.207130774071388</v>
      </c>
      <c r="AT34" s="51">
        <f t="shared" si="94"/>
        <v>97.461284654414172</v>
      </c>
      <c r="AU34" s="51">
        <v>55175.15</v>
      </c>
      <c r="AV34" s="51">
        <v>55175.15</v>
      </c>
      <c r="AW34" s="51"/>
      <c r="AX34" s="51"/>
      <c r="AY34" s="51">
        <f t="shared" si="108"/>
        <v>4144.75</v>
      </c>
      <c r="AZ34" s="31">
        <f t="shared" si="109"/>
        <v>-699.84999999999854</v>
      </c>
      <c r="BA34" s="31"/>
      <c r="BB34" s="51">
        <v>59319.9</v>
      </c>
      <c r="BC34" s="51">
        <v>59319.9</v>
      </c>
      <c r="BD34" s="51">
        <v>34360.22</v>
      </c>
      <c r="BE34" s="51">
        <v>47275.93</v>
      </c>
      <c r="BF34" s="51">
        <v>64319.9</v>
      </c>
      <c r="BG34" s="51">
        <v>60500.7</v>
      </c>
      <c r="BH34" s="51">
        <v>59319.9</v>
      </c>
      <c r="BI34" s="51">
        <f t="shared" si="110"/>
        <v>0</v>
      </c>
      <c r="BJ34" s="51">
        <v>59319.9</v>
      </c>
      <c r="BK34" s="51">
        <v>34264.97</v>
      </c>
      <c r="BL34" s="51">
        <f t="shared" si="4"/>
        <v>57.763027247180119</v>
      </c>
      <c r="BM34" s="51"/>
      <c r="BN34" s="51"/>
      <c r="BO34" s="51">
        <v>59319.9</v>
      </c>
      <c r="BP34" s="51"/>
      <c r="BQ34" s="51"/>
      <c r="BR34" s="51">
        <f t="shared" si="111"/>
        <v>180.09999999999854</v>
      </c>
      <c r="BS34" s="51">
        <v>59500</v>
      </c>
      <c r="BT34" s="51">
        <v>44636.44</v>
      </c>
      <c r="BU34" s="51">
        <f t="shared" si="112"/>
        <v>-7378.8700000000026</v>
      </c>
      <c r="BV34" s="51">
        <v>59500</v>
      </c>
      <c r="BW34" s="51"/>
      <c r="BX34" s="51"/>
      <c r="BY34" s="51">
        <v>51941.03</v>
      </c>
      <c r="BZ34" s="51">
        <v>49331.23</v>
      </c>
      <c r="CA34" s="51">
        <f t="shared" si="20"/>
        <v>81.538279722383393</v>
      </c>
      <c r="CB34" s="51">
        <f t="shared" si="21"/>
        <v>94.975455819801809</v>
      </c>
      <c r="CC34" s="51"/>
      <c r="CD34" s="51"/>
      <c r="CE34" s="51">
        <v>59500</v>
      </c>
      <c r="CF34" s="51">
        <v>21956.77</v>
      </c>
      <c r="CG34" s="51">
        <f t="shared" si="22"/>
        <v>36.902134453781514</v>
      </c>
      <c r="CH34" s="51">
        <f t="shared" si="113"/>
        <v>-1000</v>
      </c>
      <c r="CI34" s="51">
        <v>58500</v>
      </c>
      <c r="CJ34" s="51"/>
      <c r="CK34" s="51">
        <f t="shared" si="6"/>
        <v>0</v>
      </c>
      <c r="CL34" s="51">
        <f t="shared" si="114"/>
        <v>0</v>
      </c>
      <c r="CM34" s="51">
        <v>58500</v>
      </c>
      <c r="CN34" s="51"/>
      <c r="CO34" s="51">
        <f t="shared" si="7"/>
        <v>0</v>
      </c>
      <c r="CP34" s="51">
        <f t="shared" si="115"/>
        <v>0</v>
      </c>
      <c r="CQ34" s="51">
        <v>58500</v>
      </c>
      <c r="CR34" s="51">
        <v>49175.199999999997</v>
      </c>
      <c r="CS34" s="51">
        <f t="shared" si="8"/>
        <v>84.060170940170934</v>
      </c>
      <c r="CT34" s="51">
        <f t="shared" si="116"/>
        <v>0</v>
      </c>
      <c r="CU34" s="51">
        <v>58500</v>
      </c>
      <c r="CV34" s="51">
        <v>49175.199999999997</v>
      </c>
      <c r="CW34" s="51">
        <f t="shared" si="9"/>
        <v>84.060170940170934</v>
      </c>
      <c r="CX34" s="51">
        <f t="shared" si="117"/>
        <v>1430</v>
      </c>
      <c r="CY34" s="51">
        <v>59930</v>
      </c>
      <c r="CZ34" s="745"/>
      <c r="DA34" s="745"/>
      <c r="DB34" s="745">
        <v>40268.449999999997</v>
      </c>
      <c r="DC34" s="745">
        <v>30784.81</v>
      </c>
      <c r="DD34" s="51">
        <f t="shared" si="11"/>
        <v>76.448956937751518</v>
      </c>
      <c r="DE34" s="51">
        <f t="shared" si="12"/>
        <v>52.177644067796614</v>
      </c>
      <c r="DF34" s="745">
        <v>60036.21</v>
      </c>
      <c r="DG34" s="745">
        <v>59000</v>
      </c>
      <c r="DH34" s="51">
        <v>14324.69</v>
      </c>
      <c r="DI34" s="51">
        <f t="shared" si="13"/>
        <v>24.279135593220342</v>
      </c>
      <c r="DJ34" s="51">
        <f t="shared" si="118"/>
        <v>0</v>
      </c>
      <c r="DK34" s="745">
        <v>59000</v>
      </c>
      <c r="DL34" s="51">
        <f t="shared" si="14"/>
        <v>101.75628813559321</v>
      </c>
      <c r="DM34" s="51">
        <f t="shared" si="119"/>
        <v>0</v>
      </c>
      <c r="DN34" s="745">
        <v>59000</v>
      </c>
      <c r="DO34" s="51">
        <v>41718.620000000003</v>
      </c>
      <c r="DP34" s="51">
        <f t="shared" si="15"/>
        <v>70.70952542372882</v>
      </c>
      <c r="DQ34" s="51">
        <f t="shared" si="120"/>
        <v>-4000</v>
      </c>
      <c r="DR34" s="745">
        <v>55000</v>
      </c>
      <c r="DS34" s="745">
        <v>51387.39</v>
      </c>
      <c r="DT34" s="51">
        <f t="shared" si="76"/>
        <v>93.43161818181818</v>
      </c>
      <c r="DU34" s="51">
        <f t="shared" si="121"/>
        <v>-3612.6100000000006</v>
      </c>
      <c r="DV34" s="745">
        <v>51387.39</v>
      </c>
      <c r="DW34" s="745">
        <v>55000</v>
      </c>
      <c r="DX34" s="745">
        <v>55000</v>
      </c>
      <c r="DY34" s="745"/>
      <c r="DZ34" s="745"/>
    </row>
    <row r="35" spans="1:130" s="630" customFormat="1" ht="21" x14ac:dyDescent="0.35">
      <c r="A35" s="627"/>
      <c r="B35" s="622"/>
      <c r="C35" s="641"/>
      <c r="D35" s="622"/>
      <c r="E35" s="622"/>
      <c r="F35" s="622"/>
      <c r="G35" s="622" t="s">
        <v>9</v>
      </c>
      <c r="H35" s="622"/>
      <c r="I35" s="622"/>
      <c r="J35" s="622" t="s">
        <v>201</v>
      </c>
      <c r="K35" s="546"/>
      <c r="L35" s="554"/>
      <c r="M35" s="550"/>
      <c r="N35" s="550">
        <v>3235</v>
      </c>
      <c r="O35" s="534" t="s">
        <v>175</v>
      </c>
      <c r="P35" s="31">
        <v>258581.07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f t="shared" si="106"/>
        <v>0</v>
      </c>
      <c r="Y35" s="31">
        <v>0</v>
      </c>
      <c r="Z35" s="31">
        <v>0</v>
      </c>
      <c r="AA35" s="31"/>
      <c r="AB35" s="31">
        <v>0</v>
      </c>
      <c r="AC35" s="31">
        <v>0</v>
      </c>
      <c r="AD35" s="31"/>
      <c r="AE35" s="31" t="e">
        <f t="shared" si="92"/>
        <v>#DIV/0!</v>
      </c>
      <c r="AF35" s="31">
        <f t="shared" si="107"/>
        <v>0</v>
      </c>
      <c r="AG35" s="31"/>
      <c r="AH35" s="31"/>
      <c r="AI35" s="591"/>
      <c r="AJ35" s="31"/>
      <c r="AK35" s="31"/>
      <c r="AL35" s="31"/>
      <c r="AM35" s="31"/>
      <c r="AN35" s="51">
        <v>499.5</v>
      </c>
      <c r="AO35" s="51"/>
      <c r="AP35" s="51"/>
      <c r="AQ35" s="51"/>
      <c r="AR35" s="31"/>
      <c r="AS35" s="51">
        <f t="shared" si="97"/>
        <v>0</v>
      </c>
      <c r="AT35" s="51" t="e">
        <f t="shared" si="94"/>
        <v>#DIV/0!</v>
      </c>
      <c r="AU35" s="51"/>
      <c r="AV35" s="51"/>
      <c r="AW35" s="51"/>
      <c r="AX35" s="51"/>
      <c r="AY35" s="51">
        <f t="shared" si="108"/>
        <v>0</v>
      </c>
      <c r="AZ35" s="31">
        <f t="shared" si="109"/>
        <v>0</v>
      </c>
      <c r="BA35" s="31"/>
      <c r="BB35" s="51"/>
      <c r="BC35" s="51"/>
      <c r="BD35" s="51"/>
      <c r="BE35" s="51">
        <v>0</v>
      </c>
      <c r="BF35" s="51"/>
      <c r="BG35" s="51"/>
      <c r="BH35" s="51"/>
      <c r="BI35" s="51">
        <f t="shared" si="110"/>
        <v>0</v>
      </c>
      <c r="BJ35" s="51"/>
      <c r="BK35" s="51"/>
      <c r="BL35" s="51">
        <f t="shared" si="4"/>
        <v>0</v>
      </c>
      <c r="BM35" s="51"/>
      <c r="BN35" s="51"/>
      <c r="BO35" s="51"/>
      <c r="BP35" s="51"/>
      <c r="BQ35" s="51"/>
      <c r="BR35" s="51">
        <f t="shared" si="111"/>
        <v>0</v>
      </c>
      <c r="BS35" s="51"/>
      <c r="BT35" s="51"/>
      <c r="BU35" s="51">
        <f t="shared" si="112"/>
        <v>0</v>
      </c>
      <c r="BV35" s="51"/>
      <c r="BW35" s="51"/>
      <c r="BX35" s="51"/>
      <c r="BY35" s="51"/>
      <c r="BZ35" s="51"/>
      <c r="CA35" s="51">
        <f t="shared" si="20"/>
        <v>0</v>
      </c>
      <c r="CB35" s="51">
        <f t="shared" si="21"/>
        <v>0</v>
      </c>
      <c r="CC35" s="51"/>
      <c r="CD35" s="51"/>
      <c r="CE35" s="51"/>
      <c r="CF35" s="51"/>
      <c r="CG35" s="51">
        <f t="shared" si="22"/>
        <v>0</v>
      </c>
      <c r="CH35" s="51">
        <f t="shared" si="113"/>
        <v>0</v>
      </c>
      <c r="CI35" s="51"/>
      <c r="CJ35" s="51"/>
      <c r="CK35" s="51">
        <f t="shared" si="6"/>
        <v>0</v>
      </c>
      <c r="CL35" s="51">
        <f t="shared" si="114"/>
        <v>0</v>
      </c>
      <c r="CM35" s="51"/>
      <c r="CN35" s="51"/>
      <c r="CO35" s="51">
        <f t="shared" si="7"/>
        <v>0</v>
      </c>
      <c r="CP35" s="51">
        <f t="shared" si="115"/>
        <v>0</v>
      </c>
      <c r="CQ35" s="51"/>
      <c r="CR35" s="51"/>
      <c r="CS35" s="51">
        <f t="shared" si="8"/>
        <v>0</v>
      </c>
      <c r="CT35" s="51">
        <f t="shared" si="116"/>
        <v>0</v>
      </c>
      <c r="CU35" s="51"/>
      <c r="CV35" s="51"/>
      <c r="CW35" s="51">
        <f t="shared" si="9"/>
        <v>0</v>
      </c>
      <c r="CX35" s="51">
        <f t="shared" si="117"/>
        <v>0</v>
      </c>
      <c r="CY35" s="51">
        <v>0</v>
      </c>
      <c r="CZ35" s="745"/>
      <c r="DA35" s="745"/>
      <c r="DB35" s="745">
        <v>0</v>
      </c>
      <c r="DC35" s="745">
        <v>0</v>
      </c>
      <c r="DD35" s="51">
        <f t="shared" si="11"/>
        <v>0</v>
      </c>
      <c r="DE35" s="51">
        <f t="shared" si="12"/>
        <v>0</v>
      </c>
      <c r="DF35" s="745">
        <v>0</v>
      </c>
      <c r="DG35" s="745"/>
      <c r="DH35" s="51"/>
      <c r="DI35" s="51">
        <f t="shared" si="13"/>
        <v>0</v>
      </c>
      <c r="DJ35" s="51">
        <f t="shared" si="118"/>
        <v>0</v>
      </c>
      <c r="DK35" s="745"/>
      <c r="DL35" s="51">
        <f t="shared" si="14"/>
        <v>0</v>
      </c>
      <c r="DM35" s="51">
        <f t="shared" si="119"/>
        <v>0</v>
      </c>
      <c r="DN35" s="745"/>
      <c r="DO35" s="51">
        <v>0</v>
      </c>
      <c r="DP35" s="51">
        <f t="shared" si="15"/>
        <v>0</v>
      </c>
      <c r="DQ35" s="51">
        <f t="shared" si="120"/>
        <v>0</v>
      </c>
      <c r="DR35" s="745">
        <v>0</v>
      </c>
      <c r="DS35" s="745">
        <v>0</v>
      </c>
      <c r="DT35" s="51">
        <f t="shared" si="76"/>
        <v>0</v>
      </c>
      <c r="DU35" s="51">
        <f t="shared" si="121"/>
        <v>0</v>
      </c>
      <c r="DV35" s="745">
        <v>0</v>
      </c>
      <c r="DW35" s="745">
        <v>0</v>
      </c>
      <c r="DX35" s="745">
        <v>0</v>
      </c>
      <c r="DY35" s="745"/>
      <c r="DZ35" s="745"/>
    </row>
    <row r="36" spans="1:130" s="630" customFormat="1" ht="21" x14ac:dyDescent="0.35">
      <c r="A36" s="627"/>
      <c r="B36" s="622"/>
      <c r="C36" s="641"/>
      <c r="D36" s="622"/>
      <c r="E36" s="622"/>
      <c r="F36" s="622"/>
      <c r="G36" s="622" t="s">
        <v>9</v>
      </c>
      <c r="H36" s="622"/>
      <c r="I36" s="622"/>
      <c r="J36" s="622" t="s">
        <v>201</v>
      </c>
      <c r="K36" s="546"/>
      <c r="L36" s="554"/>
      <c r="M36" s="550"/>
      <c r="N36" s="550">
        <v>3236</v>
      </c>
      <c r="O36" s="534" t="s">
        <v>203</v>
      </c>
      <c r="P36" s="31">
        <v>6910</v>
      </c>
      <c r="Q36" s="31">
        <v>6800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f t="shared" si="106"/>
        <v>0</v>
      </c>
      <c r="Y36" s="31">
        <v>0</v>
      </c>
      <c r="Z36" s="31">
        <v>0</v>
      </c>
      <c r="AA36" s="31"/>
      <c r="AB36" s="31">
        <v>0</v>
      </c>
      <c r="AC36" s="31">
        <v>0</v>
      </c>
      <c r="AD36" s="31"/>
      <c r="AE36" s="31" t="e">
        <f t="shared" si="92"/>
        <v>#DIV/0!</v>
      </c>
      <c r="AF36" s="31">
        <f t="shared" si="107"/>
        <v>0</v>
      </c>
      <c r="AG36" s="31"/>
      <c r="AH36" s="31"/>
      <c r="AI36" s="591"/>
      <c r="AJ36" s="31"/>
      <c r="AK36" s="31"/>
      <c r="AL36" s="31"/>
      <c r="AM36" s="31"/>
      <c r="AN36" s="51">
        <v>310</v>
      </c>
      <c r="AO36" s="51"/>
      <c r="AP36" s="51"/>
      <c r="AQ36" s="51"/>
      <c r="AR36" s="31"/>
      <c r="AS36" s="51">
        <f t="shared" si="97"/>
        <v>0</v>
      </c>
      <c r="AT36" s="51" t="e">
        <f t="shared" si="94"/>
        <v>#DIV/0!</v>
      </c>
      <c r="AU36" s="51"/>
      <c r="AV36" s="51"/>
      <c r="AW36" s="51"/>
      <c r="AX36" s="51"/>
      <c r="AY36" s="51">
        <f t="shared" si="108"/>
        <v>0</v>
      </c>
      <c r="AZ36" s="31">
        <f t="shared" si="109"/>
        <v>0</v>
      </c>
      <c r="BA36" s="31"/>
      <c r="BB36" s="51"/>
      <c r="BC36" s="51"/>
      <c r="BD36" s="51"/>
      <c r="BE36" s="51">
        <v>0</v>
      </c>
      <c r="BF36" s="51"/>
      <c r="BG36" s="51"/>
      <c r="BH36" s="51"/>
      <c r="BI36" s="51">
        <f t="shared" si="110"/>
        <v>0</v>
      </c>
      <c r="BJ36" s="51"/>
      <c r="BK36" s="51"/>
      <c r="BL36" s="51">
        <f t="shared" si="4"/>
        <v>0</v>
      </c>
      <c r="BM36" s="51"/>
      <c r="BN36" s="51"/>
      <c r="BO36" s="51"/>
      <c r="BP36" s="51"/>
      <c r="BQ36" s="51"/>
      <c r="BR36" s="51">
        <f t="shared" si="111"/>
        <v>0</v>
      </c>
      <c r="BS36" s="51"/>
      <c r="BT36" s="51"/>
      <c r="BU36" s="51">
        <f t="shared" si="112"/>
        <v>0</v>
      </c>
      <c r="BV36" s="51"/>
      <c r="BW36" s="51"/>
      <c r="BX36" s="51"/>
      <c r="BY36" s="51"/>
      <c r="BZ36" s="51"/>
      <c r="CA36" s="51">
        <f t="shared" si="20"/>
        <v>0</v>
      </c>
      <c r="CB36" s="51">
        <f t="shared" si="21"/>
        <v>0</v>
      </c>
      <c r="CC36" s="51"/>
      <c r="CD36" s="51"/>
      <c r="CE36" s="51"/>
      <c r="CF36" s="51"/>
      <c r="CG36" s="51">
        <f t="shared" si="22"/>
        <v>0</v>
      </c>
      <c r="CH36" s="51">
        <f t="shared" si="113"/>
        <v>0</v>
      </c>
      <c r="CI36" s="51"/>
      <c r="CJ36" s="51"/>
      <c r="CK36" s="51">
        <f t="shared" si="6"/>
        <v>0</v>
      </c>
      <c r="CL36" s="51">
        <f t="shared" si="114"/>
        <v>0</v>
      </c>
      <c r="CM36" s="51"/>
      <c r="CN36" s="51"/>
      <c r="CO36" s="51">
        <f t="shared" si="7"/>
        <v>0</v>
      </c>
      <c r="CP36" s="51">
        <f t="shared" si="115"/>
        <v>0</v>
      </c>
      <c r="CQ36" s="51"/>
      <c r="CR36" s="51"/>
      <c r="CS36" s="51">
        <f t="shared" si="8"/>
        <v>0</v>
      </c>
      <c r="CT36" s="51">
        <f t="shared" si="116"/>
        <v>0</v>
      </c>
      <c r="CU36" s="51"/>
      <c r="CV36" s="51"/>
      <c r="CW36" s="51">
        <f t="shared" si="9"/>
        <v>0</v>
      </c>
      <c r="CX36" s="51">
        <f t="shared" si="117"/>
        <v>970</v>
      </c>
      <c r="CY36" s="51">
        <v>970</v>
      </c>
      <c r="CZ36" s="745"/>
      <c r="DA36" s="745"/>
      <c r="DB36" s="745">
        <v>0</v>
      </c>
      <c r="DC36" s="745">
        <v>1445</v>
      </c>
      <c r="DD36" s="51">
        <f t="shared" si="11"/>
        <v>0</v>
      </c>
      <c r="DE36" s="51">
        <f t="shared" si="12"/>
        <v>0</v>
      </c>
      <c r="DF36" s="745">
        <v>970</v>
      </c>
      <c r="DG36" s="745"/>
      <c r="DH36" s="51">
        <v>970</v>
      </c>
      <c r="DI36" s="51">
        <f t="shared" si="13"/>
        <v>0</v>
      </c>
      <c r="DJ36" s="51">
        <f t="shared" si="118"/>
        <v>0</v>
      </c>
      <c r="DK36" s="745"/>
      <c r="DL36" s="51">
        <f t="shared" si="14"/>
        <v>0</v>
      </c>
      <c r="DM36" s="51">
        <f t="shared" si="119"/>
        <v>0</v>
      </c>
      <c r="DN36" s="745"/>
      <c r="DO36" s="51">
        <v>1445</v>
      </c>
      <c r="DP36" s="51">
        <f t="shared" si="15"/>
        <v>0</v>
      </c>
      <c r="DQ36" s="51">
        <f t="shared" si="120"/>
        <v>0</v>
      </c>
      <c r="DR36" s="745">
        <v>0</v>
      </c>
      <c r="DS36" s="745">
        <v>1445</v>
      </c>
      <c r="DT36" s="51">
        <f t="shared" si="76"/>
        <v>0</v>
      </c>
      <c r="DU36" s="51">
        <f t="shared" si="121"/>
        <v>1445</v>
      </c>
      <c r="DV36" s="745">
        <v>1445</v>
      </c>
      <c r="DW36" s="745">
        <v>0</v>
      </c>
      <c r="DX36" s="745">
        <v>0</v>
      </c>
      <c r="DY36" s="745"/>
      <c r="DZ36" s="745"/>
    </row>
    <row r="37" spans="1:130" s="630" customFormat="1" ht="20.100000000000001" customHeight="1" x14ac:dyDescent="0.35">
      <c r="A37" s="627"/>
      <c r="B37" s="622"/>
      <c r="C37" s="641"/>
      <c r="D37" s="622"/>
      <c r="E37" s="622"/>
      <c r="F37" s="622"/>
      <c r="G37" s="622" t="s">
        <v>9</v>
      </c>
      <c r="H37" s="622"/>
      <c r="I37" s="622"/>
      <c r="J37" s="622" t="s">
        <v>201</v>
      </c>
      <c r="K37" s="546"/>
      <c r="L37" s="554"/>
      <c r="M37" s="550"/>
      <c r="N37" s="550">
        <v>3237</v>
      </c>
      <c r="O37" s="534" t="s">
        <v>204</v>
      </c>
      <c r="P37" s="31">
        <v>7000</v>
      </c>
      <c r="Q37" s="31">
        <v>7000</v>
      </c>
      <c r="R37" s="31">
        <v>7000</v>
      </c>
      <c r="S37" s="31">
        <v>7000</v>
      </c>
      <c r="T37" s="31">
        <v>7000</v>
      </c>
      <c r="U37" s="31">
        <v>7000</v>
      </c>
      <c r="V37" s="31">
        <v>0</v>
      </c>
      <c r="W37" s="31">
        <f t="shared" ref="W37:W43" si="122">(V37/T37)*100</f>
        <v>0</v>
      </c>
      <c r="X37" s="31">
        <f t="shared" si="106"/>
        <v>0</v>
      </c>
      <c r="Y37" s="31">
        <v>7000</v>
      </c>
      <c r="Z37" s="31">
        <v>7000</v>
      </c>
      <c r="AA37" s="31">
        <v>5468.56</v>
      </c>
      <c r="AB37" s="31">
        <v>5781.06</v>
      </c>
      <c r="AC37" s="31">
        <v>7000</v>
      </c>
      <c r="AD37" s="31">
        <v>0</v>
      </c>
      <c r="AE37" s="31">
        <f t="shared" si="92"/>
        <v>0</v>
      </c>
      <c r="AF37" s="31">
        <f t="shared" si="107"/>
        <v>-1531.4399999999996</v>
      </c>
      <c r="AG37" s="31">
        <v>5468.56</v>
      </c>
      <c r="AH37" s="31"/>
      <c r="AI37" s="591"/>
      <c r="AJ37" s="31">
        <v>5468.56</v>
      </c>
      <c r="AK37" s="31">
        <v>5468.56</v>
      </c>
      <c r="AL37" s="31">
        <v>5468.56</v>
      </c>
      <c r="AM37" s="31">
        <v>1555</v>
      </c>
      <c r="AN37" s="51">
        <v>1555</v>
      </c>
      <c r="AO37" s="51">
        <v>5468.56</v>
      </c>
      <c r="AP37" s="51">
        <v>2968.56</v>
      </c>
      <c r="AQ37" s="51">
        <v>8555</v>
      </c>
      <c r="AR37" s="31">
        <v>7678.44</v>
      </c>
      <c r="AS37" s="51">
        <f t="shared" si="97"/>
        <v>493.79035369774914</v>
      </c>
      <c r="AT37" s="51">
        <f t="shared" si="94"/>
        <v>258.65874363327674</v>
      </c>
      <c r="AU37" s="51">
        <v>2968.56</v>
      </c>
      <c r="AV37" s="51">
        <v>2968.56</v>
      </c>
      <c r="AW37" s="51"/>
      <c r="AX37" s="51"/>
      <c r="AY37" s="51">
        <f t="shared" si="108"/>
        <v>8586.44</v>
      </c>
      <c r="AZ37" s="31">
        <f t="shared" si="109"/>
        <v>-2500.0000000000005</v>
      </c>
      <c r="BA37" s="31"/>
      <c r="BB37" s="51">
        <v>11555</v>
      </c>
      <c r="BC37" s="51">
        <v>11555</v>
      </c>
      <c r="BD37" s="51">
        <v>11693.57</v>
      </c>
      <c r="BE37" s="51">
        <v>11693.57</v>
      </c>
      <c r="BF37" s="51">
        <v>15555</v>
      </c>
      <c r="BG37" s="51">
        <v>17721.689999999999</v>
      </c>
      <c r="BH37" s="51">
        <v>11555</v>
      </c>
      <c r="BI37" s="51">
        <f t="shared" si="110"/>
        <v>0</v>
      </c>
      <c r="BJ37" s="51">
        <v>11555</v>
      </c>
      <c r="BK37" s="51">
        <v>0</v>
      </c>
      <c r="BL37" s="51">
        <f t="shared" si="4"/>
        <v>0</v>
      </c>
      <c r="BM37" s="51"/>
      <c r="BN37" s="51"/>
      <c r="BO37" s="51">
        <v>8374.2000000000007</v>
      </c>
      <c r="BP37" s="51"/>
      <c r="BQ37" s="51"/>
      <c r="BR37" s="51">
        <f t="shared" si="111"/>
        <v>625.79999999999927</v>
      </c>
      <c r="BS37" s="51">
        <v>9000</v>
      </c>
      <c r="BT37" s="51">
        <v>1667.5</v>
      </c>
      <c r="BU37" s="51">
        <f t="shared" si="112"/>
        <v>-6374.2000000000007</v>
      </c>
      <c r="BV37" s="51">
        <v>9000</v>
      </c>
      <c r="BW37" s="51"/>
      <c r="BX37" s="51"/>
      <c r="BY37" s="51">
        <v>2000</v>
      </c>
      <c r="BZ37" s="51">
        <v>1667.5</v>
      </c>
      <c r="CA37" s="51">
        <f t="shared" si="20"/>
        <v>9.4093734852601543</v>
      </c>
      <c r="CB37" s="51">
        <f t="shared" si="21"/>
        <v>83.375</v>
      </c>
      <c r="CC37" s="51"/>
      <c r="CD37" s="51"/>
      <c r="CE37" s="51">
        <v>9000</v>
      </c>
      <c r="CF37" s="51">
        <v>2180</v>
      </c>
      <c r="CG37" s="51">
        <f t="shared" si="22"/>
        <v>24.222222222222221</v>
      </c>
      <c r="CH37" s="51">
        <f t="shared" si="113"/>
        <v>-4000</v>
      </c>
      <c r="CI37" s="51">
        <v>5000</v>
      </c>
      <c r="CJ37" s="51"/>
      <c r="CK37" s="51">
        <f t="shared" si="6"/>
        <v>0</v>
      </c>
      <c r="CL37" s="51">
        <f t="shared" si="114"/>
        <v>0</v>
      </c>
      <c r="CM37" s="51">
        <v>5000</v>
      </c>
      <c r="CN37" s="51"/>
      <c r="CO37" s="51">
        <f t="shared" si="7"/>
        <v>0</v>
      </c>
      <c r="CP37" s="51">
        <f t="shared" si="115"/>
        <v>0</v>
      </c>
      <c r="CQ37" s="51">
        <v>5000</v>
      </c>
      <c r="CR37" s="51">
        <v>2180</v>
      </c>
      <c r="CS37" s="51">
        <f t="shared" si="8"/>
        <v>43.6</v>
      </c>
      <c r="CT37" s="51">
        <f t="shared" si="116"/>
        <v>-1500</v>
      </c>
      <c r="CU37" s="51">
        <v>3500</v>
      </c>
      <c r="CV37" s="51">
        <v>2180</v>
      </c>
      <c r="CW37" s="51">
        <f t="shared" si="9"/>
        <v>62.285714285714292</v>
      </c>
      <c r="CX37" s="51">
        <f t="shared" si="117"/>
        <v>0</v>
      </c>
      <c r="CY37" s="51">
        <v>3500</v>
      </c>
      <c r="CZ37" s="745"/>
      <c r="DA37" s="745"/>
      <c r="DB37" s="745">
        <v>2180</v>
      </c>
      <c r="DC37" s="745">
        <v>1655</v>
      </c>
      <c r="DD37" s="51">
        <f t="shared" si="11"/>
        <v>75.917431192660544</v>
      </c>
      <c r="DE37" s="51">
        <f t="shared" si="12"/>
        <v>33.1</v>
      </c>
      <c r="DF37" s="745">
        <v>2180</v>
      </c>
      <c r="DG37" s="745">
        <v>5000</v>
      </c>
      <c r="DH37" s="51">
        <v>1217.5</v>
      </c>
      <c r="DI37" s="51">
        <f t="shared" si="13"/>
        <v>24.349999999999998</v>
      </c>
      <c r="DJ37" s="51">
        <f t="shared" si="118"/>
        <v>0</v>
      </c>
      <c r="DK37" s="745">
        <v>5000</v>
      </c>
      <c r="DL37" s="51">
        <f t="shared" si="14"/>
        <v>43.6</v>
      </c>
      <c r="DM37" s="51">
        <f t="shared" si="119"/>
        <v>0</v>
      </c>
      <c r="DN37" s="745">
        <v>5000</v>
      </c>
      <c r="DO37" s="51">
        <v>1655</v>
      </c>
      <c r="DP37" s="51">
        <f t="shared" si="15"/>
        <v>33.1</v>
      </c>
      <c r="DQ37" s="51">
        <f t="shared" si="120"/>
        <v>-1000</v>
      </c>
      <c r="DR37" s="745">
        <v>4000</v>
      </c>
      <c r="DS37" s="745">
        <v>1655</v>
      </c>
      <c r="DT37" s="51">
        <f t="shared" si="76"/>
        <v>41.375</v>
      </c>
      <c r="DU37" s="51">
        <f t="shared" si="121"/>
        <v>-2345</v>
      </c>
      <c r="DV37" s="745">
        <v>1655</v>
      </c>
      <c r="DW37" s="745">
        <v>4000</v>
      </c>
      <c r="DX37" s="745">
        <v>4000</v>
      </c>
      <c r="DY37" s="745"/>
      <c r="DZ37" s="745"/>
    </row>
    <row r="38" spans="1:130" s="630" customFormat="1" ht="20.100000000000001" customHeight="1" x14ac:dyDescent="0.35">
      <c r="A38" s="627"/>
      <c r="B38" s="622"/>
      <c r="C38" s="641"/>
      <c r="D38" s="622"/>
      <c r="E38" s="622"/>
      <c r="F38" s="622"/>
      <c r="G38" s="622" t="s">
        <v>9</v>
      </c>
      <c r="H38" s="622"/>
      <c r="I38" s="622"/>
      <c r="J38" s="622" t="s">
        <v>201</v>
      </c>
      <c r="K38" s="546"/>
      <c r="L38" s="554"/>
      <c r="M38" s="550"/>
      <c r="N38" s="550">
        <v>3238</v>
      </c>
      <c r="O38" s="534" t="s">
        <v>205</v>
      </c>
      <c r="P38" s="31">
        <v>3340</v>
      </c>
      <c r="Q38" s="31">
        <v>5594.8</v>
      </c>
      <c r="R38" s="31">
        <v>5594.8</v>
      </c>
      <c r="S38" s="31">
        <v>5594.8</v>
      </c>
      <c r="T38" s="31">
        <v>5594.8</v>
      </c>
      <c r="U38" s="31">
        <v>5594.8</v>
      </c>
      <c r="V38" s="31">
        <v>0</v>
      </c>
      <c r="W38" s="31">
        <f t="shared" si="122"/>
        <v>0</v>
      </c>
      <c r="X38" s="31">
        <f t="shared" si="106"/>
        <v>0</v>
      </c>
      <c r="Y38" s="31">
        <v>5594.8</v>
      </c>
      <c r="Z38" s="31">
        <v>5594.8</v>
      </c>
      <c r="AA38" s="31">
        <v>5594.8</v>
      </c>
      <c r="AB38" s="31">
        <v>5594.8</v>
      </c>
      <c r="AC38" s="31">
        <v>5594.8</v>
      </c>
      <c r="AD38" s="31">
        <v>3562.5</v>
      </c>
      <c r="AE38" s="31">
        <f t="shared" si="92"/>
        <v>63.675198398512897</v>
      </c>
      <c r="AF38" s="31">
        <f t="shared" si="107"/>
        <v>0</v>
      </c>
      <c r="AG38" s="31">
        <v>5594.8</v>
      </c>
      <c r="AH38" s="31"/>
      <c r="AI38" s="591"/>
      <c r="AJ38" s="31">
        <v>5594.8</v>
      </c>
      <c r="AK38" s="31">
        <v>5594.8</v>
      </c>
      <c r="AL38" s="31">
        <v>5594.8</v>
      </c>
      <c r="AM38" s="31">
        <v>3562.5</v>
      </c>
      <c r="AN38" s="51">
        <v>5062.5</v>
      </c>
      <c r="AO38" s="51">
        <v>5594.8</v>
      </c>
      <c r="AP38" s="51">
        <v>5594.8</v>
      </c>
      <c r="AQ38" s="51">
        <v>5594.8</v>
      </c>
      <c r="AR38" s="31">
        <v>6117.5</v>
      </c>
      <c r="AS38" s="51">
        <f t="shared" si="97"/>
        <v>120.83950617283952</v>
      </c>
      <c r="AT38" s="51">
        <f t="shared" si="94"/>
        <v>109.34260384642882</v>
      </c>
      <c r="AU38" s="51">
        <v>5594.8</v>
      </c>
      <c r="AV38" s="51">
        <v>5594.8</v>
      </c>
      <c r="AW38" s="51"/>
      <c r="AX38" s="51"/>
      <c r="AY38" s="51">
        <f t="shared" si="108"/>
        <v>723.59999999999945</v>
      </c>
      <c r="AZ38" s="31">
        <f t="shared" si="109"/>
        <v>0</v>
      </c>
      <c r="BA38" s="31"/>
      <c r="BB38" s="51">
        <v>6318.4</v>
      </c>
      <c r="BC38" s="51">
        <v>6318.4</v>
      </c>
      <c r="BD38" s="51">
        <v>4962.5</v>
      </c>
      <c r="BE38" s="51">
        <v>5862.5</v>
      </c>
      <c r="BF38" s="51">
        <v>6818.4</v>
      </c>
      <c r="BG38" s="51">
        <v>6462.5</v>
      </c>
      <c r="BH38" s="51">
        <v>6318.4</v>
      </c>
      <c r="BI38" s="51">
        <f t="shared" si="110"/>
        <v>0</v>
      </c>
      <c r="BJ38" s="51">
        <v>6318.4</v>
      </c>
      <c r="BK38" s="51">
        <v>6987.5</v>
      </c>
      <c r="BL38" s="51">
        <f t="shared" si="4"/>
        <v>110.58970625474804</v>
      </c>
      <c r="BM38" s="51"/>
      <c r="BN38" s="51"/>
      <c r="BO38" s="51">
        <v>7002.67</v>
      </c>
      <c r="BP38" s="51"/>
      <c r="BQ38" s="51"/>
      <c r="BR38" s="51">
        <f t="shared" si="111"/>
        <v>-2.6700000000000728</v>
      </c>
      <c r="BS38" s="51">
        <v>7000</v>
      </c>
      <c r="BT38" s="51">
        <v>13771.42</v>
      </c>
      <c r="BU38" s="51">
        <f t="shared" si="112"/>
        <v>6997.33</v>
      </c>
      <c r="BV38" s="51">
        <v>7000</v>
      </c>
      <c r="BW38" s="51"/>
      <c r="BX38" s="51"/>
      <c r="BY38" s="51">
        <v>14000</v>
      </c>
      <c r="BZ38" s="51">
        <v>14996.42</v>
      </c>
      <c r="CA38" s="51">
        <f t="shared" si="20"/>
        <v>232.05292069632497</v>
      </c>
      <c r="CB38" s="51">
        <f t="shared" si="21"/>
        <v>107.11728571428571</v>
      </c>
      <c r="CC38" s="51"/>
      <c r="CD38" s="51"/>
      <c r="CE38" s="51">
        <v>7000</v>
      </c>
      <c r="CF38" s="51">
        <v>2500</v>
      </c>
      <c r="CG38" s="51">
        <f t="shared" si="22"/>
        <v>35.714285714285715</v>
      </c>
      <c r="CH38" s="51">
        <f t="shared" si="113"/>
        <v>-1000</v>
      </c>
      <c r="CI38" s="51">
        <v>6000</v>
      </c>
      <c r="CJ38" s="51"/>
      <c r="CK38" s="51">
        <f t="shared" si="6"/>
        <v>0</v>
      </c>
      <c r="CL38" s="51">
        <f t="shared" si="114"/>
        <v>0</v>
      </c>
      <c r="CM38" s="51">
        <v>6000</v>
      </c>
      <c r="CN38" s="51"/>
      <c r="CO38" s="51">
        <f t="shared" si="7"/>
        <v>0</v>
      </c>
      <c r="CP38" s="51">
        <f t="shared" si="115"/>
        <v>0</v>
      </c>
      <c r="CQ38" s="51">
        <v>6000</v>
      </c>
      <c r="CR38" s="51">
        <v>8050</v>
      </c>
      <c r="CS38" s="51">
        <f t="shared" si="8"/>
        <v>134.16666666666666</v>
      </c>
      <c r="CT38" s="51">
        <f t="shared" si="116"/>
        <v>8000</v>
      </c>
      <c r="CU38" s="51">
        <v>14000</v>
      </c>
      <c r="CV38" s="51">
        <v>8050</v>
      </c>
      <c r="CW38" s="51">
        <f t="shared" si="9"/>
        <v>57.499999999999993</v>
      </c>
      <c r="CX38" s="51">
        <f t="shared" si="117"/>
        <v>-2000</v>
      </c>
      <c r="CY38" s="51">
        <v>12000</v>
      </c>
      <c r="CZ38" s="745"/>
      <c r="DA38" s="745"/>
      <c r="DB38" s="745">
        <v>7450</v>
      </c>
      <c r="DC38" s="745">
        <v>6508.11</v>
      </c>
      <c r="DD38" s="51">
        <f t="shared" si="11"/>
        <v>87.357181208053689</v>
      </c>
      <c r="DE38" s="51">
        <f t="shared" si="12"/>
        <v>108.46849999999999</v>
      </c>
      <c r="DF38" s="745">
        <v>12700</v>
      </c>
      <c r="DG38" s="745">
        <v>6000</v>
      </c>
      <c r="DH38" s="51">
        <v>1575</v>
      </c>
      <c r="DI38" s="51">
        <f t="shared" si="13"/>
        <v>26.25</v>
      </c>
      <c r="DJ38" s="51">
        <f t="shared" si="118"/>
        <v>0</v>
      </c>
      <c r="DK38" s="745">
        <v>6000</v>
      </c>
      <c r="DL38" s="51">
        <f t="shared" si="14"/>
        <v>211.66666666666666</v>
      </c>
      <c r="DM38" s="51">
        <f t="shared" si="119"/>
        <v>0</v>
      </c>
      <c r="DN38" s="745">
        <v>6000</v>
      </c>
      <c r="DO38" s="51">
        <v>7031.56</v>
      </c>
      <c r="DP38" s="51">
        <f t="shared" si="15"/>
        <v>117.19266666666668</v>
      </c>
      <c r="DQ38" s="51">
        <f t="shared" si="120"/>
        <v>3100</v>
      </c>
      <c r="DR38" s="745">
        <v>9100</v>
      </c>
      <c r="DS38" s="745">
        <v>9054.82</v>
      </c>
      <c r="DT38" s="51">
        <f t="shared" si="76"/>
        <v>99.503516483516492</v>
      </c>
      <c r="DU38" s="51">
        <f t="shared" si="121"/>
        <v>-45.180000000000291</v>
      </c>
      <c r="DV38" s="745">
        <v>9054.82</v>
      </c>
      <c r="DW38" s="745">
        <v>9100</v>
      </c>
      <c r="DX38" s="745">
        <v>9100</v>
      </c>
      <c r="DY38" s="745"/>
      <c r="DZ38" s="745"/>
    </row>
    <row r="39" spans="1:130" s="630" customFormat="1" ht="20.100000000000001" customHeight="1" x14ac:dyDescent="0.35">
      <c r="A39" s="627"/>
      <c r="B39" s="622"/>
      <c r="C39" s="641"/>
      <c r="D39" s="622"/>
      <c r="E39" s="622"/>
      <c r="F39" s="622"/>
      <c r="G39" s="622" t="s">
        <v>9</v>
      </c>
      <c r="H39" s="622"/>
      <c r="I39" s="622"/>
      <c r="J39" s="622" t="s">
        <v>201</v>
      </c>
      <c r="K39" s="546"/>
      <c r="L39" s="554"/>
      <c r="M39" s="550"/>
      <c r="N39" s="550">
        <v>3239</v>
      </c>
      <c r="O39" s="534" t="s">
        <v>40</v>
      </c>
      <c r="P39" s="31">
        <v>6265</v>
      </c>
      <c r="Q39" s="31">
        <v>6265.2</v>
      </c>
      <c r="R39" s="31">
        <v>6265.2</v>
      </c>
      <c r="S39" s="31">
        <v>6265.2</v>
      </c>
      <c r="T39" s="31">
        <v>6265.2</v>
      </c>
      <c r="U39" s="31">
        <v>6265.2</v>
      </c>
      <c r="V39" s="31">
        <v>0</v>
      </c>
      <c r="W39" s="31">
        <f t="shared" si="122"/>
        <v>0</v>
      </c>
      <c r="X39" s="31">
        <f t="shared" si="106"/>
        <v>0</v>
      </c>
      <c r="Y39" s="31">
        <v>6265.2</v>
      </c>
      <c r="Z39" s="31">
        <v>6265.2</v>
      </c>
      <c r="AA39" s="31">
        <v>5000</v>
      </c>
      <c r="AB39" s="31">
        <v>5000</v>
      </c>
      <c r="AC39" s="31">
        <v>6265.2</v>
      </c>
      <c r="AD39" s="31">
        <v>1263.3900000000001</v>
      </c>
      <c r="AE39" s="31">
        <f t="shared" si="92"/>
        <v>20.165198237885466</v>
      </c>
      <c r="AF39" s="31">
        <f t="shared" si="107"/>
        <v>-1265.1999999999998</v>
      </c>
      <c r="AG39" s="31">
        <v>5000</v>
      </c>
      <c r="AH39" s="31"/>
      <c r="AI39" s="591"/>
      <c r="AJ39" s="31">
        <v>5000</v>
      </c>
      <c r="AK39" s="31">
        <v>5000</v>
      </c>
      <c r="AL39" s="31">
        <v>5000</v>
      </c>
      <c r="AM39" s="31">
        <v>2013.82</v>
      </c>
      <c r="AN39" s="51">
        <v>5305.94</v>
      </c>
      <c r="AO39" s="51">
        <v>5000</v>
      </c>
      <c r="AP39" s="51">
        <v>6337.75</v>
      </c>
      <c r="AQ39" s="51">
        <v>13854.16</v>
      </c>
      <c r="AR39" s="31">
        <v>15538.68</v>
      </c>
      <c r="AS39" s="51">
        <f t="shared" si="97"/>
        <v>292.85442353287073</v>
      </c>
      <c r="AT39" s="51">
        <f t="shared" si="94"/>
        <v>245.17660052857875</v>
      </c>
      <c r="AU39" s="51">
        <v>6337.75</v>
      </c>
      <c r="AV39" s="51">
        <v>6337.75</v>
      </c>
      <c r="AW39" s="51"/>
      <c r="AX39" s="51"/>
      <c r="AY39" s="51">
        <f t="shared" si="108"/>
        <v>7621.41</v>
      </c>
      <c r="AZ39" s="31">
        <f t="shared" si="109"/>
        <v>1337.75</v>
      </c>
      <c r="BA39" s="31"/>
      <c r="BB39" s="51">
        <v>13959.16</v>
      </c>
      <c r="BC39" s="51">
        <v>13959.16</v>
      </c>
      <c r="BD39" s="51">
        <v>6802.4</v>
      </c>
      <c r="BE39" s="51">
        <v>26275.91</v>
      </c>
      <c r="BF39" s="51">
        <v>27059.16</v>
      </c>
      <c r="BG39" s="51">
        <v>28668.66</v>
      </c>
      <c r="BH39" s="51">
        <v>13959.16</v>
      </c>
      <c r="BI39" s="51">
        <f t="shared" si="110"/>
        <v>0</v>
      </c>
      <c r="BJ39" s="51">
        <v>13959.16</v>
      </c>
      <c r="BK39" s="51">
        <v>13447.82</v>
      </c>
      <c r="BL39" s="51">
        <f t="shared" si="4"/>
        <v>96.33688560056622</v>
      </c>
      <c r="BM39" s="51"/>
      <c r="BN39" s="51"/>
      <c r="BO39" s="51">
        <v>12184.16</v>
      </c>
      <c r="BP39" s="51"/>
      <c r="BQ39" s="51"/>
      <c r="BR39" s="51">
        <f t="shared" si="111"/>
        <v>-184.15999999999985</v>
      </c>
      <c r="BS39" s="51">
        <v>12000</v>
      </c>
      <c r="BT39" s="51">
        <v>19966.48</v>
      </c>
      <c r="BU39" s="51">
        <f t="shared" si="112"/>
        <v>7815.84</v>
      </c>
      <c r="BV39" s="51">
        <v>12000</v>
      </c>
      <c r="BW39" s="51"/>
      <c r="BX39" s="51"/>
      <c r="BY39" s="51">
        <v>20000</v>
      </c>
      <c r="BZ39" s="51">
        <v>20808.72</v>
      </c>
      <c r="CA39" s="51">
        <f t="shared" si="20"/>
        <v>72.583511053533726</v>
      </c>
      <c r="CB39" s="51">
        <f t="shared" si="21"/>
        <v>104.04360000000001</v>
      </c>
      <c r="CC39" s="51"/>
      <c r="CD39" s="51"/>
      <c r="CE39" s="51">
        <v>12000</v>
      </c>
      <c r="CF39" s="51">
        <v>1862.86</v>
      </c>
      <c r="CG39" s="51">
        <f t="shared" si="22"/>
        <v>15.52383333333333</v>
      </c>
      <c r="CH39" s="51">
        <f t="shared" si="113"/>
        <v>-740</v>
      </c>
      <c r="CI39" s="51">
        <v>11260</v>
      </c>
      <c r="CJ39" s="51"/>
      <c r="CK39" s="51">
        <f t="shared" si="6"/>
        <v>0</v>
      </c>
      <c r="CL39" s="51">
        <f t="shared" si="114"/>
        <v>0</v>
      </c>
      <c r="CM39" s="51">
        <v>11260</v>
      </c>
      <c r="CN39" s="51"/>
      <c r="CO39" s="51">
        <f t="shared" si="7"/>
        <v>0</v>
      </c>
      <c r="CP39" s="51">
        <f t="shared" si="115"/>
        <v>0</v>
      </c>
      <c r="CQ39" s="51">
        <v>11260</v>
      </c>
      <c r="CR39" s="51">
        <v>5459.58</v>
      </c>
      <c r="CS39" s="51">
        <f t="shared" si="8"/>
        <v>48.486500888099464</v>
      </c>
      <c r="CT39" s="51">
        <f t="shared" si="116"/>
        <v>-4760</v>
      </c>
      <c r="CU39" s="51">
        <v>6500</v>
      </c>
      <c r="CV39" s="51">
        <v>5459.58</v>
      </c>
      <c r="CW39" s="51">
        <f t="shared" si="9"/>
        <v>83.993538461538463</v>
      </c>
      <c r="CX39" s="51">
        <f t="shared" si="117"/>
        <v>3500</v>
      </c>
      <c r="CY39" s="51">
        <v>10000</v>
      </c>
      <c r="CZ39" s="745"/>
      <c r="DA39" s="745"/>
      <c r="DB39" s="745">
        <v>4617.34</v>
      </c>
      <c r="DC39" s="745">
        <v>3295.28</v>
      </c>
      <c r="DD39" s="51">
        <f t="shared" si="11"/>
        <v>71.367497303642352</v>
      </c>
      <c r="DE39" s="51">
        <f t="shared" si="12"/>
        <v>29.957090909090912</v>
      </c>
      <c r="DF39" s="745">
        <v>7107.97</v>
      </c>
      <c r="DG39" s="745">
        <v>11000</v>
      </c>
      <c r="DH39" s="51">
        <v>1459.76</v>
      </c>
      <c r="DI39" s="51">
        <f t="shared" si="13"/>
        <v>13.270545454545454</v>
      </c>
      <c r="DJ39" s="51">
        <f t="shared" si="118"/>
        <v>0</v>
      </c>
      <c r="DK39" s="745">
        <v>11000</v>
      </c>
      <c r="DL39" s="51">
        <f t="shared" si="14"/>
        <v>64.617909090909095</v>
      </c>
      <c r="DM39" s="51">
        <f t="shared" si="119"/>
        <v>0</v>
      </c>
      <c r="DN39" s="745">
        <v>11000</v>
      </c>
      <c r="DO39" s="51">
        <v>4137.54</v>
      </c>
      <c r="DP39" s="51">
        <f t="shared" si="15"/>
        <v>37.613999999999997</v>
      </c>
      <c r="DQ39" s="51">
        <f t="shared" si="120"/>
        <v>-6800</v>
      </c>
      <c r="DR39" s="745">
        <v>4200</v>
      </c>
      <c r="DS39" s="745">
        <v>6048.18</v>
      </c>
      <c r="DT39" s="51">
        <f t="shared" si="76"/>
        <v>144.00428571428571</v>
      </c>
      <c r="DU39" s="51">
        <f t="shared" si="121"/>
        <v>1848.1800000000003</v>
      </c>
      <c r="DV39" s="745">
        <v>6048.18</v>
      </c>
      <c r="DW39" s="745">
        <v>4200</v>
      </c>
      <c r="DX39" s="745">
        <v>4200</v>
      </c>
      <c r="DY39" s="745"/>
      <c r="DZ39" s="745"/>
    </row>
    <row r="40" spans="1:130" s="630" customFormat="1" ht="20.100000000000001" customHeight="1" x14ac:dyDescent="0.35">
      <c r="A40" s="628" t="s">
        <v>487</v>
      </c>
      <c r="B40" s="640" t="s">
        <v>446</v>
      </c>
      <c r="C40" s="641" t="s">
        <v>5</v>
      </c>
      <c r="D40" s="622"/>
      <c r="E40" s="622"/>
      <c r="F40" s="622"/>
      <c r="G40" s="622" t="s">
        <v>9</v>
      </c>
      <c r="H40" s="622"/>
      <c r="I40" s="622"/>
      <c r="J40" s="622" t="s">
        <v>201</v>
      </c>
      <c r="K40" s="810"/>
      <c r="L40" s="582"/>
      <c r="M40" s="822">
        <v>329</v>
      </c>
      <c r="N40" s="905" t="s">
        <v>178</v>
      </c>
      <c r="O40" s="905"/>
      <c r="P40" s="34">
        <f t="shared" ref="P40:V40" si="123">SUM(P42:P46)</f>
        <v>22600</v>
      </c>
      <c r="Q40" s="34">
        <f t="shared" si="123"/>
        <v>22430</v>
      </c>
      <c r="R40" s="34">
        <f t="shared" si="123"/>
        <v>22430</v>
      </c>
      <c r="S40" s="34">
        <f t="shared" si="123"/>
        <v>25400</v>
      </c>
      <c r="T40" s="34">
        <f t="shared" si="123"/>
        <v>22430</v>
      </c>
      <c r="U40" s="34">
        <f t="shared" si="123"/>
        <v>22430</v>
      </c>
      <c r="V40" s="34">
        <f t="shared" si="123"/>
        <v>0</v>
      </c>
      <c r="W40" s="34">
        <f t="shared" si="122"/>
        <v>0</v>
      </c>
      <c r="X40" s="34">
        <f>SUM(X42:X46)</f>
        <v>0</v>
      </c>
      <c r="Y40" s="34">
        <f>SUM(Y42:Y46)</f>
        <v>22430</v>
      </c>
      <c r="Z40" s="34">
        <f>SUM(Z42:Z46)</f>
        <v>22430</v>
      </c>
      <c r="AA40" s="34">
        <f>SUM(AA42:AG46)</f>
        <v>94243.965663840529</v>
      </c>
      <c r="AB40" s="34">
        <f>SUM(AB42:AB46)</f>
        <v>22400</v>
      </c>
      <c r="AC40" s="34">
        <f>SUM(AC42:AC46)</f>
        <v>22430</v>
      </c>
      <c r="AD40" s="34">
        <f>SUM(AD42:AD46)</f>
        <v>5573.34</v>
      </c>
      <c r="AE40" s="34">
        <f t="shared" si="92"/>
        <v>24.847703967900134</v>
      </c>
      <c r="AF40" s="34">
        <f>SUM(AF42:AF46)</f>
        <v>-530</v>
      </c>
      <c r="AG40" s="34">
        <f>SUM(AG42:AG46)</f>
        <v>21900</v>
      </c>
      <c r="AH40" s="34"/>
      <c r="AI40" s="34"/>
      <c r="AJ40" s="34">
        <f t="shared" ref="AJ40:AR40" si="124">SUM(AJ42:AJ46)</f>
        <v>21900</v>
      </c>
      <c r="AK40" s="34">
        <f t="shared" si="124"/>
        <v>21900</v>
      </c>
      <c r="AL40" s="34">
        <f t="shared" si="124"/>
        <v>21900</v>
      </c>
      <c r="AM40" s="34">
        <f t="shared" si="124"/>
        <v>7281.87</v>
      </c>
      <c r="AN40" s="102">
        <f t="shared" si="124"/>
        <v>25555.800000000003</v>
      </c>
      <c r="AO40" s="102">
        <f t="shared" si="124"/>
        <v>21900</v>
      </c>
      <c r="AP40" s="102">
        <f t="shared" si="124"/>
        <v>29340</v>
      </c>
      <c r="AQ40" s="102">
        <f t="shared" si="124"/>
        <v>48741.07</v>
      </c>
      <c r="AR40" s="102">
        <f t="shared" si="124"/>
        <v>52519.17</v>
      </c>
      <c r="AS40" s="102">
        <f t="shared" si="97"/>
        <v>205.507829925105</v>
      </c>
      <c r="AT40" s="102">
        <f t="shared" si="94"/>
        <v>179.0019427402863</v>
      </c>
      <c r="AU40" s="102">
        <f>SUM(AU42:AU46)</f>
        <v>29340</v>
      </c>
      <c r="AV40" s="102">
        <f>SUM(AV42:AV46)</f>
        <v>29340</v>
      </c>
      <c r="AW40" s="102"/>
      <c r="AX40" s="102"/>
      <c r="AY40" s="102">
        <f t="shared" ref="AY40:BK40" si="125">SUM(AY42:AY46)</f>
        <v>21055.57</v>
      </c>
      <c r="AZ40" s="34">
        <f t="shared" si="125"/>
        <v>7440</v>
      </c>
      <c r="BA40" s="34">
        <f t="shared" si="125"/>
        <v>0</v>
      </c>
      <c r="BB40" s="102">
        <f t="shared" si="125"/>
        <v>50395.57</v>
      </c>
      <c r="BC40" s="102">
        <f t="shared" si="125"/>
        <v>50395.57</v>
      </c>
      <c r="BD40" s="102">
        <f t="shared" si="125"/>
        <v>17929.170000000002</v>
      </c>
      <c r="BE40" s="102">
        <f t="shared" si="125"/>
        <v>25070.74</v>
      </c>
      <c r="BF40" s="102">
        <f t="shared" si="125"/>
        <v>35328.1</v>
      </c>
      <c r="BG40" s="102">
        <f>SUM(BG42:BG46)</f>
        <v>40810</v>
      </c>
      <c r="BH40" s="102">
        <f t="shared" si="125"/>
        <v>50395.57</v>
      </c>
      <c r="BI40" s="102">
        <f t="shared" si="125"/>
        <v>0</v>
      </c>
      <c r="BJ40" s="102">
        <f t="shared" si="125"/>
        <v>50395.57</v>
      </c>
      <c r="BK40" s="102">
        <f t="shared" si="125"/>
        <v>23499.96</v>
      </c>
      <c r="BL40" s="102">
        <f t="shared" si="4"/>
        <v>46.631003479075638</v>
      </c>
      <c r="BM40" s="102"/>
      <c r="BN40" s="102"/>
      <c r="BO40" s="102">
        <f>SUM(BO42:BO46)</f>
        <v>28150</v>
      </c>
      <c r="BP40" s="102"/>
      <c r="BQ40" s="102"/>
      <c r="BR40" s="102">
        <f t="shared" ref="BR40:BY40" si="126">SUM(BR42:BR46)</f>
        <v>-5950</v>
      </c>
      <c r="BS40" s="102">
        <f t="shared" si="126"/>
        <v>22200</v>
      </c>
      <c r="BT40" s="102">
        <f>SUM(BT42:BT46)</f>
        <v>28150</v>
      </c>
      <c r="BU40" s="102">
        <f t="shared" si="126"/>
        <v>1081</v>
      </c>
      <c r="BV40" s="102">
        <f t="shared" si="126"/>
        <v>22200</v>
      </c>
      <c r="BW40" s="102"/>
      <c r="BX40" s="102"/>
      <c r="BY40" s="102">
        <f t="shared" si="126"/>
        <v>29231</v>
      </c>
      <c r="BZ40" s="102">
        <f>SUM(BZ42:BZ46)</f>
        <v>29231</v>
      </c>
      <c r="CA40" s="102">
        <f t="shared" si="20"/>
        <v>71.627052193089924</v>
      </c>
      <c r="CB40" s="102">
        <f t="shared" si="21"/>
        <v>100</v>
      </c>
      <c r="CC40" s="102">
        <f>SUM(CC42:CC46)</f>
        <v>0</v>
      </c>
      <c r="CD40" s="102">
        <f>SUM(CD42:CD46)</f>
        <v>0</v>
      </c>
      <c r="CE40" s="102">
        <f>SUM(CE42:CE46)</f>
        <v>22200</v>
      </c>
      <c r="CF40" s="102">
        <f>SUM(CF42:CF46)</f>
        <v>4284.45</v>
      </c>
      <c r="CG40" s="102">
        <f t="shared" si="22"/>
        <v>19.299324324324324</v>
      </c>
      <c r="CH40" s="102">
        <f>SUM(CH42:CH46)</f>
        <v>-1400</v>
      </c>
      <c r="CI40" s="102">
        <f>SUM(CI42:CI46)</f>
        <v>20800</v>
      </c>
      <c r="CJ40" s="102"/>
      <c r="CK40" s="102">
        <f t="shared" si="6"/>
        <v>0</v>
      </c>
      <c r="CL40" s="102">
        <f>SUM(CL42:CL46)</f>
        <v>0</v>
      </c>
      <c r="CM40" s="102">
        <f>SUM(CM42:CM46)</f>
        <v>20800</v>
      </c>
      <c r="CN40" s="102"/>
      <c r="CO40" s="102">
        <f t="shared" si="7"/>
        <v>0</v>
      </c>
      <c r="CP40" s="102">
        <f>SUM(CP42:CP46)</f>
        <v>0</v>
      </c>
      <c r="CQ40" s="102">
        <f>SUM(CQ42:CQ46)</f>
        <v>20800</v>
      </c>
      <c r="CR40" s="102">
        <f>SUM(CR42:CR46)</f>
        <v>15326.04</v>
      </c>
      <c r="CS40" s="102">
        <f t="shared" si="8"/>
        <v>73.682884615384623</v>
      </c>
      <c r="CT40" s="102">
        <f>SUM(CT42:CT46)</f>
        <v>-1220</v>
      </c>
      <c r="CU40" s="102">
        <f>SUM(CU42:CU46)</f>
        <v>19580</v>
      </c>
      <c r="CV40" s="102">
        <f>SUM(CV42:CV46)</f>
        <v>15326.04</v>
      </c>
      <c r="CW40" s="102">
        <f t="shared" si="9"/>
        <v>78.273953013278856</v>
      </c>
      <c r="CX40" s="102">
        <f t="shared" ref="CX40:DH40" si="127">SUM(CX42:CX46)</f>
        <v>-560</v>
      </c>
      <c r="CY40" s="102">
        <f t="shared" si="127"/>
        <v>19020</v>
      </c>
      <c r="CZ40" s="115">
        <f t="shared" si="127"/>
        <v>0</v>
      </c>
      <c r="DA40" s="115">
        <f t="shared" si="127"/>
        <v>0</v>
      </c>
      <c r="DB40" s="115">
        <f>SUM(DB42:DB46)</f>
        <v>9972.18</v>
      </c>
      <c r="DC40" s="115">
        <f>SUM(DC41:DC46)</f>
        <v>8588.36</v>
      </c>
      <c r="DD40" s="102">
        <f t="shared" si="11"/>
        <v>86.123194727732553</v>
      </c>
      <c r="DE40" s="102">
        <f t="shared" si="12"/>
        <v>39.30599542334096</v>
      </c>
      <c r="DF40" s="115">
        <f t="shared" ref="DF40" si="128">SUM(DF42:DF46)</f>
        <v>19020</v>
      </c>
      <c r="DG40" s="115">
        <f t="shared" si="127"/>
        <v>21850</v>
      </c>
      <c r="DH40" s="102">
        <f t="shared" si="127"/>
        <v>4576.7300000000005</v>
      </c>
      <c r="DI40" s="102">
        <f t="shared" si="13"/>
        <v>20.946132723112129</v>
      </c>
      <c r="DJ40" s="102">
        <f>SUM(DJ42:DJ46)</f>
        <v>0</v>
      </c>
      <c r="DK40" s="115">
        <f>SUM(DK42:DK46)</f>
        <v>21850</v>
      </c>
      <c r="DL40" s="102">
        <f t="shared" si="14"/>
        <v>87.048054919908466</v>
      </c>
      <c r="DM40" s="102">
        <f>SUM(DM42:DM46)</f>
        <v>0</v>
      </c>
      <c r="DN40" s="115">
        <f>SUM(DN41:DN46)</f>
        <v>21850</v>
      </c>
      <c r="DO40" s="102">
        <f>SUM(DO41:DO46)</f>
        <v>15684.050000000001</v>
      </c>
      <c r="DP40" s="102">
        <f t="shared" si="15"/>
        <v>71.780549199084675</v>
      </c>
      <c r="DQ40" s="102">
        <f>SUM(DQ41:DQ46)</f>
        <v>0</v>
      </c>
      <c r="DR40" s="115">
        <f>SUM(DR42:DR46)</f>
        <v>21850</v>
      </c>
      <c r="DS40" s="115">
        <f>SUM(DS41:DS46)</f>
        <v>19767.239999999998</v>
      </c>
      <c r="DT40" s="102">
        <f t="shared" si="76"/>
        <v>90.4679176201373</v>
      </c>
      <c r="DU40" s="115">
        <f>SUM(DU42:DU46)</f>
        <v>0</v>
      </c>
      <c r="DV40" s="115">
        <f>SUM(DV42:DV46)</f>
        <v>21849.999999999996</v>
      </c>
      <c r="DW40" s="115">
        <f t="shared" ref="DW40:DZ40" si="129">SUM(DW42:DW46)</f>
        <v>21850</v>
      </c>
      <c r="DX40" s="115">
        <f t="shared" ref="DX40" si="130">SUM(DX42:DX46)</f>
        <v>21850</v>
      </c>
      <c r="DY40" s="115">
        <f t="shared" si="129"/>
        <v>0</v>
      </c>
      <c r="DZ40" s="115">
        <f t="shared" si="129"/>
        <v>0</v>
      </c>
    </row>
    <row r="41" spans="1:130" s="630" customFormat="1" ht="20.100000000000001" customHeight="1" x14ac:dyDescent="0.35">
      <c r="A41" s="622"/>
      <c r="B41" s="622"/>
      <c r="C41" s="641"/>
      <c r="D41" s="622"/>
      <c r="E41" s="622"/>
      <c r="F41" s="622"/>
      <c r="G41" s="622"/>
      <c r="H41" s="622"/>
      <c r="I41" s="622"/>
      <c r="J41" s="622" t="s">
        <v>201</v>
      </c>
      <c r="K41" s="577"/>
      <c r="L41" s="555"/>
      <c r="M41" s="549"/>
      <c r="N41" s="550">
        <v>3291</v>
      </c>
      <c r="O41" s="534" t="s">
        <v>522</v>
      </c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6"/>
      <c r="AI41" s="570"/>
      <c r="AJ41" s="31"/>
      <c r="AK41" s="31"/>
      <c r="AL41" s="31"/>
      <c r="AM41" s="31"/>
      <c r="AN41" s="51"/>
      <c r="AO41" s="51"/>
      <c r="AP41" s="51"/>
      <c r="AQ41" s="51"/>
      <c r="AR41" s="31"/>
      <c r="AS41" s="51"/>
      <c r="AT41" s="51"/>
      <c r="AU41" s="51"/>
      <c r="AV41" s="51"/>
      <c r="AW41" s="51"/>
      <c r="AX41" s="51"/>
      <c r="AY41" s="51"/>
      <c r="AZ41" s="31"/>
      <c r="BA41" s="3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745"/>
      <c r="DA41" s="745"/>
      <c r="DB41" s="745">
        <v>0</v>
      </c>
      <c r="DC41" s="745">
        <v>280</v>
      </c>
      <c r="DD41" s="51">
        <f t="shared" si="11"/>
        <v>0</v>
      </c>
      <c r="DE41" s="51">
        <f t="shared" si="12"/>
        <v>0</v>
      </c>
      <c r="DF41" s="789"/>
      <c r="DG41" s="789"/>
      <c r="DH41" s="51"/>
      <c r="DI41" s="51"/>
      <c r="DJ41" s="51"/>
      <c r="DK41" s="789"/>
      <c r="DL41" s="51"/>
      <c r="DM41" s="51"/>
      <c r="DN41" s="789"/>
      <c r="DO41" s="51">
        <v>280</v>
      </c>
      <c r="DP41" s="51">
        <f t="shared" si="15"/>
        <v>0</v>
      </c>
      <c r="DQ41" s="51">
        <f t="shared" ref="DQ41:DQ46" si="131">(DR41-DN41)</f>
        <v>0</v>
      </c>
      <c r="DR41" s="789">
        <v>0</v>
      </c>
      <c r="DS41" s="789">
        <v>280</v>
      </c>
      <c r="DT41" s="51">
        <f t="shared" si="76"/>
        <v>0</v>
      </c>
      <c r="DU41" s="51">
        <f t="shared" ref="DU41:DU46" si="132">(DV41-DR41)</f>
        <v>0</v>
      </c>
      <c r="DV41" s="789">
        <v>0</v>
      </c>
      <c r="DW41" s="789">
        <v>0</v>
      </c>
      <c r="DX41" s="789">
        <v>0</v>
      </c>
      <c r="DY41" s="745"/>
      <c r="DZ41" s="745"/>
    </row>
    <row r="42" spans="1:130" s="630" customFormat="1" ht="20.100000000000001" customHeight="1" x14ac:dyDescent="0.35">
      <c r="A42" s="622"/>
      <c r="B42" s="622"/>
      <c r="C42" s="641"/>
      <c r="D42" s="622"/>
      <c r="E42" s="622"/>
      <c r="F42" s="622"/>
      <c r="G42" s="622" t="s">
        <v>9</v>
      </c>
      <c r="H42" s="622"/>
      <c r="I42" s="622"/>
      <c r="J42" s="622" t="s">
        <v>201</v>
      </c>
      <c r="K42" s="577"/>
      <c r="L42" s="555"/>
      <c r="M42" s="549"/>
      <c r="N42" s="550">
        <v>3292</v>
      </c>
      <c r="O42" s="534" t="s">
        <v>179</v>
      </c>
      <c r="P42" s="31">
        <v>10600</v>
      </c>
      <c r="Q42" s="31">
        <v>10850</v>
      </c>
      <c r="R42" s="31">
        <v>10840</v>
      </c>
      <c r="S42" s="31">
        <v>10840</v>
      </c>
      <c r="T42" s="31">
        <v>10840</v>
      </c>
      <c r="U42" s="31">
        <v>10840</v>
      </c>
      <c r="V42" s="31">
        <v>0</v>
      </c>
      <c r="W42" s="31">
        <f t="shared" si="122"/>
        <v>0</v>
      </c>
      <c r="X42" s="31">
        <f>(Y42-U42)</f>
        <v>0</v>
      </c>
      <c r="Y42" s="31">
        <v>10840</v>
      </c>
      <c r="Z42" s="31">
        <v>10840</v>
      </c>
      <c r="AA42" s="31">
        <v>10840</v>
      </c>
      <c r="AB42" s="31">
        <v>10830.19</v>
      </c>
      <c r="AC42" s="31">
        <v>10840</v>
      </c>
      <c r="AD42" s="31">
        <v>1918.1</v>
      </c>
      <c r="AE42" s="31">
        <f t="shared" si="92"/>
        <v>17.694649446494466</v>
      </c>
      <c r="AF42" s="31">
        <f>(AG42-AC42)</f>
        <v>0</v>
      </c>
      <c r="AG42" s="31">
        <v>10840</v>
      </c>
      <c r="AH42" s="36"/>
      <c r="AI42" s="570"/>
      <c r="AJ42" s="31">
        <v>10840</v>
      </c>
      <c r="AK42" s="31">
        <v>10840</v>
      </c>
      <c r="AL42" s="31">
        <v>10840</v>
      </c>
      <c r="AM42" s="31">
        <v>2858.1</v>
      </c>
      <c r="AN42" s="51">
        <v>9770.1</v>
      </c>
      <c r="AO42" s="51">
        <v>10840</v>
      </c>
      <c r="AP42" s="51">
        <v>9840</v>
      </c>
      <c r="AQ42" s="51">
        <v>9840</v>
      </c>
      <c r="AR42" s="31">
        <v>11318.1</v>
      </c>
      <c r="AS42" s="51">
        <f t="shared" si="97"/>
        <v>115.84425952651456</v>
      </c>
      <c r="AT42" s="51">
        <f t="shared" si="94"/>
        <v>115.02134146341463</v>
      </c>
      <c r="AU42" s="51">
        <v>9840</v>
      </c>
      <c r="AV42" s="51">
        <v>9840</v>
      </c>
      <c r="AW42" s="51"/>
      <c r="AX42" s="51"/>
      <c r="AY42" s="51">
        <f>(BB42-AV42)</f>
        <v>1478.1000000000004</v>
      </c>
      <c r="AZ42" s="31">
        <f>(AP42-AO42)</f>
        <v>-1000</v>
      </c>
      <c r="BA42" s="31"/>
      <c r="BB42" s="51">
        <v>11318.1</v>
      </c>
      <c r="BC42" s="51">
        <v>11318.1</v>
      </c>
      <c r="BD42" s="51">
        <v>5678.1</v>
      </c>
      <c r="BE42" s="51">
        <v>6618.1</v>
      </c>
      <c r="BF42" s="51">
        <v>11318.1</v>
      </c>
      <c r="BG42" s="51">
        <v>10378.1</v>
      </c>
      <c r="BH42" s="51">
        <v>11318.1</v>
      </c>
      <c r="BI42" s="51">
        <f>(BJ42-BH42)</f>
        <v>0</v>
      </c>
      <c r="BJ42" s="51">
        <v>11318.1</v>
      </c>
      <c r="BK42" s="51">
        <v>5640</v>
      </c>
      <c r="BL42" s="51">
        <f t="shared" si="4"/>
        <v>49.831685530256841</v>
      </c>
      <c r="BM42" s="51"/>
      <c r="BN42" s="51"/>
      <c r="BO42" s="51">
        <v>9400</v>
      </c>
      <c r="BP42" s="51"/>
      <c r="BQ42" s="51"/>
      <c r="BR42" s="51">
        <f>(BS42-BO42)</f>
        <v>0</v>
      </c>
      <c r="BS42" s="51">
        <v>9400</v>
      </c>
      <c r="BT42" s="51">
        <v>7505.95</v>
      </c>
      <c r="BU42" s="51">
        <f>(BY42-BO42)</f>
        <v>-954</v>
      </c>
      <c r="BV42" s="51">
        <v>9400</v>
      </c>
      <c r="BW42" s="51"/>
      <c r="BX42" s="51"/>
      <c r="BY42" s="51">
        <v>8446</v>
      </c>
      <c r="BZ42" s="51">
        <v>8449.74</v>
      </c>
      <c r="CA42" s="51">
        <f t="shared" si="20"/>
        <v>81.418949518698028</v>
      </c>
      <c r="CB42" s="51">
        <f t="shared" si="21"/>
        <v>100.04428131659957</v>
      </c>
      <c r="CC42" s="51"/>
      <c r="CD42" s="51"/>
      <c r="CE42" s="51">
        <v>9400</v>
      </c>
      <c r="CF42" s="51">
        <v>808.38</v>
      </c>
      <c r="CG42" s="51">
        <f t="shared" si="22"/>
        <v>8.5997872340425534</v>
      </c>
      <c r="CH42" s="51">
        <f>(CI42-CE42)</f>
        <v>600</v>
      </c>
      <c r="CI42" s="51">
        <v>10000</v>
      </c>
      <c r="CJ42" s="51"/>
      <c r="CK42" s="51">
        <f t="shared" si="6"/>
        <v>0</v>
      </c>
      <c r="CL42" s="51">
        <f>(CM42-CI42)</f>
        <v>0</v>
      </c>
      <c r="CM42" s="51">
        <v>10000</v>
      </c>
      <c r="CN42" s="51"/>
      <c r="CO42" s="51">
        <f t="shared" si="7"/>
        <v>0</v>
      </c>
      <c r="CP42" s="51">
        <f>(CQ42-CM42)</f>
        <v>0</v>
      </c>
      <c r="CQ42" s="51">
        <v>10000</v>
      </c>
      <c r="CR42" s="51">
        <v>5880.38</v>
      </c>
      <c r="CS42" s="51">
        <f t="shared" si="8"/>
        <v>58.80380000000001</v>
      </c>
      <c r="CT42" s="51">
        <f>(CU42-CQ42)</f>
        <v>-920</v>
      </c>
      <c r="CU42" s="51">
        <v>9080</v>
      </c>
      <c r="CV42" s="51">
        <v>5880.38</v>
      </c>
      <c r="CW42" s="51">
        <f t="shared" si="9"/>
        <v>64.761894273127751</v>
      </c>
      <c r="CX42" s="51">
        <f>(CY42-CU42)</f>
        <v>-60</v>
      </c>
      <c r="CY42" s="51">
        <v>9020</v>
      </c>
      <c r="CZ42" s="745"/>
      <c r="DA42" s="745"/>
      <c r="DB42" s="745">
        <v>4314.38</v>
      </c>
      <c r="DC42" s="745">
        <v>3947.71</v>
      </c>
      <c r="DD42" s="51">
        <f t="shared" si="11"/>
        <v>91.501212225163286</v>
      </c>
      <c r="DE42" s="51">
        <f t="shared" si="12"/>
        <v>35.888272727272728</v>
      </c>
      <c r="DF42" s="789">
        <v>8229.3799999999992</v>
      </c>
      <c r="DG42" s="789">
        <v>11000</v>
      </c>
      <c r="DH42" s="51">
        <v>2349</v>
      </c>
      <c r="DI42" s="51">
        <f t="shared" si="13"/>
        <v>21.354545454545455</v>
      </c>
      <c r="DJ42" s="51">
        <f>(DK42-DG42)</f>
        <v>0</v>
      </c>
      <c r="DK42" s="789">
        <v>11000</v>
      </c>
      <c r="DL42" s="51">
        <f t="shared" ref="DL42:DL74" si="133">IFERROR(DF42/DK42*100,)</f>
        <v>74.812545454545443</v>
      </c>
      <c r="DM42" s="51">
        <f>(DN42-DK42)</f>
        <v>0</v>
      </c>
      <c r="DN42" s="789">
        <v>11000</v>
      </c>
      <c r="DO42" s="51">
        <v>5513.71</v>
      </c>
      <c r="DP42" s="51">
        <f t="shared" ref="DP42:DP74" si="134">IFERROR(DO42/DN42*100,)</f>
        <v>50.124636363636363</v>
      </c>
      <c r="DQ42" s="51">
        <f t="shared" si="131"/>
        <v>-2000</v>
      </c>
      <c r="DR42" s="789">
        <v>9000</v>
      </c>
      <c r="DS42" s="789">
        <v>7679.71</v>
      </c>
      <c r="DT42" s="51">
        <f t="shared" si="76"/>
        <v>85.330111111111108</v>
      </c>
      <c r="DU42" s="51">
        <f t="shared" si="132"/>
        <v>-354.29000000000087</v>
      </c>
      <c r="DV42" s="789">
        <v>8645.7099999999991</v>
      </c>
      <c r="DW42" s="789">
        <v>9000</v>
      </c>
      <c r="DX42" s="789">
        <v>9000</v>
      </c>
      <c r="DY42" s="745"/>
      <c r="DZ42" s="745"/>
    </row>
    <row r="43" spans="1:130" s="630" customFormat="1" ht="20.100000000000001" customHeight="1" x14ac:dyDescent="0.35">
      <c r="A43" s="622"/>
      <c r="B43" s="622"/>
      <c r="C43" s="641"/>
      <c r="D43" s="622"/>
      <c r="E43" s="622"/>
      <c r="F43" s="622"/>
      <c r="G43" s="622" t="s">
        <v>9</v>
      </c>
      <c r="H43" s="622"/>
      <c r="I43" s="622"/>
      <c r="J43" s="622" t="s">
        <v>201</v>
      </c>
      <c r="K43" s="546"/>
      <c r="L43" s="554"/>
      <c r="M43" s="550"/>
      <c r="N43" s="550">
        <v>3293</v>
      </c>
      <c r="O43" s="534" t="s">
        <v>193</v>
      </c>
      <c r="P43" s="31">
        <v>8000</v>
      </c>
      <c r="Q43" s="31">
        <v>8030</v>
      </c>
      <c r="R43" s="31">
        <v>8030</v>
      </c>
      <c r="S43" s="31">
        <v>11000</v>
      </c>
      <c r="T43" s="31">
        <v>8030</v>
      </c>
      <c r="U43" s="31">
        <v>8030</v>
      </c>
      <c r="V43" s="31">
        <v>0</v>
      </c>
      <c r="W43" s="31">
        <f t="shared" si="122"/>
        <v>0</v>
      </c>
      <c r="X43" s="31">
        <f>(Y43-U43)</f>
        <v>0</v>
      </c>
      <c r="Y43" s="31">
        <v>8030</v>
      </c>
      <c r="Z43" s="31">
        <v>8030</v>
      </c>
      <c r="AA43" s="31">
        <v>9000</v>
      </c>
      <c r="AB43" s="31">
        <v>8859.84</v>
      </c>
      <c r="AC43" s="31">
        <v>8030</v>
      </c>
      <c r="AD43" s="31">
        <v>3193.1</v>
      </c>
      <c r="AE43" s="31">
        <f t="shared" si="92"/>
        <v>39.764632627646321</v>
      </c>
      <c r="AF43" s="31">
        <f>(AG43-AC43)</f>
        <v>970</v>
      </c>
      <c r="AG43" s="31">
        <v>9000</v>
      </c>
      <c r="AH43" s="31"/>
      <c r="AI43" s="591"/>
      <c r="AJ43" s="31">
        <v>9000</v>
      </c>
      <c r="AK43" s="31">
        <v>9000</v>
      </c>
      <c r="AL43" s="31">
        <v>9000</v>
      </c>
      <c r="AM43" s="31">
        <v>3873.43</v>
      </c>
      <c r="AN43" s="51">
        <v>11130.41</v>
      </c>
      <c r="AO43" s="51">
        <v>9000</v>
      </c>
      <c r="AP43" s="51">
        <v>12080</v>
      </c>
      <c r="AQ43" s="51">
        <v>24680</v>
      </c>
      <c r="AR43" s="31">
        <v>25836.59</v>
      </c>
      <c r="AS43" s="51">
        <f t="shared" si="97"/>
        <v>232.12613012458664</v>
      </c>
      <c r="AT43" s="51">
        <f t="shared" si="94"/>
        <v>213.87905629139073</v>
      </c>
      <c r="AU43" s="51">
        <v>12080</v>
      </c>
      <c r="AV43" s="51">
        <v>12080</v>
      </c>
      <c r="AW43" s="51"/>
      <c r="AX43" s="51"/>
      <c r="AY43" s="51">
        <f>(BB43-AV43)</f>
        <v>9980</v>
      </c>
      <c r="AZ43" s="31">
        <f>(AP43-AO43)</f>
        <v>3080</v>
      </c>
      <c r="BA43" s="31"/>
      <c r="BB43" s="51">
        <v>22060</v>
      </c>
      <c r="BC43" s="51">
        <v>22060</v>
      </c>
      <c r="BD43" s="51">
        <v>10925.01</v>
      </c>
      <c r="BE43" s="51">
        <v>16626.580000000002</v>
      </c>
      <c r="BF43" s="51">
        <v>22060</v>
      </c>
      <c r="BG43" s="51">
        <v>24282.880000000001</v>
      </c>
      <c r="BH43" s="51">
        <v>22060</v>
      </c>
      <c r="BI43" s="51">
        <f>(BJ43-BH43)</f>
        <v>0</v>
      </c>
      <c r="BJ43" s="51">
        <v>22060</v>
      </c>
      <c r="BK43" s="51">
        <v>17129.96</v>
      </c>
      <c r="BL43" s="51">
        <f t="shared" si="4"/>
        <v>77.651677243880329</v>
      </c>
      <c r="BM43" s="51"/>
      <c r="BN43" s="51"/>
      <c r="BO43" s="51">
        <v>16000</v>
      </c>
      <c r="BP43" s="51"/>
      <c r="BQ43" s="51"/>
      <c r="BR43" s="51">
        <f>(BS43-BO43)</f>
        <v>-6000</v>
      </c>
      <c r="BS43" s="51">
        <v>10000</v>
      </c>
      <c r="BT43" s="51">
        <v>19564.05</v>
      </c>
      <c r="BU43" s="51">
        <f>(BY43-BO43)</f>
        <v>3705</v>
      </c>
      <c r="BV43" s="51">
        <v>10000</v>
      </c>
      <c r="BW43" s="51"/>
      <c r="BX43" s="51"/>
      <c r="BY43" s="51">
        <v>19705</v>
      </c>
      <c r="BZ43" s="51">
        <v>19701.259999999998</v>
      </c>
      <c r="CA43" s="51">
        <f t="shared" si="20"/>
        <v>81.132303911232924</v>
      </c>
      <c r="CB43" s="51">
        <f t="shared" si="21"/>
        <v>99.981020045673674</v>
      </c>
      <c r="CC43" s="51"/>
      <c r="CD43" s="51"/>
      <c r="CE43" s="51">
        <v>10000</v>
      </c>
      <c r="CF43" s="51">
        <v>3476.07</v>
      </c>
      <c r="CG43" s="51">
        <f t="shared" si="22"/>
        <v>34.7607</v>
      </c>
      <c r="CH43" s="51">
        <f>(CI43-CE43)</f>
        <v>-2000</v>
      </c>
      <c r="CI43" s="51">
        <v>8000</v>
      </c>
      <c r="CJ43" s="51"/>
      <c r="CK43" s="51">
        <f t="shared" si="6"/>
        <v>0</v>
      </c>
      <c r="CL43" s="51">
        <f>(CM43-CI43)</f>
        <v>0</v>
      </c>
      <c r="CM43" s="51">
        <v>8000</v>
      </c>
      <c r="CN43" s="51"/>
      <c r="CO43" s="51">
        <f t="shared" si="7"/>
        <v>0</v>
      </c>
      <c r="CP43" s="51">
        <f>(CQ43-CM43)</f>
        <v>0</v>
      </c>
      <c r="CQ43" s="51">
        <v>8000</v>
      </c>
      <c r="CR43" s="51">
        <v>8470.66</v>
      </c>
      <c r="CS43" s="51">
        <f t="shared" si="8"/>
        <v>105.88325</v>
      </c>
      <c r="CT43" s="51">
        <f>(CU43-CQ43)</f>
        <v>1500</v>
      </c>
      <c r="CU43" s="51">
        <v>9500</v>
      </c>
      <c r="CV43" s="51">
        <v>8470.66</v>
      </c>
      <c r="CW43" s="51">
        <f t="shared" si="9"/>
        <v>89.164842105263148</v>
      </c>
      <c r="CX43" s="51">
        <f>(CY43-CU43)</f>
        <v>-500</v>
      </c>
      <c r="CY43" s="51">
        <v>9000</v>
      </c>
      <c r="CZ43" s="745"/>
      <c r="DA43" s="745"/>
      <c r="DB43" s="745">
        <v>4682.8</v>
      </c>
      <c r="DC43" s="745">
        <v>3741.29</v>
      </c>
      <c r="DD43" s="51">
        <f t="shared" ref="DD43:DD74" si="135">IFERROR(DC43/DB43*100,)</f>
        <v>79.894294012129492</v>
      </c>
      <c r="DE43" s="51">
        <f t="shared" ref="DE43:DE74" si="136">IFERROR(DC43/DK43*100,)</f>
        <v>46.766124999999995</v>
      </c>
      <c r="DF43" s="789">
        <v>9596.17</v>
      </c>
      <c r="DG43" s="789">
        <v>8000</v>
      </c>
      <c r="DH43" s="51">
        <v>1869.13</v>
      </c>
      <c r="DI43" s="51">
        <f t="shared" si="13"/>
        <v>23.364125000000001</v>
      </c>
      <c r="DJ43" s="51">
        <f>(DK43-DG43)</f>
        <v>0</v>
      </c>
      <c r="DK43" s="789">
        <v>8000</v>
      </c>
      <c r="DL43" s="51">
        <f t="shared" si="133"/>
        <v>119.95212500000001</v>
      </c>
      <c r="DM43" s="51">
        <f>(DN43-DK43)</f>
        <v>0</v>
      </c>
      <c r="DN43" s="789">
        <v>8000</v>
      </c>
      <c r="DO43" s="51">
        <v>5270.29</v>
      </c>
      <c r="DP43" s="51">
        <f t="shared" si="134"/>
        <v>65.878625</v>
      </c>
      <c r="DQ43" s="51">
        <f t="shared" si="131"/>
        <v>-1000</v>
      </c>
      <c r="DR43" s="789">
        <v>7000</v>
      </c>
      <c r="DS43" s="789">
        <v>5601.47</v>
      </c>
      <c r="DT43" s="51">
        <f t="shared" si="76"/>
        <v>80.021000000000015</v>
      </c>
      <c r="DU43" s="51">
        <f t="shared" si="132"/>
        <v>-1.7600000000002183</v>
      </c>
      <c r="DV43" s="789">
        <v>6998.24</v>
      </c>
      <c r="DW43" s="789">
        <v>7000</v>
      </c>
      <c r="DX43" s="789">
        <v>7000</v>
      </c>
      <c r="DY43" s="745"/>
      <c r="DZ43" s="745"/>
    </row>
    <row r="44" spans="1:130" s="630" customFormat="1" ht="20.100000000000001" customHeight="1" x14ac:dyDescent="0.35">
      <c r="A44" s="622"/>
      <c r="B44" s="622"/>
      <c r="C44" s="641"/>
      <c r="D44" s="622"/>
      <c r="E44" s="622"/>
      <c r="F44" s="622"/>
      <c r="G44" s="622"/>
      <c r="H44" s="622"/>
      <c r="I44" s="622"/>
      <c r="J44" s="622" t="s">
        <v>201</v>
      </c>
      <c r="K44" s="546"/>
      <c r="L44" s="554"/>
      <c r="M44" s="550"/>
      <c r="N44" s="550">
        <v>3294</v>
      </c>
      <c r="O44" s="534" t="s">
        <v>45</v>
      </c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591"/>
      <c r="AJ44" s="31"/>
      <c r="AK44" s="31"/>
      <c r="AL44" s="31"/>
      <c r="AM44" s="31"/>
      <c r="AN44" s="51"/>
      <c r="AO44" s="51"/>
      <c r="AP44" s="51"/>
      <c r="AQ44" s="51"/>
      <c r="AR44" s="31"/>
      <c r="AS44" s="51"/>
      <c r="AT44" s="51"/>
      <c r="AU44" s="51"/>
      <c r="AV44" s="51"/>
      <c r="AW44" s="51"/>
      <c r="AX44" s="51"/>
      <c r="AY44" s="51"/>
      <c r="AZ44" s="31"/>
      <c r="BA44" s="31"/>
      <c r="BB44" s="51"/>
      <c r="BC44" s="51"/>
      <c r="BD44" s="51"/>
      <c r="BE44" s="51"/>
      <c r="BF44" s="51"/>
      <c r="BG44" s="51">
        <v>0</v>
      </c>
      <c r="BH44" s="51"/>
      <c r="BI44" s="51"/>
      <c r="BJ44" s="51">
        <v>0</v>
      </c>
      <c r="BK44" s="51">
        <v>250</v>
      </c>
      <c r="BL44" s="51">
        <f t="shared" si="4"/>
        <v>0</v>
      </c>
      <c r="BM44" s="51"/>
      <c r="BN44" s="51"/>
      <c r="BO44" s="51">
        <v>250</v>
      </c>
      <c r="BP44" s="51"/>
      <c r="BQ44" s="51"/>
      <c r="BR44" s="51">
        <f>(BS44-BO44)</f>
        <v>50</v>
      </c>
      <c r="BS44" s="51">
        <v>300</v>
      </c>
      <c r="BT44" s="51">
        <v>250</v>
      </c>
      <c r="BU44" s="51">
        <f>(BY44-BO44)</f>
        <v>0</v>
      </c>
      <c r="BV44" s="51">
        <v>300</v>
      </c>
      <c r="BW44" s="51"/>
      <c r="BX44" s="51"/>
      <c r="BY44" s="51">
        <v>250</v>
      </c>
      <c r="BZ44" s="51">
        <v>250</v>
      </c>
      <c r="CA44" s="51">
        <f t="shared" si="20"/>
        <v>0</v>
      </c>
      <c r="CB44" s="51">
        <f t="shared" si="21"/>
        <v>100</v>
      </c>
      <c r="CC44" s="51"/>
      <c r="CD44" s="51"/>
      <c r="CE44" s="51">
        <v>300</v>
      </c>
      <c r="CF44" s="51">
        <v>0</v>
      </c>
      <c r="CG44" s="51">
        <f t="shared" si="22"/>
        <v>0</v>
      </c>
      <c r="CH44" s="51">
        <f>(CI44-CE44)</f>
        <v>0</v>
      </c>
      <c r="CI44" s="51">
        <v>300</v>
      </c>
      <c r="CJ44" s="51"/>
      <c r="CK44" s="51">
        <f t="shared" si="6"/>
        <v>0</v>
      </c>
      <c r="CL44" s="51">
        <f>(CM44-CI44)</f>
        <v>0</v>
      </c>
      <c r="CM44" s="51">
        <v>300</v>
      </c>
      <c r="CN44" s="51"/>
      <c r="CO44" s="51">
        <f t="shared" si="7"/>
        <v>0</v>
      </c>
      <c r="CP44" s="51">
        <f>(CQ44-CM44)</f>
        <v>0</v>
      </c>
      <c r="CQ44" s="51">
        <v>300</v>
      </c>
      <c r="CR44" s="51">
        <v>0</v>
      </c>
      <c r="CS44" s="51">
        <f t="shared" ref="CS44:CS74" si="137">IFERROR(CR44/CQ44*100,)</f>
        <v>0</v>
      </c>
      <c r="CT44" s="51">
        <f>(CU44-CQ44)</f>
        <v>-300</v>
      </c>
      <c r="CU44" s="51">
        <v>0</v>
      </c>
      <c r="CV44" s="51">
        <v>0</v>
      </c>
      <c r="CW44" s="51">
        <f t="shared" si="9"/>
        <v>0</v>
      </c>
      <c r="CX44" s="51">
        <f>(CY44-CU44)</f>
        <v>0</v>
      </c>
      <c r="CY44" s="51">
        <v>0</v>
      </c>
      <c r="CZ44" s="745"/>
      <c r="DA44" s="745"/>
      <c r="DB44" s="745">
        <v>0</v>
      </c>
      <c r="DC44" s="745">
        <v>250</v>
      </c>
      <c r="DD44" s="51">
        <f t="shared" si="135"/>
        <v>0</v>
      </c>
      <c r="DE44" s="51">
        <f t="shared" si="136"/>
        <v>71.428571428571431</v>
      </c>
      <c r="DF44" s="789">
        <v>0</v>
      </c>
      <c r="DG44" s="789">
        <v>350</v>
      </c>
      <c r="DH44" s="51">
        <v>250</v>
      </c>
      <c r="DI44" s="51">
        <f t="shared" si="13"/>
        <v>71.428571428571431</v>
      </c>
      <c r="DJ44" s="51">
        <f>(DK44-DG44)</f>
        <v>0</v>
      </c>
      <c r="DK44" s="789">
        <v>350</v>
      </c>
      <c r="DL44" s="51">
        <f t="shared" si="133"/>
        <v>0</v>
      </c>
      <c r="DM44" s="51">
        <f>(DN44-DK44)</f>
        <v>0</v>
      </c>
      <c r="DN44" s="789">
        <v>350</v>
      </c>
      <c r="DO44" s="51">
        <v>250</v>
      </c>
      <c r="DP44" s="51">
        <f t="shared" si="134"/>
        <v>71.428571428571431</v>
      </c>
      <c r="DQ44" s="51">
        <f t="shared" si="131"/>
        <v>-100</v>
      </c>
      <c r="DR44" s="789">
        <v>250</v>
      </c>
      <c r="DS44" s="789">
        <v>250</v>
      </c>
      <c r="DT44" s="51">
        <f t="shared" si="76"/>
        <v>100</v>
      </c>
      <c r="DU44" s="51">
        <f t="shared" si="132"/>
        <v>0</v>
      </c>
      <c r="DV44" s="789">
        <v>250</v>
      </c>
      <c r="DW44" s="789">
        <v>250</v>
      </c>
      <c r="DX44" s="789">
        <v>250</v>
      </c>
      <c r="DY44" s="745"/>
      <c r="DZ44" s="745"/>
    </row>
    <row r="45" spans="1:130" s="630" customFormat="1" ht="20.100000000000001" customHeight="1" x14ac:dyDescent="0.35">
      <c r="A45" s="622"/>
      <c r="B45" s="622"/>
      <c r="C45" s="641"/>
      <c r="D45" s="622"/>
      <c r="E45" s="622"/>
      <c r="F45" s="622"/>
      <c r="G45" s="622" t="s">
        <v>9</v>
      </c>
      <c r="H45" s="622"/>
      <c r="I45" s="622"/>
      <c r="J45" s="622" t="s">
        <v>201</v>
      </c>
      <c r="K45" s="546"/>
      <c r="L45" s="554"/>
      <c r="M45" s="550"/>
      <c r="N45" s="550">
        <v>3295</v>
      </c>
      <c r="O45" s="534" t="s">
        <v>231</v>
      </c>
      <c r="P45" s="31">
        <v>0</v>
      </c>
      <c r="Q45" s="31">
        <v>40</v>
      </c>
      <c r="R45" s="31">
        <v>50</v>
      </c>
      <c r="S45" s="31">
        <v>50</v>
      </c>
      <c r="T45" s="31">
        <v>50</v>
      </c>
      <c r="U45" s="31">
        <v>50</v>
      </c>
      <c r="V45" s="31">
        <v>0</v>
      </c>
      <c r="W45" s="31">
        <f>(V45/T45)*100</f>
        <v>0</v>
      </c>
      <c r="X45" s="31">
        <f>(Y45-U45)</f>
        <v>0</v>
      </c>
      <c r="Y45" s="31">
        <v>50</v>
      </c>
      <c r="Z45" s="31">
        <v>50</v>
      </c>
      <c r="AA45" s="31">
        <v>50</v>
      </c>
      <c r="AB45" s="31">
        <v>200</v>
      </c>
      <c r="AC45" s="31">
        <v>50</v>
      </c>
      <c r="AD45" s="31">
        <v>0</v>
      </c>
      <c r="AE45" s="31">
        <f>(AD45/AC45)*100</f>
        <v>0</v>
      </c>
      <c r="AF45" s="31">
        <f>(AG45-AC45)</f>
        <v>0</v>
      </c>
      <c r="AG45" s="31">
        <v>50</v>
      </c>
      <c r="AH45" s="31"/>
      <c r="AI45" s="591"/>
      <c r="AJ45" s="31">
        <v>50</v>
      </c>
      <c r="AK45" s="31">
        <v>50</v>
      </c>
      <c r="AL45" s="31">
        <v>50</v>
      </c>
      <c r="AM45" s="31">
        <v>0</v>
      </c>
      <c r="AN45" s="51">
        <v>50</v>
      </c>
      <c r="AO45" s="51">
        <v>50</v>
      </c>
      <c r="AP45" s="51">
        <v>70</v>
      </c>
      <c r="AQ45" s="51">
        <v>0</v>
      </c>
      <c r="AR45" s="51">
        <v>0</v>
      </c>
      <c r="AS45" s="51">
        <v>0</v>
      </c>
      <c r="AT45" s="51">
        <f>AR45/AP45*100</f>
        <v>0</v>
      </c>
      <c r="AU45" s="51">
        <v>70</v>
      </c>
      <c r="AV45" s="51">
        <v>70</v>
      </c>
      <c r="AW45" s="51"/>
      <c r="AX45" s="51"/>
      <c r="AY45" s="51">
        <f>(BB45-AV45)</f>
        <v>430</v>
      </c>
      <c r="AZ45" s="31">
        <f>(AP45-AO45)</f>
        <v>20</v>
      </c>
      <c r="BA45" s="31"/>
      <c r="BB45" s="51">
        <v>500</v>
      </c>
      <c r="BC45" s="51">
        <v>500</v>
      </c>
      <c r="BD45" s="51">
        <v>92.5</v>
      </c>
      <c r="BE45" s="51">
        <v>92.5</v>
      </c>
      <c r="BF45" s="51">
        <v>150</v>
      </c>
      <c r="BG45" s="51">
        <v>112.5</v>
      </c>
      <c r="BH45" s="51">
        <v>500</v>
      </c>
      <c r="BI45" s="51">
        <f>(BJ45-BH45)</f>
        <v>0</v>
      </c>
      <c r="BJ45" s="51">
        <v>500</v>
      </c>
      <c r="BK45" s="51">
        <v>480</v>
      </c>
      <c r="BL45" s="51">
        <f t="shared" si="4"/>
        <v>96</v>
      </c>
      <c r="BM45" s="51"/>
      <c r="BN45" s="51"/>
      <c r="BO45" s="51">
        <v>500</v>
      </c>
      <c r="BP45" s="51"/>
      <c r="BQ45" s="51"/>
      <c r="BR45" s="51">
        <f>(BS45-BO45)</f>
        <v>0</v>
      </c>
      <c r="BS45" s="51">
        <v>500</v>
      </c>
      <c r="BT45" s="51">
        <v>480</v>
      </c>
      <c r="BU45" s="51">
        <f>(BY45-BO45)</f>
        <v>-20</v>
      </c>
      <c r="BV45" s="51">
        <v>500</v>
      </c>
      <c r="BW45" s="51"/>
      <c r="BX45" s="51"/>
      <c r="BY45" s="51">
        <v>480</v>
      </c>
      <c r="BZ45" s="51">
        <v>480</v>
      </c>
      <c r="CA45" s="51">
        <f t="shared" si="20"/>
        <v>426.66666666666669</v>
      </c>
      <c r="CB45" s="51">
        <f t="shared" si="21"/>
        <v>100</v>
      </c>
      <c r="CC45" s="51"/>
      <c r="CD45" s="51"/>
      <c r="CE45" s="51">
        <v>500</v>
      </c>
      <c r="CF45" s="51">
        <v>0</v>
      </c>
      <c r="CG45" s="51">
        <f t="shared" si="22"/>
        <v>0</v>
      </c>
      <c r="CH45" s="51">
        <f>(CI45-CE45)</f>
        <v>0</v>
      </c>
      <c r="CI45" s="51">
        <v>500</v>
      </c>
      <c r="CJ45" s="51"/>
      <c r="CK45" s="51">
        <f t="shared" si="6"/>
        <v>0</v>
      </c>
      <c r="CL45" s="51">
        <f>(CM45-CI45)</f>
        <v>0</v>
      </c>
      <c r="CM45" s="51">
        <v>500</v>
      </c>
      <c r="CN45" s="51"/>
      <c r="CO45" s="51">
        <f t="shared" si="7"/>
        <v>0</v>
      </c>
      <c r="CP45" s="51">
        <f>(CQ45-CM45)</f>
        <v>0</v>
      </c>
      <c r="CQ45" s="51">
        <v>500</v>
      </c>
      <c r="CR45" s="51">
        <v>0</v>
      </c>
      <c r="CS45" s="51">
        <f t="shared" si="137"/>
        <v>0</v>
      </c>
      <c r="CT45" s="51">
        <f>(CU45-CQ45)</f>
        <v>-500</v>
      </c>
      <c r="CU45" s="51">
        <v>0</v>
      </c>
      <c r="CV45" s="51">
        <v>0</v>
      </c>
      <c r="CW45" s="51">
        <f t="shared" si="9"/>
        <v>0</v>
      </c>
      <c r="CX45" s="51">
        <f>(CY45-CU45)</f>
        <v>0</v>
      </c>
      <c r="CY45" s="51">
        <v>0</v>
      </c>
      <c r="CZ45" s="745"/>
      <c r="DA45" s="745"/>
      <c r="DB45" s="745">
        <v>0</v>
      </c>
      <c r="DC45" s="745">
        <v>260.76</v>
      </c>
      <c r="DD45" s="51">
        <f t="shared" si="135"/>
        <v>0</v>
      </c>
      <c r="DE45" s="51">
        <f t="shared" si="136"/>
        <v>52.152000000000001</v>
      </c>
      <c r="DF45" s="789">
        <v>0</v>
      </c>
      <c r="DG45" s="789">
        <v>500</v>
      </c>
      <c r="DH45" s="51">
        <v>0</v>
      </c>
      <c r="DI45" s="51">
        <f t="shared" si="13"/>
        <v>0</v>
      </c>
      <c r="DJ45" s="51">
        <f>(DK45-DG45)</f>
        <v>0</v>
      </c>
      <c r="DK45" s="789">
        <v>500</v>
      </c>
      <c r="DL45" s="51">
        <f t="shared" si="133"/>
        <v>0</v>
      </c>
      <c r="DM45" s="51">
        <f>(DN45-DK45)</f>
        <v>0</v>
      </c>
      <c r="DN45" s="789">
        <v>500</v>
      </c>
      <c r="DO45" s="51">
        <v>3961.45</v>
      </c>
      <c r="DP45" s="51">
        <f t="shared" si="134"/>
        <v>792.29</v>
      </c>
      <c r="DQ45" s="51">
        <f t="shared" si="131"/>
        <v>3500</v>
      </c>
      <c r="DR45" s="789">
        <v>4000</v>
      </c>
      <c r="DS45" s="789">
        <v>5547.46</v>
      </c>
      <c r="DT45" s="51">
        <f t="shared" si="76"/>
        <v>138.6865</v>
      </c>
      <c r="DU45" s="51">
        <f t="shared" si="132"/>
        <v>1547.4499999999998</v>
      </c>
      <c r="DV45" s="789">
        <v>5547.45</v>
      </c>
      <c r="DW45" s="789">
        <v>4000</v>
      </c>
      <c r="DX45" s="789">
        <v>4000</v>
      </c>
      <c r="DY45" s="745"/>
      <c r="DZ45" s="745"/>
    </row>
    <row r="46" spans="1:130" s="630" customFormat="1" ht="20.100000000000001" customHeight="1" x14ac:dyDescent="0.35">
      <c r="A46" s="622"/>
      <c r="B46" s="622"/>
      <c r="C46" s="641"/>
      <c r="D46" s="622"/>
      <c r="E46" s="622"/>
      <c r="F46" s="622"/>
      <c r="G46" s="622" t="s">
        <v>9</v>
      </c>
      <c r="H46" s="622"/>
      <c r="I46" s="622"/>
      <c r="J46" s="622" t="s">
        <v>201</v>
      </c>
      <c r="K46" s="810"/>
      <c r="L46" s="582"/>
      <c r="M46" s="587"/>
      <c r="N46" s="609">
        <v>3299</v>
      </c>
      <c r="O46" s="573" t="s">
        <v>206</v>
      </c>
      <c r="P46" s="31">
        <v>4000</v>
      </c>
      <c r="Q46" s="31">
        <v>3510</v>
      </c>
      <c r="R46" s="31">
        <v>3510</v>
      </c>
      <c r="S46" s="31">
        <v>3510</v>
      </c>
      <c r="T46" s="31">
        <v>3510</v>
      </c>
      <c r="U46" s="31">
        <v>3510</v>
      </c>
      <c r="V46" s="31">
        <v>0</v>
      </c>
      <c r="W46" s="31">
        <f>(V46/T46)*100</f>
        <v>0</v>
      </c>
      <c r="X46" s="31">
        <f>(Y46-U46)</f>
        <v>0</v>
      </c>
      <c r="Y46" s="31">
        <v>3510</v>
      </c>
      <c r="Z46" s="31">
        <v>3510</v>
      </c>
      <c r="AA46" s="31">
        <v>2510</v>
      </c>
      <c r="AB46" s="31">
        <v>2509.9699999999998</v>
      </c>
      <c r="AC46" s="31">
        <v>3510</v>
      </c>
      <c r="AD46" s="31">
        <v>462.14</v>
      </c>
      <c r="AE46" s="31">
        <f>(AD46/AC46)*100</f>
        <v>13.166381766381766</v>
      </c>
      <c r="AF46" s="31">
        <f>(AG46-AC46)</f>
        <v>-1500</v>
      </c>
      <c r="AG46" s="31">
        <v>2010</v>
      </c>
      <c r="AH46" s="31"/>
      <c r="AI46" s="591"/>
      <c r="AJ46" s="31">
        <v>2010</v>
      </c>
      <c r="AK46" s="31">
        <v>2010</v>
      </c>
      <c r="AL46" s="31">
        <v>2010</v>
      </c>
      <c r="AM46" s="31">
        <v>550.34</v>
      </c>
      <c r="AN46" s="51">
        <v>4605.29</v>
      </c>
      <c r="AO46" s="51">
        <v>2010</v>
      </c>
      <c r="AP46" s="51">
        <v>7350</v>
      </c>
      <c r="AQ46" s="51">
        <v>14221.07</v>
      </c>
      <c r="AR46" s="31">
        <v>15364.48</v>
      </c>
      <c r="AS46" s="51">
        <f>AR46/AN46*100</f>
        <v>333.62676400400409</v>
      </c>
      <c r="AT46" s="51">
        <f>AR46/AP46*100</f>
        <v>209.04054421768708</v>
      </c>
      <c r="AU46" s="51">
        <v>7350</v>
      </c>
      <c r="AV46" s="51">
        <v>7350</v>
      </c>
      <c r="AW46" s="51"/>
      <c r="AX46" s="51"/>
      <c r="AY46" s="51">
        <f>(BB46-AV46)</f>
        <v>9167.4700000000012</v>
      </c>
      <c r="AZ46" s="31">
        <f>(AP46-AO46)</f>
        <v>5340</v>
      </c>
      <c r="BA46" s="31"/>
      <c r="BB46" s="51">
        <v>16517.47</v>
      </c>
      <c r="BC46" s="51">
        <v>16517.47</v>
      </c>
      <c r="BD46" s="51">
        <v>1233.56</v>
      </c>
      <c r="BE46" s="51">
        <v>1733.56</v>
      </c>
      <c r="BF46" s="51">
        <v>1800</v>
      </c>
      <c r="BG46" s="51">
        <v>6036.52</v>
      </c>
      <c r="BH46" s="51">
        <v>16517.47</v>
      </c>
      <c r="BI46" s="51">
        <f>(BJ46-BH46)</f>
        <v>0</v>
      </c>
      <c r="BJ46" s="51">
        <v>16517.47</v>
      </c>
      <c r="BK46" s="51">
        <v>0</v>
      </c>
      <c r="BL46" s="51">
        <f t="shared" si="4"/>
        <v>0</v>
      </c>
      <c r="BM46" s="51"/>
      <c r="BN46" s="51"/>
      <c r="BO46" s="51">
        <v>2000</v>
      </c>
      <c r="BP46" s="51"/>
      <c r="BQ46" s="51"/>
      <c r="BR46" s="51">
        <f>(BS46-BO46)</f>
        <v>0</v>
      </c>
      <c r="BS46" s="51">
        <v>2000</v>
      </c>
      <c r="BT46" s="51">
        <v>350</v>
      </c>
      <c r="BU46" s="51">
        <f>(BY46-BO46)</f>
        <v>-1650</v>
      </c>
      <c r="BV46" s="51">
        <v>2000</v>
      </c>
      <c r="BW46" s="51"/>
      <c r="BX46" s="51"/>
      <c r="BY46" s="51">
        <v>350</v>
      </c>
      <c r="BZ46" s="51">
        <v>350</v>
      </c>
      <c r="CA46" s="51">
        <f t="shared" si="20"/>
        <v>5.7980425808247134</v>
      </c>
      <c r="CB46" s="51">
        <f t="shared" si="21"/>
        <v>100</v>
      </c>
      <c r="CC46" s="51"/>
      <c r="CD46" s="51"/>
      <c r="CE46" s="51">
        <v>2000</v>
      </c>
      <c r="CF46" s="51">
        <v>0</v>
      </c>
      <c r="CG46" s="51">
        <f t="shared" si="22"/>
        <v>0</v>
      </c>
      <c r="CH46" s="51">
        <f>(CI46-CE46)</f>
        <v>0</v>
      </c>
      <c r="CI46" s="51">
        <v>2000</v>
      </c>
      <c r="CJ46" s="51"/>
      <c r="CK46" s="51">
        <f t="shared" si="6"/>
        <v>0</v>
      </c>
      <c r="CL46" s="51">
        <f>(CM46-CI46)</f>
        <v>0</v>
      </c>
      <c r="CM46" s="51">
        <v>2000</v>
      </c>
      <c r="CN46" s="51"/>
      <c r="CO46" s="51">
        <f t="shared" si="7"/>
        <v>0</v>
      </c>
      <c r="CP46" s="51">
        <f>(CQ46-CM46)</f>
        <v>0</v>
      </c>
      <c r="CQ46" s="51">
        <v>2000</v>
      </c>
      <c r="CR46" s="51">
        <v>975</v>
      </c>
      <c r="CS46" s="51">
        <f t="shared" si="137"/>
        <v>48.75</v>
      </c>
      <c r="CT46" s="51">
        <f>(CU46-CQ46)</f>
        <v>-1000</v>
      </c>
      <c r="CU46" s="51">
        <v>1000</v>
      </c>
      <c r="CV46" s="51">
        <v>975</v>
      </c>
      <c r="CW46" s="51">
        <f t="shared" si="9"/>
        <v>97.5</v>
      </c>
      <c r="CX46" s="51">
        <f>(CY46-CU46)</f>
        <v>0</v>
      </c>
      <c r="CY46" s="51">
        <v>1000</v>
      </c>
      <c r="CZ46" s="745"/>
      <c r="DA46" s="745"/>
      <c r="DB46" s="745">
        <v>975</v>
      </c>
      <c r="DC46" s="745">
        <v>108.6</v>
      </c>
      <c r="DD46" s="51">
        <f t="shared" si="135"/>
        <v>11.138461538461538</v>
      </c>
      <c r="DE46" s="51">
        <f t="shared" si="136"/>
        <v>5.43</v>
      </c>
      <c r="DF46" s="789">
        <v>1194.45</v>
      </c>
      <c r="DG46" s="789">
        <v>2000</v>
      </c>
      <c r="DH46" s="51">
        <v>108.6</v>
      </c>
      <c r="DI46" s="51">
        <f t="shared" si="13"/>
        <v>5.43</v>
      </c>
      <c r="DJ46" s="51">
        <f>(DK46-DG46)</f>
        <v>0</v>
      </c>
      <c r="DK46" s="789">
        <v>2000</v>
      </c>
      <c r="DL46" s="51">
        <f t="shared" si="133"/>
        <v>59.722500000000004</v>
      </c>
      <c r="DM46" s="51">
        <f>(DN46-DK46)</f>
        <v>0</v>
      </c>
      <c r="DN46" s="789">
        <v>2000</v>
      </c>
      <c r="DO46" s="51">
        <v>408.6</v>
      </c>
      <c r="DP46" s="51">
        <f t="shared" si="134"/>
        <v>20.43</v>
      </c>
      <c r="DQ46" s="51">
        <f t="shared" si="131"/>
        <v>-400</v>
      </c>
      <c r="DR46" s="789">
        <v>1600</v>
      </c>
      <c r="DS46" s="789">
        <v>408.6</v>
      </c>
      <c r="DT46" s="51">
        <f t="shared" si="76"/>
        <v>25.537500000000001</v>
      </c>
      <c r="DU46" s="51">
        <f t="shared" si="132"/>
        <v>-1191.4000000000001</v>
      </c>
      <c r="DV46" s="789">
        <v>408.6</v>
      </c>
      <c r="DW46" s="789">
        <v>1600</v>
      </c>
      <c r="DX46" s="789">
        <v>1600</v>
      </c>
      <c r="DY46" s="745"/>
      <c r="DZ46" s="745"/>
    </row>
    <row r="47" spans="1:130" s="630" customFormat="1" ht="20.100000000000001" customHeight="1" x14ac:dyDescent="0.35">
      <c r="A47" s="622"/>
      <c r="B47" s="622"/>
      <c r="C47" s="641"/>
      <c r="D47" s="622"/>
      <c r="E47" s="622"/>
      <c r="F47" s="622"/>
      <c r="G47" s="622" t="s">
        <v>9</v>
      </c>
      <c r="H47" s="622"/>
      <c r="I47" s="622"/>
      <c r="J47" s="622" t="s">
        <v>201</v>
      </c>
      <c r="K47" s="577"/>
      <c r="L47" s="822">
        <v>34</v>
      </c>
      <c r="M47" s="905" t="s">
        <v>180</v>
      </c>
      <c r="N47" s="905"/>
      <c r="O47" s="905"/>
      <c r="P47" s="34">
        <f t="shared" ref="P47:V47" si="138">SUM(P48)</f>
        <v>2720</v>
      </c>
      <c r="Q47" s="34">
        <f t="shared" si="138"/>
        <v>2890</v>
      </c>
      <c r="R47" s="34">
        <f t="shared" si="138"/>
        <v>2890</v>
      </c>
      <c r="S47" s="34">
        <f t="shared" si="138"/>
        <v>2890</v>
      </c>
      <c r="T47" s="34">
        <f t="shared" si="138"/>
        <v>2890</v>
      </c>
      <c r="U47" s="34">
        <f t="shared" si="138"/>
        <v>2890</v>
      </c>
      <c r="V47" s="34">
        <f t="shared" si="138"/>
        <v>0</v>
      </c>
      <c r="W47" s="34">
        <f>(V47/T47)*100</f>
        <v>0</v>
      </c>
      <c r="X47" s="34">
        <f>SUM(X48)</f>
        <v>0</v>
      </c>
      <c r="Y47" s="34">
        <f>SUM(Y48)</f>
        <v>2890</v>
      </c>
      <c r="Z47" s="34">
        <f>SUM(Z48)</f>
        <v>2890</v>
      </c>
      <c r="AA47" s="34">
        <f>SUM(AG48)</f>
        <v>3309.51</v>
      </c>
      <c r="AB47" s="34">
        <f>SUM(AB48)</f>
        <v>3600</v>
      </c>
      <c r="AC47" s="34">
        <f>SUM(AC48)</f>
        <v>2890</v>
      </c>
      <c r="AD47" s="34">
        <f>SUM(AD48)</f>
        <v>484.69</v>
      </c>
      <c r="AE47" s="34">
        <f>(AD47/AC47)*100</f>
        <v>16.771280276816608</v>
      </c>
      <c r="AF47" s="34">
        <f>SUM(AF48)</f>
        <v>419.51000000000022</v>
      </c>
      <c r="AG47" s="34">
        <f>SUM(AG48)</f>
        <v>3309.51</v>
      </c>
      <c r="AH47" s="34">
        <v>2890</v>
      </c>
      <c r="AI47" s="34">
        <v>2890</v>
      </c>
      <c r="AJ47" s="34">
        <f t="shared" ref="AJ47:AR47" si="139">SUM(AJ48)</f>
        <v>3309.51</v>
      </c>
      <c r="AK47" s="34">
        <f t="shared" si="139"/>
        <v>3309.51</v>
      </c>
      <c r="AL47" s="34">
        <f t="shared" si="139"/>
        <v>3309.51</v>
      </c>
      <c r="AM47" s="34">
        <f t="shared" si="139"/>
        <v>484.69</v>
      </c>
      <c r="AN47" s="102">
        <f t="shared" si="139"/>
        <v>1520.86</v>
      </c>
      <c r="AO47" s="102">
        <f t="shared" si="139"/>
        <v>3309.51</v>
      </c>
      <c r="AP47" s="102">
        <f t="shared" si="139"/>
        <v>1520.86</v>
      </c>
      <c r="AQ47" s="102">
        <f t="shared" si="139"/>
        <v>1520.46</v>
      </c>
      <c r="AR47" s="102">
        <f t="shared" si="139"/>
        <v>1520.46</v>
      </c>
      <c r="AS47" s="102">
        <f>AR47/AN47*100</f>
        <v>99.973699091303615</v>
      </c>
      <c r="AT47" s="102">
        <f>AR47/AP47*100</f>
        <v>99.973699091303615</v>
      </c>
      <c r="AU47" s="102">
        <f>SUM(AU48)</f>
        <v>1520.86</v>
      </c>
      <c r="AV47" s="102">
        <f>SUM(AV48)</f>
        <v>1520.86</v>
      </c>
      <c r="AW47" s="102">
        <v>1520.86</v>
      </c>
      <c r="AX47" s="102">
        <v>1520.86</v>
      </c>
      <c r="AY47" s="102">
        <f t="shared" ref="AY47:BK47" si="140">SUM(AY48)</f>
        <v>-0.3999999999998991</v>
      </c>
      <c r="AZ47" s="34">
        <f t="shared" si="140"/>
        <v>0</v>
      </c>
      <c r="BA47" s="34">
        <f t="shared" si="140"/>
        <v>0</v>
      </c>
      <c r="BB47" s="102">
        <f t="shared" si="140"/>
        <v>1520.46</v>
      </c>
      <c r="BC47" s="102">
        <f t="shared" si="140"/>
        <v>1520.46</v>
      </c>
      <c r="BD47" s="102">
        <f t="shared" si="140"/>
        <v>1041.8900000000001</v>
      </c>
      <c r="BE47" s="102">
        <f t="shared" si="140"/>
        <v>1520.46</v>
      </c>
      <c r="BF47" s="102">
        <f t="shared" si="140"/>
        <v>3511.96</v>
      </c>
      <c r="BG47" s="102">
        <f t="shared" si="140"/>
        <v>3511.96</v>
      </c>
      <c r="BH47" s="102">
        <f t="shared" si="140"/>
        <v>1520.46</v>
      </c>
      <c r="BI47" s="102">
        <f t="shared" si="140"/>
        <v>0</v>
      </c>
      <c r="BJ47" s="102">
        <f t="shared" si="140"/>
        <v>1520.46</v>
      </c>
      <c r="BK47" s="102">
        <f t="shared" si="140"/>
        <v>1491.3</v>
      </c>
      <c r="BL47" s="102">
        <f t="shared" si="4"/>
        <v>98.082159346513549</v>
      </c>
      <c r="BM47" s="102"/>
      <c r="BN47" s="102"/>
      <c r="BO47" s="102">
        <f>SUM(BO48)</f>
        <v>3336.3</v>
      </c>
      <c r="BP47" s="102"/>
      <c r="BQ47" s="102"/>
      <c r="BR47" s="102">
        <f>SUM(BR48)</f>
        <v>713.7</v>
      </c>
      <c r="BS47" s="102">
        <f>SUM(BS48)</f>
        <v>4050</v>
      </c>
      <c r="BT47" s="102">
        <f>SUM(BT48)</f>
        <v>3048.97</v>
      </c>
      <c r="BU47" s="102">
        <f>SUM(BU48)</f>
        <v>318.56999999999994</v>
      </c>
      <c r="BV47" s="102">
        <f>SUM(BV48)</f>
        <v>4050</v>
      </c>
      <c r="BW47" s="102"/>
      <c r="BX47" s="102"/>
      <c r="BY47" s="102">
        <f>SUM(BY48)</f>
        <v>3654.87</v>
      </c>
      <c r="BZ47" s="102">
        <f>SUM(BZ48)</f>
        <v>3654.87</v>
      </c>
      <c r="CA47" s="102">
        <f t="shared" si="20"/>
        <v>104.06923769063428</v>
      </c>
      <c r="CB47" s="102">
        <f t="shared" si="21"/>
        <v>100</v>
      </c>
      <c r="CC47" s="102">
        <v>4050</v>
      </c>
      <c r="CD47" s="102">
        <v>4050</v>
      </c>
      <c r="CE47" s="102">
        <f>SUM(CE48)</f>
        <v>4050</v>
      </c>
      <c r="CF47" s="102">
        <f>SUM(CF48)</f>
        <v>14.93</v>
      </c>
      <c r="CG47" s="102">
        <f t="shared" si="22"/>
        <v>0.36864197530864201</v>
      </c>
      <c r="CH47" s="102">
        <f>SUM(CH48)</f>
        <v>-3950</v>
      </c>
      <c r="CI47" s="102">
        <f>SUM(CI48)</f>
        <v>100</v>
      </c>
      <c r="CJ47" s="102"/>
      <c r="CK47" s="102">
        <f t="shared" si="6"/>
        <v>0</v>
      </c>
      <c r="CL47" s="102">
        <f>SUM(CL48)</f>
        <v>0</v>
      </c>
      <c r="CM47" s="102">
        <f>SUM(CM48)</f>
        <v>100</v>
      </c>
      <c r="CN47" s="102"/>
      <c r="CO47" s="102">
        <f t="shared" si="7"/>
        <v>0</v>
      </c>
      <c r="CP47" s="102">
        <f>SUM(CP48)</f>
        <v>0</v>
      </c>
      <c r="CQ47" s="102">
        <f>SUM(CQ48)</f>
        <v>100</v>
      </c>
      <c r="CR47" s="102">
        <f>SUM(CR48)</f>
        <v>14.93</v>
      </c>
      <c r="CS47" s="102">
        <f t="shared" si="137"/>
        <v>14.93</v>
      </c>
      <c r="CT47" s="102">
        <f>SUM(CT48)</f>
        <v>-85.07</v>
      </c>
      <c r="CU47" s="102">
        <f>SUM(CU48)</f>
        <v>14.93</v>
      </c>
      <c r="CV47" s="102">
        <f>SUM(CV48)</f>
        <v>14.93</v>
      </c>
      <c r="CW47" s="102">
        <f t="shared" si="9"/>
        <v>100</v>
      </c>
      <c r="CX47" s="102">
        <f>SUM(CX48)</f>
        <v>0</v>
      </c>
      <c r="CY47" s="102">
        <f>SUM(CY48)</f>
        <v>14.93</v>
      </c>
      <c r="CZ47" s="115">
        <v>100</v>
      </c>
      <c r="DA47" s="115">
        <v>100</v>
      </c>
      <c r="DB47" s="115">
        <f>SUM(DB48)</f>
        <v>14.93</v>
      </c>
      <c r="DC47" s="115">
        <f>SUM(DC48)</f>
        <v>0</v>
      </c>
      <c r="DD47" s="102">
        <f t="shared" si="135"/>
        <v>0</v>
      </c>
      <c r="DE47" s="102">
        <f t="shared" si="136"/>
        <v>0</v>
      </c>
      <c r="DF47" s="115">
        <f>SUM(DF48)</f>
        <v>14.93</v>
      </c>
      <c r="DG47" s="115">
        <f>SUM(DG48)</f>
        <v>100</v>
      </c>
      <c r="DH47" s="102">
        <f>SUM(DH48)</f>
        <v>0</v>
      </c>
      <c r="DI47" s="102">
        <f t="shared" si="13"/>
        <v>0</v>
      </c>
      <c r="DJ47" s="102">
        <f>SUM(DJ48)</f>
        <v>0</v>
      </c>
      <c r="DK47" s="115">
        <f>SUM(DK48)</f>
        <v>100</v>
      </c>
      <c r="DL47" s="102">
        <f t="shared" si="133"/>
        <v>14.93</v>
      </c>
      <c r="DM47" s="102">
        <f>SUM(DM48)</f>
        <v>0</v>
      </c>
      <c r="DN47" s="115">
        <f>SUM(DN48)</f>
        <v>100</v>
      </c>
      <c r="DO47" s="102">
        <f>SUM(DO48)</f>
        <v>0</v>
      </c>
      <c r="DP47" s="102">
        <f t="shared" si="134"/>
        <v>0</v>
      </c>
      <c r="DQ47" s="102">
        <f>SUM(DQ48)</f>
        <v>-100</v>
      </c>
      <c r="DR47" s="115">
        <f>SUM(DR48)</f>
        <v>0</v>
      </c>
      <c r="DS47" s="115">
        <f>SUM(DS48)</f>
        <v>0</v>
      </c>
      <c r="DT47" s="102">
        <f t="shared" si="76"/>
        <v>0</v>
      </c>
      <c r="DU47" s="102">
        <f>SUM(DU48)</f>
        <v>0</v>
      </c>
      <c r="DV47" s="115">
        <f>SUM(DV48)</f>
        <v>0</v>
      </c>
      <c r="DW47" s="115">
        <f t="shared" ref="DW47:DZ47" si="141">SUM(DW48)</f>
        <v>0</v>
      </c>
      <c r="DX47" s="115">
        <f t="shared" si="141"/>
        <v>0</v>
      </c>
      <c r="DY47" s="115">
        <f t="shared" si="141"/>
        <v>0</v>
      </c>
      <c r="DZ47" s="115">
        <f t="shared" si="141"/>
        <v>0</v>
      </c>
    </row>
    <row r="48" spans="1:130" s="630" customFormat="1" ht="20.100000000000001" customHeight="1" x14ac:dyDescent="0.35">
      <c r="A48" s="628" t="s">
        <v>488</v>
      </c>
      <c r="B48" s="640" t="s">
        <v>447</v>
      </c>
      <c r="C48" s="641" t="s">
        <v>5</v>
      </c>
      <c r="D48" s="622"/>
      <c r="E48" s="622"/>
      <c r="F48" s="622"/>
      <c r="G48" s="622" t="s">
        <v>9</v>
      </c>
      <c r="H48" s="622"/>
      <c r="I48" s="622"/>
      <c r="J48" s="622" t="s">
        <v>201</v>
      </c>
      <c r="K48" s="577"/>
      <c r="L48" s="549"/>
      <c r="M48" s="819">
        <v>343</v>
      </c>
      <c r="N48" s="904" t="s">
        <v>194</v>
      </c>
      <c r="O48" s="904"/>
      <c r="P48" s="34">
        <f t="shared" ref="P48:V48" si="142">SUM(P50)</f>
        <v>2720</v>
      </c>
      <c r="Q48" s="34">
        <f t="shared" si="142"/>
        <v>2890</v>
      </c>
      <c r="R48" s="34">
        <f t="shared" si="142"/>
        <v>2890</v>
      </c>
      <c r="S48" s="34">
        <f t="shared" si="142"/>
        <v>2890</v>
      </c>
      <c r="T48" s="34">
        <f t="shared" si="142"/>
        <v>2890</v>
      </c>
      <c r="U48" s="34">
        <f t="shared" si="142"/>
        <v>2890</v>
      </c>
      <c r="V48" s="34">
        <f t="shared" si="142"/>
        <v>0</v>
      </c>
      <c r="W48" s="34">
        <f>(V48/T48)*100</f>
        <v>0</v>
      </c>
      <c r="X48" s="34">
        <f>SUM(X50)</f>
        <v>0</v>
      </c>
      <c r="Y48" s="34">
        <f>SUM(Y50)</f>
        <v>2890</v>
      </c>
      <c r="Z48" s="34">
        <f>SUM(Z50)</f>
        <v>2890</v>
      </c>
      <c r="AA48" s="34">
        <f>SUM(AG50)</f>
        <v>3309.51</v>
      </c>
      <c r="AB48" s="34">
        <f>SUM(AB50)</f>
        <v>3600</v>
      </c>
      <c r="AC48" s="34">
        <f>SUM(AC50)</f>
        <v>2890</v>
      </c>
      <c r="AD48" s="34">
        <f>SUM(AD50)</f>
        <v>484.69</v>
      </c>
      <c r="AE48" s="34">
        <f>(AD48/AC48)*100</f>
        <v>16.771280276816608</v>
      </c>
      <c r="AF48" s="34">
        <f>SUM(AF50)</f>
        <v>419.51000000000022</v>
      </c>
      <c r="AG48" s="34">
        <f>SUM(AG50)</f>
        <v>3309.51</v>
      </c>
      <c r="AH48" s="34"/>
      <c r="AI48" s="34"/>
      <c r="AJ48" s="34">
        <f>SUM(AJ50)</f>
        <v>3309.51</v>
      </c>
      <c r="AK48" s="34">
        <f>SUM(AK50)</f>
        <v>3309.51</v>
      </c>
      <c r="AL48" s="34">
        <f>SUM(AL50)</f>
        <v>3309.51</v>
      </c>
      <c r="AM48" s="34">
        <f t="shared" ref="AM48:AR48" si="143">SUM(AM49:AM50)</f>
        <v>484.69</v>
      </c>
      <c r="AN48" s="102">
        <f t="shared" si="143"/>
        <v>1520.86</v>
      </c>
      <c r="AO48" s="102">
        <f t="shared" si="143"/>
        <v>3309.51</v>
      </c>
      <c r="AP48" s="102">
        <f t="shared" si="143"/>
        <v>1520.86</v>
      </c>
      <c r="AQ48" s="102">
        <f t="shared" si="143"/>
        <v>1520.46</v>
      </c>
      <c r="AR48" s="102">
        <f t="shared" si="143"/>
        <v>1520.46</v>
      </c>
      <c r="AS48" s="102">
        <f>AR48/AN48*100</f>
        <v>99.973699091303615</v>
      </c>
      <c r="AT48" s="102">
        <f>AR48/AP48*100</f>
        <v>99.973699091303615</v>
      </c>
      <c r="AU48" s="102">
        <f>SUM(AU49:AU50)</f>
        <v>1520.86</v>
      </c>
      <c r="AV48" s="102">
        <f>SUM(AV49:AV50)</f>
        <v>1520.86</v>
      </c>
      <c r="AW48" s="102"/>
      <c r="AX48" s="102"/>
      <c r="AY48" s="102">
        <f>SUM(AY49:AY50)</f>
        <v>-0.3999999999998991</v>
      </c>
      <c r="AZ48" s="34">
        <f>SUM(AZ50)</f>
        <v>0</v>
      </c>
      <c r="BA48" s="34">
        <f>SUM(BA50)</f>
        <v>0</v>
      </c>
      <c r="BB48" s="102">
        <f t="shared" ref="BB48:BK48" si="144">SUM(BB49:BB50)</f>
        <v>1520.46</v>
      </c>
      <c r="BC48" s="102">
        <f t="shared" si="144"/>
        <v>1520.46</v>
      </c>
      <c r="BD48" s="102">
        <f t="shared" si="144"/>
        <v>1041.8900000000001</v>
      </c>
      <c r="BE48" s="102">
        <f t="shared" si="144"/>
        <v>1520.46</v>
      </c>
      <c r="BF48" s="102">
        <f t="shared" si="144"/>
        <v>3511.96</v>
      </c>
      <c r="BG48" s="102">
        <f t="shared" si="144"/>
        <v>3511.96</v>
      </c>
      <c r="BH48" s="102">
        <f t="shared" si="144"/>
        <v>1520.46</v>
      </c>
      <c r="BI48" s="102">
        <f t="shared" si="144"/>
        <v>0</v>
      </c>
      <c r="BJ48" s="102">
        <f t="shared" si="144"/>
        <v>1520.46</v>
      </c>
      <c r="BK48" s="102">
        <f t="shared" si="144"/>
        <v>1491.3</v>
      </c>
      <c r="BL48" s="102">
        <f t="shared" si="4"/>
        <v>98.082159346513549</v>
      </c>
      <c r="BM48" s="102"/>
      <c r="BN48" s="102"/>
      <c r="BO48" s="102">
        <f>SUM(BO49:BO50)</f>
        <v>3336.3</v>
      </c>
      <c r="BP48" s="102"/>
      <c r="BQ48" s="102"/>
      <c r="BR48" s="102">
        <f t="shared" ref="BR48:BY48" si="145">SUM(BR49:BR50)</f>
        <v>713.7</v>
      </c>
      <c r="BS48" s="102">
        <f t="shared" si="145"/>
        <v>4050</v>
      </c>
      <c r="BT48" s="102">
        <f>SUM(BT49:BT50)</f>
        <v>3048.97</v>
      </c>
      <c r="BU48" s="102">
        <f t="shared" si="145"/>
        <v>318.56999999999994</v>
      </c>
      <c r="BV48" s="102">
        <f t="shared" si="145"/>
        <v>4050</v>
      </c>
      <c r="BW48" s="102"/>
      <c r="BX48" s="102"/>
      <c r="BY48" s="102">
        <f t="shared" si="145"/>
        <v>3654.87</v>
      </c>
      <c r="BZ48" s="102">
        <f>SUM(BZ49:BZ50)</f>
        <v>3654.87</v>
      </c>
      <c r="CA48" s="102">
        <f t="shared" si="20"/>
        <v>104.06923769063428</v>
      </c>
      <c r="CB48" s="102">
        <f t="shared" si="21"/>
        <v>100</v>
      </c>
      <c r="CC48" s="102">
        <f>SUM(CC49:CC50)</f>
        <v>0</v>
      </c>
      <c r="CD48" s="102">
        <f>SUM(CD49:CD50)</f>
        <v>0</v>
      </c>
      <c r="CE48" s="102">
        <f>SUM(CE49:CE50)</f>
        <v>4050</v>
      </c>
      <c r="CF48" s="102">
        <f>SUM(CF49:CF50)</f>
        <v>14.93</v>
      </c>
      <c r="CG48" s="102">
        <f t="shared" si="22"/>
        <v>0.36864197530864201</v>
      </c>
      <c r="CH48" s="102">
        <f>SUM(CH49:CH50)</f>
        <v>-3950</v>
      </c>
      <c r="CI48" s="102">
        <f>SUM(CI49:CI50)</f>
        <v>100</v>
      </c>
      <c r="CJ48" s="102"/>
      <c r="CK48" s="102">
        <f t="shared" si="6"/>
        <v>0</v>
      </c>
      <c r="CL48" s="102">
        <f>SUM(CL49:CL50)</f>
        <v>0</v>
      </c>
      <c r="CM48" s="102">
        <f>SUM(CM49:CM50)</f>
        <v>100</v>
      </c>
      <c r="CN48" s="102"/>
      <c r="CO48" s="102">
        <f t="shared" si="7"/>
        <v>0</v>
      </c>
      <c r="CP48" s="102">
        <f>SUM(CP49:CP50)</f>
        <v>0</v>
      </c>
      <c r="CQ48" s="102">
        <f>SUM(CQ49:CQ50)</f>
        <v>100</v>
      </c>
      <c r="CR48" s="102">
        <f>SUM(CR49:CR50)</f>
        <v>14.93</v>
      </c>
      <c r="CS48" s="102">
        <f t="shared" si="137"/>
        <v>14.93</v>
      </c>
      <c r="CT48" s="102">
        <f>SUM(CT49:CT50)</f>
        <v>-85.07</v>
      </c>
      <c r="CU48" s="102">
        <f>SUM(CU49:CU50)</f>
        <v>14.93</v>
      </c>
      <c r="CV48" s="102">
        <f>SUM(CV49:CV50)</f>
        <v>14.93</v>
      </c>
      <c r="CW48" s="102">
        <f t="shared" si="9"/>
        <v>100</v>
      </c>
      <c r="CX48" s="102">
        <f t="shared" ref="CX48:DH48" si="146">SUM(CX49:CX50)</f>
        <v>0</v>
      </c>
      <c r="CY48" s="102">
        <f t="shared" si="146"/>
        <v>14.93</v>
      </c>
      <c r="CZ48" s="115">
        <f t="shared" si="146"/>
        <v>0</v>
      </c>
      <c r="DA48" s="115">
        <f t="shared" si="146"/>
        <v>0</v>
      </c>
      <c r="DB48" s="115">
        <f>SUM(DB49:DB50)</f>
        <v>14.93</v>
      </c>
      <c r="DC48" s="115">
        <f>SUM(DC49:DC50)</f>
        <v>0</v>
      </c>
      <c r="DD48" s="102">
        <f t="shared" si="135"/>
        <v>0</v>
      </c>
      <c r="DE48" s="102">
        <f t="shared" si="136"/>
        <v>0</v>
      </c>
      <c r="DF48" s="115">
        <f t="shared" ref="DF48" si="147">SUM(DF49:DF50)</f>
        <v>14.93</v>
      </c>
      <c r="DG48" s="115">
        <f t="shared" si="146"/>
        <v>100</v>
      </c>
      <c r="DH48" s="102">
        <f t="shared" si="146"/>
        <v>0</v>
      </c>
      <c r="DI48" s="102">
        <f t="shared" si="13"/>
        <v>0</v>
      </c>
      <c r="DJ48" s="102">
        <f>SUM(DJ49:DJ50)</f>
        <v>0</v>
      </c>
      <c r="DK48" s="115">
        <f>SUM(DK49:DK50)</f>
        <v>100</v>
      </c>
      <c r="DL48" s="102">
        <f t="shared" si="133"/>
        <v>14.93</v>
      </c>
      <c r="DM48" s="102">
        <f>SUM(DM49:DM50)</f>
        <v>0</v>
      </c>
      <c r="DN48" s="115">
        <f>SUM(DN49:DN50)</f>
        <v>100</v>
      </c>
      <c r="DO48" s="102">
        <f t="shared" ref="DO48" si="148">SUM(DO49:DO50)</f>
        <v>0</v>
      </c>
      <c r="DP48" s="102">
        <f t="shared" si="134"/>
        <v>0</v>
      </c>
      <c r="DQ48" s="102">
        <f>SUM(DQ49:DQ50)</f>
        <v>-100</v>
      </c>
      <c r="DR48" s="115">
        <f>SUM(DR49:DR50)</f>
        <v>0</v>
      </c>
      <c r="DS48" s="115">
        <f t="shared" ref="DS48" si="149">SUM(DS49:DS50)</f>
        <v>0</v>
      </c>
      <c r="DT48" s="102">
        <f t="shared" si="76"/>
        <v>0</v>
      </c>
      <c r="DU48" s="102">
        <f>SUM(DU49:DU50)</f>
        <v>0</v>
      </c>
      <c r="DV48" s="115">
        <f>SUM(DV49:DV50)</f>
        <v>0</v>
      </c>
      <c r="DW48" s="115">
        <f t="shared" ref="DW48:DZ48" si="150">SUM(DW49:DW50)</f>
        <v>0</v>
      </c>
      <c r="DX48" s="115">
        <f t="shared" ref="DX48" si="151">SUM(DX49:DX50)</f>
        <v>0</v>
      </c>
      <c r="DY48" s="115">
        <f t="shared" si="150"/>
        <v>0</v>
      </c>
      <c r="DZ48" s="115">
        <f t="shared" si="150"/>
        <v>0</v>
      </c>
    </row>
    <row r="49" spans="1:130" s="630" customFormat="1" ht="20.100000000000001" customHeight="1" x14ac:dyDescent="0.35">
      <c r="A49" s="640"/>
      <c r="B49" s="640"/>
      <c r="C49" s="641"/>
      <c r="D49" s="622"/>
      <c r="E49" s="622"/>
      <c r="F49" s="622"/>
      <c r="G49" s="622"/>
      <c r="H49" s="622"/>
      <c r="I49" s="622"/>
      <c r="J49" s="622" t="s">
        <v>201</v>
      </c>
      <c r="K49" s="654"/>
      <c r="L49" s="581"/>
      <c r="M49" s="609"/>
      <c r="N49" s="609">
        <v>3431</v>
      </c>
      <c r="O49" s="573" t="s">
        <v>195</v>
      </c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1">
        <v>484.69</v>
      </c>
      <c r="AN49" s="99">
        <v>1520.86</v>
      </c>
      <c r="AO49" s="99">
        <v>3309.51</v>
      </c>
      <c r="AP49" s="99">
        <v>1520.86</v>
      </c>
      <c r="AQ49" s="99">
        <v>1126.05</v>
      </c>
      <c r="AR49" s="109">
        <v>1126.05</v>
      </c>
      <c r="AS49" s="99">
        <f>AR49/AN49*100</f>
        <v>74.040345593940273</v>
      </c>
      <c r="AT49" s="99">
        <f>AR49/AP49*100</f>
        <v>74.040345593940273</v>
      </c>
      <c r="AU49" s="51">
        <v>1520.86</v>
      </c>
      <c r="AV49" s="51">
        <v>1520.86</v>
      </c>
      <c r="AW49" s="51"/>
      <c r="AX49" s="51"/>
      <c r="AY49" s="99">
        <f>(BB49-AV49)</f>
        <v>-20.8599999999999</v>
      </c>
      <c r="AZ49" s="35">
        <f>(AP49-AO49)</f>
        <v>-1788.6500000000003</v>
      </c>
      <c r="BA49" s="34"/>
      <c r="BB49" s="51">
        <v>1500</v>
      </c>
      <c r="BC49" s="51">
        <v>1500</v>
      </c>
      <c r="BD49" s="99">
        <v>1029.93</v>
      </c>
      <c r="BE49" s="51">
        <v>1508.5</v>
      </c>
      <c r="BF49" s="51">
        <v>3500</v>
      </c>
      <c r="BG49" s="51">
        <v>3500</v>
      </c>
      <c r="BH49" s="51">
        <v>1500</v>
      </c>
      <c r="BI49" s="99">
        <f>(BJ49-BH49)</f>
        <v>0</v>
      </c>
      <c r="BJ49" s="51">
        <v>1500</v>
      </c>
      <c r="BK49" s="51">
        <v>1455.01</v>
      </c>
      <c r="BL49" s="51">
        <f t="shared" si="4"/>
        <v>97.000666666666675</v>
      </c>
      <c r="BM49" s="51"/>
      <c r="BN49" s="51"/>
      <c r="BO49" s="51">
        <v>3300</v>
      </c>
      <c r="BP49" s="51"/>
      <c r="BQ49" s="51"/>
      <c r="BR49" s="99">
        <f>(BS49-BO49)</f>
        <v>700</v>
      </c>
      <c r="BS49" s="51">
        <v>4000</v>
      </c>
      <c r="BT49" s="51">
        <v>3012.68</v>
      </c>
      <c r="BU49" s="51">
        <f>(BY49-BO49)</f>
        <v>318.57999999999993</v>
      </c>
      <c r="BV49" s="51">
        <v>4000</v>
      </c>
      <c r="BW49" s="51"/>
      <c r="BX49" s="51"/>
      <c r="BY49" s="51">
        <v>3618.58</v>
      </c>
      <c r="BZ49" s="51">
        <v>3618.58</v>
      </c>
      <c r="CA49" s="51">
        <f t="shared" si="20"/>
        <v>103.38799999999999</v>
      </c>
      <c r="CB49" s="51">
        <f t="shared" si="21"/>
        <v>100</v>
      </c>
      <c r="CC49" s="51"/>
      <c r="CD49" s="51"/>
      <c r="CE49" s="51">
        <v>4000</v>
      </c>
      <c r="CF49" s="51">
        <v>0</v>
      </c>
      <c r="CG49" s="51">
        <f t="shared" si="22"/>
        <v>0</v>
      </c>
      <c r="CH49" s="51">
        <f>(CI49-CE49)</f>
        <v>-4000</v>
      </c>
      <c r="CI49" s="51">
        <v>0</v>
      </c>
      <c r="CJ49" s="51"/>
      <c r="CK49" s="51">
        <f t="shared" si="6"/>
        <v>0</v>
      </c>
      <c r="CL49" s="51">
        <f>(CM49-CI49)</f>
        <v>0</v>
      </c>
      <c r="CM49" s="51">
        <v>0</v>
      </c>
      <c r="CN49" s="51"/>
      <c r="CO49" s="51">
        <f t="shared" si="7"/>
        <v>0</v>
      </c>
      <c r="CP49" s="51">
        <f>(CQ49-CM49)</f>
        <v>0</v>
      </c>
      <c r="CQ49" s="51">
        <v>0</v>
      </c>
      <c r="CR49" s="51">
        <v>14.93</v>
      </c>
      <c r="CS49" s="51">
        <f t="shared" si="137"/>
        <v>0</v>
      </c>
      <c r="CT49" s="51">
        <f>(CU49-CQ49)</f>
        <v>0</v>
      </c>
      <c r="CU49" s="51">
        <v>0</v>
      </c>
      <c r="CV49" s="51">
        <v>14.93</v>
      </c>
      <c r="CW49" s="51">
        <f t="shared" si="9"/>
        <v>0</v>
      </c>
      <c r="CX49" s="51">
        <f>(CY49-CU49)</f>
        <v>0</v>
      </c>
      <c r="CY49" s="51">
        <v>0</v>
      </c>
      <c r="CZ49" s="745"/>
      <c r="DA49" s="745"/>
      <c r="DB49" s="745">
        <v>0</v>
      </c>
      <c r="DC49" s="745">
        <v>0</v>
      </c>
      <c r="DD49" s="51">
        <f t="shared" si="135"/>
        <v>0</v>
      </c>
      <c r="DE49" s="51">
        <f t="shared" si="136"/>
        <v>0</v>
      </c>
      <c r="DF49" s="745">
        <v>0</v>
      </c>
      <c r="DG49" s="745">
        <v>0</v>
      </c>
      <c r="DH49" s="51"/>
      <c r="DI49" s="51">
        <f t="shared" si="13"/>
        <v>0</v>
      </c>
      <c r="DJ49" s="51">
        <f>(DK49-DG49)</f>
        <v>0</v>
      </c>
      <c r="DK49" s="745">
        <v>0</v>
      </c>
      <c r="DL49" s="51">
        <f t="shared" si="133"/>
        <v>0</v>
      </c>
      <c r="DM49" s="51">
        <f>(DN49-DK49)</f>
        <v>0</v>
      </c>
      <c r="DN49" s="745">
        <v>0</v>
      </c>
      <c r="DO49" s="51"/>
      <c r="DP49" s="51">
        <f t="shared" si="134"/>
        <v>0</v>
      </c>
      <c r="DQ49" s="51">
        <f>(DR49-DN49)</f>
        <v>0</v>
      </c>
      <c r="DR49" s="745">
        <v>0</v>
      </c>
      <c r="DS49" s="745"/>
      <c r="DT49" s="51">
        <f t="shared" si="76"/>
        <v>0</v>
      </c>
      <c r="DU49" s="51">
        <f>(DV49-DR49)</f>
        <v>0</v>
      </c>
      <c r="DV49" s="745">
        <v>0</v>
      </c>
      <c r="DW49" s="745"/>
      <c r="DX49" s="745">
        <v>0</v>
      </c>
      <c r="DY49" s="745"/>
      <c r="DZ49" s="745"/>
    </row>
    <row r="50" spans="1:130" s="630" customFormat="1" ht="20.100000000000001" customHeight="1" x14ac:dyDescent="0.35">
      <c r="A50" s="635"/>
      <c r="B50" s="622"/>
      <c r="C50" s="641"/>
      <c r="D50" s="622"/>
      <c r="E50" s="622"/>
      <c r="F50" s="622"/>
      <c r="G50" s="622" t="s">
        <v>9</v>
      </c>
      <c r="H50" s="622"/>
      <c r="I50" s="622"/>
      <c r="J50" s="622" t="s">
        <v>201</v>
      </c>
      <c r="K50" s="654"/>
      <c r="L50" s="581"/>
      <c r="M50" s="609"/>
      <c r="N50" s="609">
        <v>3433</v>
      </c>
      <c r="O50" s="573" t="s">
        <v>136</v>
      </c>
      <c r="P50" s="35">
        <v>2720</v>
      </c>
      <c r="Q50" s="35">
        <v>2890</v>
      </c>
      <c r="R50" s="35">
        <v>2890</v>
      </c>
      <c r="S50" s="35">
        <v>2890</v>
      </c>
      <c r="T50" s="35">
        <v>2890</v>
      </c>
      <c r="U50" s="35">
        <v>2890</v>
      </c>
      <c r="V50" s="35">
        <v>0</v>
      </c>
      <c r="W50" s="35">
        <f>(V50/T50)*100</f>
        <v>0</v>
      </c>
      <c r="X50" s="35">
        <f>(Y50-U50)</f>
        <v>0</v>
      </c>
      <c r="Y50" s="35">
        <v>2890</v>
      </c>
      <c r="Z50" s="35">
        <v>2890</v>
      </c>
      <c r="AA50" s="35">
        <v>3600</v>
      </c>
      <c r="AB50" s="35">
        <v>3600</v>
      </c>
      <c r="AC50" s="35">
        <v>2890</v>
      </c>
      <c r="AD50" s="35">
        <v>484.69</v>
      </c>
      <c r="AE50" s="35">
        <f>(AD50/AC50)*100</f>
        <v>16.771280276816608</v>
      </c>
      <c r="AF50" s="35">
        <f>(AG50-AC50)</f>
        <v>419.51000000000022</v>
      </c>
      <c r="AG50" s="35">
        <v>3309.51</v>
      </c>
      <c r="AH50" s="35"/>
      <c r="AI50" s="574"/>
      <c r="AJ50" s="35">
        <v>3309.51</v>
      </c>
      <c r="AK50" s="35">
        <v>3309.51</v>
      </c>
      <c r="AL50" s="35">
        <v>3309.51</v>
      </c>
      <c r="AM50" s="35">
        <v>0</v>
      </c>
      <c r="AN50" s="38">
        <v>0</v>
      </c>
      <c r="AO50" s="38">
        <v>0</v>
      </c>
      <c r="AP50" s="38">
        <v>0</v>
      </c>
      <c r="AQ50" s="38">
        <v>394.41</v>
      </c>
      <c r="AR50" s="38">
        <v>394.41</v>
      </c>
      <c r="AS50" s="38">
        <v>0</v>
      </c>
      <c r="AT50" s="38">
        <v>0</v>
      </c>
      <c r="AU50" s="38">
        <v>0</v>
      </c>
      <c r="AV50" s="38">
        <v>0</v>
      </c>
      <c r="AW50" s="38"/>
      <c r="AX50" s="38"/>
      <c r="AY50" s="38">
        <f>(BB50-AV50)</f>
        <v>20.46</v>
      </c>
      <c r="AZ50" s="404">
        <f>(AP50-AO50)</f>
        <v>0</v>
      </c>
      <c r="BA50" s="404"/>
      <c r="BB50" s="38">
        <v>20.46</v>
      </c>
      <c r="BC50" s="38">
        <v>20.46</v>
      </c>
      <c r="BD50" s="38">
        <v>11.96</v>
      </c>
      <c r="BE50" s="38">
        <v>11.96</v>
      </c>
      <c r="BF50" s="38">
        <v>11.96</v>
      </c>
      <c r="BG50" s="38">
        <v>11.96</v>
      </c>
      <c r="BH50" s="38">
        <v>20.46</v>
      </c>
      <c r="BI50" s="38">
        <f>(BJ50-BH50)</f>
        <v>0</v>
      </c>
      <c r="BJ50" s="38">
        <v>20.46</v>
      </c>
      <c r="BK50" s="38">
        <v>36.29</v>
      </c>
      <c r="BL50" s="38">
        <f t="shared" si="4"/>
        <v>177.37047898338221</v>
      </c>
      <c r="BM50" s="38"/>
      <c r="BN50" s="38"/>
      <c r="BO50" s="38">
        <v>36.299999999999997</v>
      </c>
      <c r="BP50" s="38"/>
      <c r="BQ50" s="38"/>
      <c r="BR50" s="38">
        <f>(BS50-BO50)</f>
        <v>13.700000000000003</v>
      </c>
      <c r="BS50" s="38">
        <v>50</v>
      </c>
      <c r="BT50" s="38">
        <v>36.29</v>
      </c>
      <c r="BU50" s="38">
        <f>(BY50-BO50)</f>
        <v>-9.9999999999980105E-3</v>
      </c>
      <c r="BV50" s="38">
        <v>50</v>
      </c>
      <c r="BW50" s="38"/>
      <c r="BX50" s="38"/>
      <c r="BY50" s="38">
        <v>36.29</v>
      </c>
      <c r="BZ50" s="38">
        <v>36.29</v>
      </c>
      <c r="CA50" s="38">
        <f t="shared" si="20"/>
        <v>303.42809364548492</v>
      </c>
      <c r="CB50" s="38">
        <f t="shared" si="21"/>
        <v>100</v>
      </c>
      <c r="CC50" s="38"/>
      <c r="CD50" s="38"/>
      <c r="CE50" s="38">
        <v>50</v>
      </c>
      <c r="CF50" s="38">
        <v>14.93</v>
      </c>
      <c r="CG50" s="38">
        <f t="shared" ref="CG50:CG65" si="152">IFERROR(CF50/CE50*100,)</f>
        <v>29.86</v>
      </c>
      <c r="CH50" s="38">
        <f>(CI50-CE50)</f>
        <v>50</v>
      </c>
      <c r="CI50" s="38">
        <v>100</v>
      </c>
      <c r="CJ50" s="38"/>
      <c r="CK50" s="38">
        <f t="shared" si="6"/>
        <v>0</v>
      </c>
      <c r="CL50" s="38">
        <f>(CM50-CI50)</f>
        <v>0</v>
      </c>
      <c r="CM50" s="38">
        <v>100</v>
      </c>
      <c r="CN50" s="38"/>
      <c r="CO50" s="38">
        <f t="shared" si="7"/>
        <v>0</v>
      </c>
      <c r="CP50" s="38">
        <f>(CQ50-CM50)</f>
        <v>0</v>
      </c>
      <c r="CQ50" s="38">
        <v>100</v>
      </c>
      <c r="CR50" s="38">
        <v>0</v>
      </c>
      <c r="CS50" s="38">
        <f t="shared" si="137"/>
        <v>0</v>
      </c>
      <c r="CT50" s="38">
        <f>(CU50-CQ50)</f>
        <v>-85.07</v>
      </c>
      <c r="CU50" s="38">
        <v>14.93</v>
      </c>
      <c r="CV50" s="38">
        <v>0</v>
      </c>
      <c r="CW50" s="38">
        <f t="shared" si="9"/>
        <v>0</v>
      </c>
      <c r="CX50" s="38">
        <f>(CY50-CU50)</f>
        <v>0</v>
      </c>
      <c r="CY50" s="38">
        <v>14.93</v>
      </c>
      <c r="CZ50" s="746"/>
      <c r="DA50" s="746"/>
      <c r="DB50" s="746">
        <v>14.93</v>
      </c>
      <c r="DC50" s="746">
        <v>0</v>
      </c>
      <c r="DD50" s="38">
        <f t="shared" si="135"/>
        <v>0</v>
      </c>
      <c r="DE50" s="38">
        <f t="shared" si="136"/>
        <v>0</v>
      </c>
      <c r="DF50" s="746">
        <v>14.93</v>
      </c>
      <c r="DG50" s="746">
        <v>100</v>
      </c>
      <c r="DH50" s="38"/>
      <c r="DI50" s="38">
        <f t="shared" si="13"/>
        <v>0</v>
      </c>
      <c r="DJ50" s="38">
        <f>(DK50-DG50)</f>
        <v>0</v>
      </c>
      <c r="DK50" s="746">
        <v>100</v>
      </c>
      <c r="DL50" s="38">
        <f t="shared" si="133"/>
        <v>14.93</v>
      </c>
      <c r="DM50" s="38">
        <f>(DN50-DK50)</f>
        <v>0</v>
      </c>
      <c r="DN50" s="746">
        <v>100</v>
      </c>
      <c r="DO50" s="38"/>
      <c r="DP50" s="38">
        <f t="shared" si="134"/>
        <v>0</v>
      </c>
      <c r="DQ50" s="38">
        <f>(DR50-DN50)</f>
        <v>-100</v>
      </c>
      <c r="DR50" s="746">
        <v>0</v>
      </c>
      <c r="DS50" s="746"/>
      <c r="DT50" s="38">
        <f t="shared" si="76"/>
        <v>0</v>
      </c>
      <c r="DU50" s="38">
        <f>(DV50-DR50)</f>
        <v>0</v>
      </c>
      <c r="DV50" s="746">
        <v>0</v>
      </c>
      <c r="DW50" s="746"/>
      <c r="DX50" s="746">
        <v>0</v>
      </c>
      <c r="DY50" s="746"/>
      <c r="DZ50" s="746"/>
    </row>
    <row r="51" spans="1:130" s="630" customFormat="1" ht="20.100000000000001" customHeight="1" x14ac:dyDescent="0.35">
      <c r="A51" s="633" t="s">
        <v>260</v>
      </c>
      <c r="B51" s="634" t="s">
        <v>702</v>
      </c>
      <c r="C51" s="530"/>
      <c r="D51" s="634"/>
      <c r="E51" s="634"/>
      <c r="F51" s="634"/>
      <c r="G51" s="634" t="s">
        <v>9</v>
      </c>
      <c r="H51" s="634"/>
      <c r="I51" s="634"/>
      <c r="J51" s="634" t="s">
        <v>201</v>
      </c>
      <c r="K51" s="548"/>
      <c r="L51" s="903" t="s">
        <v>683</v>
      </c>
      <c r="M51" s="903"/>
      <c r="N51" s="903"/>
      <c r="O51" s="903"/>
      <c r="P51" s="48" t="e">
        <f>SUM(P62+#REF!+#REF!+#REF!+#REF!+#REF!+#REF!+#REF!+#REF!+#REF!+#REF!+#REF!+#REF!+#REF!)</f>
        <v>#REF!</v>
      </c>
      <c r="Q51" s="48" t="e">
        <f>SUM(Q62+#REF!+#REF!+#REF!+#REF!+#REF!+#REF!+#REF!+#REF!+#REF!+#REF!+#REF!+#REF!+#REF!)</f>
        <v>#REF!</v>
      </c>
      <c r="R51" s="48" t="e">
        <f>SUM(R62+#REF!+#REF!+#REF!+#REF!+#REF!+#REF!+#REF!+#REF!+#REF!+#REF!+#REF!+#REF!+#REF!)</f>
        <v>#REF!</v>
      </c>
      <c r="S51" s="48" t="e">
        <f>SUM(S62+#REF!+#REF!+#REF!+#REF!+#REF!+#REF!+#REF!+#REF!+#REF!+#REF!+#REF!+#REF!+#REF!)</f>
        <v>#REF!</v>
      </c>
      <c r="T51" s="48" t="e">
        <f>SUM(T62+#REF!+#REF!+#REF!+#REF!+#REF!+#REF!+#REF!+#REF!+#REF!+#REF!+#REF!+#REF!+#REF!)</f>
        <v>#REF!</v>
      </c>
      <c r="U51" s="48" t="e">
        <f>SUM(U62+#REF!+#REF!+#REF!+#REF!+#REF!+#REF!+#REF!+#REF!+#REF!+#REF!+#REF!+#REF!+#REF!)</f>
        <v>#REF!</v>
      </c>
      <c r="V51" s="48" t="e">
        <f>SUM(V62+#REF!+#REF!+#REF!+#REF!+#REF!+#REF!+#REF!+#REF!+#REF!+#REF!+#REF!+#REF!+#REF!)</f>
        <v>#REF!</v>
      </c>
      <c r="W51" s="48" t="e">
        <f>(V51/T51)*100</f>
        <v>#REF!</v>
      </c>
      <c r="X51" s="48" t="e">
        <f>SUM(X62+#REF!+#REF!+#REF!+#REF!+#REF!+#REF!+#REF!+#REF!+#REF!+#REF!+#REF!+#REF!+#REF!)</f>
        <v>#REF!</v>
      </c>
      <c r="Y51" s="48" t="e">
        <f>SUM(Y62+#REF!+#REF!+#REF!+#REF!+#REF!+#REF!+#REF!+#REF!+#REF!+#REF!+#REF!+#REF!+#REF!)</f>
        <v>#REF!</v>
      </c>
      <c r="Z51" s="48" t="e">
        <f>SUM(Z62+#REF!+#REF!+#REF!+#REF!+#REF!+#REF!+#REF!+#REF!+#REF!+#REF!+#REF!+#REF!+#REF!)</f>
        <v>#REF!</v>
      </c>
      <c r="AA51" s="48" t="e">
        <f>SUM(AG62+#REF!+#REF!+#REF!+#REF!+#REF!+#REF!+#REF!+#REF!+#REF!+#REF!+#REF!+#REF!+#REF!)</f>
        <v>#REF!</v>
      </c>
      <c r="AB51" s="48" t="e">
        <f>SUM(AB62+#REF!+#REF!+#REF!+#REF!+#REF!+#REF!+#REF!+#REF!+#REF!+#REF!+#REF!+#REF!+#REF!)</f>
        <v>#REF!</v>
      </c>
      <c r="AC51" s="48" t="e">
        <f>SUM(AC62+#REF!+#REF!+#REF!+#REF!+#REF!+#REF!+#REF!+#REF!+#REF!+#REF!+#REF!+#REF!+#REF!)</f>
        <v>#REF!</v>
      </c>
      <c r="AD51" s="48" t="e">
        <f>SUM(AD62+#REF!+#REF!+#REF!+#REF!+#REF!+#REF!+#REF!+#REF!+#REF!+#REF!+#REF!+#REF!+#REF!)</f>
        <v>#REF!</v>
      </c>
      <c r="AE51" s="48" t="e">
        <f>(AD51/AC51)*100</f>
        <v>#REF!</v>
      </c>
      <c r="AF51" s="48" t="e">
        <f>SUM(AF62+#REF!+#REF!+#REF!+#REF!+#REF!+#REF!+#REF!+#REF!+#REF!+#REF!+#REF!+#REF!+#REF!)</f>
        <v>#REF!</v>
      </c>
      <c r="AG51" s="48" t="e">
        <f>SUM(AG62+#REF!+#REF!+#REF!+#REF!+#REF!+#REF!+#REF!+#REF!+#REF!+#REF!+#REF!+#REF!+#REF!)</f>
        <v>#REF!</v>
      </c>
      <c r="AH51" s="48" t="e">
        <f>SUM(AH62+#REF!+#REF!+#REF!+#REF!+#REF!+#REF!+#REF!+#REF!+#REF!+#REF!+#REF!+#REF!+#REF!)</f>
        <v>#REF!</v>
      </c>
      <c r="AI51" s="48" t="e">
        <f>SUM(AI62+#REF!+#REF!+#REF!+#REF!+#REF!+#REF!+#REF!+#REF!+#REF!+#REF!+#REF!+#REF!+#REF!)</f>
        <v>#REF!</v>
      </c>
      <c r="AJ51" s="48" t="e">
        <f>SUM(AJ62+#REF!+#REF!+#REF!+#REF!+#REF!+#REF!+#REF!+#REF!+#REF!+#REF!+#REF!+#REF!+#REF!)</f>
        <v>#REF!</v>
      </c>
      <c r="AK51" s="48" t="e">
        <f>SUM(AK62+#REF!+#REF!+#REF!+#REF!+#REF!+#REF!+#REF!+#REF!+#REF!+#REF!+#REF!+#REF!+#REF!)</f>
        <v>#REF!</v>
      </c>
      <c r="AL51" s="48" t="e">
        <f>SUM(AL62+#REF!+#REF!+#REF!+#REF!+#REF!+#REF!+#REF!+#REF!+#REF!+#REF!+#REF!+#REF!+#REF!)</f>
        <v>#REF!</v>
      </c>
      <c r="AM51" s="48" t="e">
        <f>SUM(AM62+#REF!+#REF!+#REF!+#REF!+#REF!+#REF!+#REF!+#REF!+#REF!+#REF!+#REF!+#REF!+#REF!)</f>
        <v>#REF!</v>
      </c>
      <c r="AN51" s="53">
        <f>AN57</f>
        <v>0</v>
      </c>
      <c r="AO51" s="53">
        <f>AO57</f>
        <v>0</v>
      </c>
      <c r="AP51" s="53">
        <f>AP57</f>
        <v>0</v>
      </c>
      <c r="AQ51" s="53">
        <f>AQ57</f>
        <v>0</v>
      </c>
      <c r="AR51" s="53">
        <f>AR57</f>
        <v>0</v>
      </c>
      <c r="AS51" s="53" t="e">
        <f>AR51/AN51*100</f>
        <v>#DIV/0!</v>
      </c>
      <c r="AT51" s="53" t="e">
        <f>AR51/AP51*100</f>
        <v>#DIV/0!</v>
      </c>
      <c r="AU51" s="53">
        <f>AU57</f>
        <v>240000</v>
      </c>
      <c r="AV51" s="53">
        <f>AV57</f>
        <v>240000</v>
      </c>
      <c r="AW51" s="53">
        <f>AW57</f>
        <v>0</v>
      </c>
      <c r="AX51" s="53">
        <f>AX57</f>
        <v>0</v>
      </c>
      <c r="AY51" s="53">
        <f>AY57</f>
        <v>0</v>
      </c>
      <c r="AZ51" s="48" t="e">
        <f>SUM(AZ62+#REF!+#REF!+#REF!+#REF!+#REF!+#REF!+#REF!+#REF!+#REF!+#REF!+#REF!+#REF!+#REF!)</f>
        <v>#REF!</v>
      </c>
      <c r="BA51" s="48" t="e">
        <f>SUM(BA62+#REF!+#REF!+#REF!+#REF!+#REF!+#REF!+#REF!+#REF!+#REF!+#REF!+#REF!+#REF!+#REF!)</f>
        <v>#REF!</v>
      </c>
      <c r="BB51" s="53">
        <f>BB57</f>
        <v>240000</v>
      </c>
      <c r="BC51" s="53">
        <f>BC57</f>
        <v>240000</v>
      </c>
      <c r="BD51" s="53">
        <f>BD57</f>
        <v>70126.22</v>
      </c>
      <c r="BE51" s="53">
        <f>BE57</f>
        <v>91662.85</v>
      </c>
      <c r="BF51" s="53">
        <f>BF57</f>
        <v>126662.85</v>
      </c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>
        <f>BZ54</f>
        <v>599772.61</v>
      </c>
      <c r="CA51" s="53"/>
      <c r="CB51" s="53"/>
      <c r="CC51" s="53">
        <f>CC54</f>
        <v>680000</v>
      </c>
      <c r="CD51" s="53">
        <f>CD54</f>
        <v>680000</v>
      </c>
      <c r="CE51" s="53">
        <f>CE54</f>
        <v>650000</v>
      </c>
      <c r="CF51" s="53">
        <f>CF54</f>
        <v>113781.74</v>
      </c>
      <c r="CG51" s="53">
        <f t="shared" si="152"/>
        <v>17.504883076923079</v>
      </c>
      <c r="CH51" s="53">
        <f>CH54</f>
        <v>60000</v>
      </c>
      <c r="CI51" s="53">
        <f>CI54</f>
        <v>710000</v>
      </c>
      <c r="CJ51" s="53"/>
      <c r="CK51" s="53">
        <f t="shared" si="6"/>
        <v>0</v>
      </c>
      <c r="CL51" s="53">
        <f>CL54</f>
        <v>0</v>
      </c>
      <c r="CM51" s="53">
        <f>CM54</f>
        <v>710000</v>
      </c>
      <c r="CN51" s="53"/>
      <c r="CO51" s="53">
        <f t="shared" si="7"/>
        <v>0</v>
      </c>
      <c r="CP51" s="53">
        <f>CP54</f>
        <v>0</v>
      </c>
      <c r="CQ51" s="53">
        <f>CQ54</f>
        <v>710000</v>
      </c>
      <c r="CR51" s="53">
        <f>CR54</f>
        <v>411232.08</v>
      </c>
      <c r="CS51" s="53">
        <f t="shared" si="137"/>
        <v>57.920011267605631</v>
      </c>
      <c r="CT51" s="53">
        <f>CT54</f>
        <v>-74000</v>
      </c>
      <c r="CU51" s="53">
        <f>CU54</f>
        <v>636000</v>
      </c>
      <c r="CV51" s="53">
        <f>CV54</f>
        <v>411232.08</v>
      </c>
      <c r="CW51" s="53">
        <f t="shared" si="9"/>
        <v>64.659132075471703</v>
      </c>
      <c r="CX51" s="53">
        <f t="shared" ref="CX51:DH51" si="153">CX54</f>
        <v>38661.260000000009</v>
      </c>
      <c r="CY51" s="53">
        <f t="shared" si="153"/>
        <v>674661.26</v>
      </c>
      <c r="CZ51" s="53">
        <f t="shared" si="153"/>
        <v>710000</v>
      </c>
      <c r="DA51" s="53">
        <f t="shared" si="153"/>
        <v>710000</v>
      </c>
      <c r="DB51" s="53">
        <f>DB54</f>
        <v>371761.36</v>
      </c>
      <c r="DC51" s="53">
        <f>DC54</f>
        <v>355932.91000000003</v>
      </c>
      <c r="DD51" s="53">
        <f t="shared" si="135"/>
        <v>95.742308990907503</v>
      </c>
      <c r="DE51" s="53">
        <f t="shared" si="136"/>
        <v>50.131395774647892</v>
      </c>
      <c r="DF51" s="53">
        <f t="shared" ref="DF51" si="154">DF54</f>
        <v>674661.26</v>
      </c>
      <c r="DG51" s="53">
        <f t="shared" si="153"/>
        <v>730000</v>
      </c>
      <c r="DH51" s="53">
        <f t="shared" si="153"/>
        <v>154796.75</v>
      </c>
      <c r="DI51" s="53">
        <f t="shared" si="13"/>
        <v>21.205034246575341</v>
      </c>
      <c r="DJ51" s="53">
        <f>DJ54</f>
        <v>-20000</v>
      </c>
      <c r="DK51" s="53">
        <f>DK54</f>
        <v>710000</v>
      </c>
      <c r="DL51" s="53">
        <f t="shared" si="133"/>
        <v>95.022712676056344</v>
      </c>
      <c r="DM51" s="53">
        <f>DM54</f>
        <v>0</v>
      </c>
      <c r="DN51" s="53">
        <f>DN54</f>
        <v>710000</v>
      </c>
      <c r="DO51" s="53">
        <f t="shared" ref="DO51" si="155">DO54</f>
        <v>388000.58</v>
      </c>
      <c r="DP51" s="53">
        <f t="shared" si="134"/>
        <v>54.647969014084509</v>
      </c>
      <c r="DQ51" s="53">
        <f>DQ54</f>
        <v>-69775</v>
      </c>
      <c r="DR51" s="53">
        <f>DR54</f>
        <v>640225</v>
      </c>
      <c r="DS51" s="53">
        <f t="shared" ref="DS51" si="156">DS54</f>
        <v>505161.33</v>
      </c>
      <c r="DT51" s="53">
        <f t="shared" si="76"/>
        <v>78.903718224061862</v>
      </c>
      <c r="DU51" s="53">
        <f>DU54</f>
        <v>-3044</v>
      </c>
      <c r="DV51" s="53">
        <f>DV54</f>
        <v>637181</v>
      </c>
      <c r="DW51" s="53">
        <f t="shared" ref="DW51:DZ51" si="157">DW54</f>
        <v>710000</v>
      </c>
      <c r="DX51" s="53">
        <f t="shared" ref="DX51" si="158">DX54</f>
        <v>710000</v>
      </c>
      <c r="DY51" s="53">
        <f t="shared" si="157"/>
        <v>710000</v>
      </c>
      <c r="DZ51" s="53">
        <f t="shared" si="157"/>
        <v>710000</v>
      </c>
    </row>
    <row r="52" spans="1:130" s="630" customFormat="1" ht="20.100000000000001" customHeight="1" x14ac:dyDescent="0.35">
      <c r="A52" s="638"/>
      <c r="B52" s="637"/>
      <c r="C52" s="643"/>
      <c r="D52" s="637"/>
      <c r="E52" s="637"/>
      <c r="F52" s="637"/>
      <c r="G52" s="637"/>
      <c r="H52" s="637"/>
      <c r="I52" s="637"/>
      <c r="J52" s="637"/>
      <c r="K52" s="657" t="s">
        <v>5</v>
      </c>
      <c r="L52" s="579" t="s">
        <v>304</v>
      </c>
      <c r="M52" s="579"/>
      <c r="N52" s="579"/>
      <c r="O52" s="813"/>
      <c r="P52" s="404"/>
      <c r="Q52" s="404"/>
      <c r="R52" s="404"/>
      <c r="S52" s="404"/>
      <c r="T52" s="404"/>
      <c r="U52" s="404"/>
      <c r="V52" s="404"/>
      <c r="W52" s="404"/>
      <c r="X52" s="404"/>
      <c r="Y52" s="404"/>
      <c r="Z52" s="404"/>
      <c r="AA52" s="404"/>
      <c r="AB52" s="404"/>
      <c r="AC52" s="404"/>
      <c r="AD52" s="404"/>
      <c r="AE52" s="404"/>
      <c r="AF52" s="404"/>
      <c r="AG52" s="404"/>
      <c r="AH52" s="404"/>
      <c r="AI52" s="569"/>
      <c r="AJ52" s="404"/>
      <c r="AK52" s="404"/>
      <c r="AL52" s="404"/>
      <c r="AM52" s="404"/>
      <c r="AN52" s="110"/>
      <c r="AO52" s="110"/>
      <c r="AP52" s="110"/>
      <c r="AQ52" s="110"/>
      <c r="AR52" s="110"/>
      <c r="AS52" s="54"/>
      <c r="AT52" s="54"/>
      <c r="AU52" s="110"/>
      <c r="AV52" s="110"/>
      <c r="AW52" s="110"/>
      <c r="AX52" s="110"/>
      <c r="AY52" s="110"/>
      <c r="AZ52" s="404"/>
      <c r="BA52" s="404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0"/>
      <c r="BP52" s="110"/>
      <c r="BQ52" s="110"/>
      <c r="BR52" s="110"/>
      <c r="BS52" s="110"/>
      <c r="BT52" s="110"/>
      <c r="BU52" s="110"/>
      <c r="BV52" s="110"/>
      <c r="BW52" s="110"/>
      <c r="BX52" s="110"/>
      <c r="BY52" s="110"/>
      <c r="BZ52" s="110">
        <f>BZ54</f>
        <v>599772.61</v>
      </c>
      <c r="CA52" s="110"/>
      <c r="CB52" s="110"/>
      <c r="CC52" s="110">
        <f>CC54</f>
        <v>680000</v>
      </c>
      <c r="CD52" s="110">
        <f>CD54</f>
        <v>680000</v>
      </c>
      <c r="CE52" s="110">
        <f>CE54</f>
        <v>650000</v>
      </c>
      <c r="CF52" s="110">
        <f>CF54</f>
        <v>113781.74</v>
      </c>
      <c r="CG52" s="110">
        <f t="shared" si="152"/>
        <v>17.504883076923079</v>
      </c>
      <c r="CH52" s="110">
        <f>CH54</f>
        <v>60000</v>
      </c>
      <c r="CI52" s="110">
        <f>CI54</f>
        <v>710000</v>
      </c>
      <c r="CJ52" s="110"/>
      <c r="CK52" s="110">
        <f t="shared" si="6"/>
        <v>0</v>
      </c>
      <c r="CL52" s="110">
        <f>CL54</f>
        <v>0</v>
      </c>
      <c r="CM52" s="110">
        <f>CM54</f>
        <v>710000</v>
      </c>
      <c r="CN52" s="110"/>
      <c r="CO52" s="110">
        <f t="shared" si="7"/>
        <v>0</v>
      </c>
      <c r="CP52" s="110">
        <f>CP54</f>
        <v>0</v>
      </c>
      <c r="CQ52" s="110">
        <f>CQ54</f>
        <v>710000</v>
      </c>
      <c r="CR52" s="110">
        <f>CR54</f>
        <v>411232.08</v>
      </c>
      <c r="CS52" s="110">
        <f t="shared" si="137"/>
        <v>57.920011267605631</v>
      </c>
      <c r="CT52" s="110">
        <f>CT54</f>
        <v>-74000</v>
      </c>
      <c r="CU52" s="110">
        <f>CU54</f>
        <v>636000</v>
      </c>
      <c r="CV52" s="110">
        <f>CV54</f>
        <v>411232.08</v>
      </c>
      <c r="CW52" s="110">
        <f t="shared" si="9"/>
        <v>64.659132075471703</v>
      </c>
      <c r="CX52" s="110">
        <f t="shared" ref="CX52:DH52" si="159">CX54</f>
        <v>38661.260000000009</v>
      </c>
      <c r="CY52" s="110">
        <f t="shared" si="159"/>
        <v>674661.26</v>
      </c>
      <c r="CZ52" s="110">
        <f t="shared" si="159"/>
        <v>710000</v>
      </c>
      <c r="DA52" s="110">
        <f t="shared" si="159"/>
        <v>710000</v>
      </c>
      <c r="DB52" s="110">
        <f>DB54</f>
        <v>371761.36</v>
      </c>
      <c r="DC52" s="110">
        <f>DC54</f>
        <v>355932.91000000003</v>
      </c>
      <c r="DD52" s="110">
        <f t="shared" si="135"/>
        <v>95.742308990907503</v>
      </c>
      <c r="DE52" s="110">
        <f t="shared" si="136"/>
        <v>50.131395774647892</v>
      </c>
      <c r="DF52" s="110">
        <f t="shared" ref="DF52" si="160">DF54</f>
        <v>674661.26</v>
      </c>
      <c r="DG52" s="110">
        <f t="shared" si="159"/>
        <v>730000</v>
      </c>
      <c r="DH52" s="110">
        <f t="shared" si="159"/>
        <v>154796.75</v>
      </c>
      <c r="DI52" s="110">
        <f t="shared" si="13"/>
        <v>21.205034246575341</v>
      </c>
      <c r="DJ52" s="110">
        <f>DJ54</f>
        <v>-20000</v>
      </c>
      <c r="DK52" s="110">
        <f>DK54</f>
        <v>710000</v>
      </c>
      <c r="DL52" s="110">
        <f t="shared" si="133"/>
        <v>95.022712676056344</v>
      </c>
      <c r="DM52" s="110">
        <f>DM54</f>
        <v>0</v>
      </c>
      <c r="DN52" s="110">
        <f>DN54</f>
        <v>710000</v>
      </c>
      <c r="DO52" s="110">
        <f t="shared" ref="DO52" si="161">DO54</f>
        <v>388000.58</v>
      </c>
      <c r="DP52" s="110">
        <f t="shared" si="134"/>
        <v>54.647969014084509</v>
      </c>
      <c r="DQ52" s="110">
        <f>DQ54</f>
        <v>-69775</v>
      </c>
      <c r="DR52" s="110">
        <f>DR54</f>
        <v>640225</v>
      </c>
      <c r="DS52" s="110">
        <f t="shared" ref="DS52" si="162">DS54</f>
        <v>505161.33</v>
      </c>
      <c r="DT52" s="110">
        <f t="shared" si="76"/>
        <v>78.903718224061862</v>
      </c>
      <c r="DU52" s="110">
        <f>DU54</f>
        <v>-3044</v>
      </c>
      <c r="DV52" s="110">
        <f>DV54</f>
        <v>637181</v>
      </c>
      <c r="DW52" s="110">
        <f t="shared" ref="DW52:DZ52" si="163">DW54</f>
        <v>710000</v>
      </c>
      <c r="DX52" s="110">
        <f t="shared" ref="DX52" si="164">DX54</f>
        <v>710000</v>
      </c>
      <c r="DY52" s="110">
        <f t="shared" si="163"/>
        <v>710000</v>
      </c>
      <c r="DZ52" s="110">
        <f t="shared" si="163"/>
        <v>710000</v>
      </c>
    </row>
    <row r="53" spans="1:130" s="630" customFormat="1" ht="20.100000000000001" hidden="1" customHeight="1" x14ac:dyDescent="0.35">
      <c r="A53" s="638"/>
      <c r="B53" s="632"/>
      <c r="C53" s="643"/>
      <c r="D53" s="637"/>
      <c r="E53" s="637"/>
      <c r="F53" s="637"/>
      <c r="G53" s="637"/>
      <c r="H53" s="637"/>
      <c r="I53" s="637"/>
      <c r="J53" s="637"/>
      <c r="K53" s="657" t="s">
        <v>9</v>
      </c>
      <c r="L53" s="552" t="s">
        <v>132</v>
      </c>
      <c r="M53" s="552"/>
      <c r="N53" s="552"/>
      <c r="O53" s="814"/>
      <c r="P53" s="404"/>
      <c r="Q53" s="404"/>
      <c r="R53" s="404"/>
      <c r="S53" s="404"/>
      <c r="T53" s="404"/>
      <c r="U53" s="404"/>
      <c r="V53" s="404"/>
      <c r="W53" s="404"/>
      <c r="X53" s="404"/>
      <c r="Y53" s="404"/>
      <c r="Z53" s="404"/>
      <c r="AA53" s="404"/>
      <c r="AB53" s="404"/>
      <c r="AC53" s="404"/>
      <c r="AD53" s="404"/>
      <c r="AE53" s="404"/>
      <c r="AF53" s="404"/>
      <c r="AG53" s="404"/>
      <c r="AH53" s="404"/>
      <c r="AI53" s="569"/>
      <c r="AJ53" s="404"/>
      <c r="AK53" s="404"/>
      <c r="AL53" s="404"/>
      <c r="AM53" s="404"/>
      <c r="AN53" s="110"/>
      <c r="AO53" s="110"/>
      <c r="AP53" s="110"/>
      <c r="AQ53" s="110"/>
      <c r="AR53" s="110"/>
      <c r="AS53" s="54"/>
      <c r="AT53" s="54"/>
      <c r="AU53" s="110"/>
      <c r="AV53" s="110"/>
      <c r="AW53" s="110"/>
      <c r="AX53" s="110"/>
      <c r="AY53" s="110"/>
      <c r="AZ53" s="404"/>
      <c r="BA53" s="404"/>
      <c r="BB53" s="110"/>
      <c r="BC53" s="110"/>
      <c r="BD53" s="110"/>
      <c r="BE53" s="110"/>
      <c r="BF53" s="110"/>
      <c r="BG53" s="110"/>
      <c r="BH53" s="110"/>
      <c r="BI53" s="110"/>
      <c r="BJ53" s="110"/>
      <c r="BK53" s="110"/>
      <c r="BL53" s="110"/>
      <c r="BM53" s="110"/>
      <c r="BN53" s="110"/>
      <c r="BO53" s="110"/>
      <c r="BP53" s="110"/>
      <c r="BQ53" s="110"/>
      <c r="BR53" s="110"/>
      <c r="BS53" s="110"/>
      <c r="BT53" s="110"/>
      <c r="BU53" s="110"/>
      <c r="BV53" s="110"/>
      <c r="BW53" s="110"/>
      <c r="BX53" s="110"/>
      <c r="BY53" s="110"/>
      <c r="BZ53" s="110">
        <v>0</v>
      </c>
      <c r="CA53" s="110"/>
      <c r="CB53" s="110"/>
      <c r="CC53" s="110">
        <v>0</v>
      </c>
      <c r="CD53" s="110">
        <v>0</v>
      </c>
      <c r="CE53" s="110">
        <v>0</v>
      </c>
      <c r="CF53" s="110"/>
      <c r="CG53" s="110">
        <f t="shared" si="152"/>
        <v>0</v>
      </c>
      <c r="CH53" s="110">
        <v>0</v>
      </c>
      <c r="CI53" s="110">
        <v>0</v>
      </c>
      <c r="CJ53" s="110"/>
      <c r="CK53" s="110">
        <f t="shared" si="6"/>
        <v>0</v>
      </c>
      <c r="CL53" s="110">
        <v>0</v>
      </c>
      <c r="CM53" s="110">
        <v>0</v>
      </c>
      <c r="CN53" s="110"/>
      <c r="CO53" s="110">
        <f t="shared" si="7"/>
        <v>0</v>
      </c>
      <c r="CP53" s="110">
        <v>0</v>
      </c>
      <c r="CQ53" s="110">
        <v>0</v>
      </c>
      <c r="CR53" s="110"/>
      <c r="CS53" s="110">
        <f t="shared" si="137"/>
        <v>0</v>
      </c>
      <c r="CT53" s="110">
        <v>0</v>
      </c>
      <c r="CU53" s="110"/>
      <c r="CV53" s="110"/>
      <c r="CW53" s="110">
        <f t="shared" si="9"/>
        <v>0</v>
      </c>
      <c r="CX53" s="110">
        <v>0</v>
      </c>
      <c r="CY53" s="110"/>
      <c r="CZ53" s="110"/>
      <c r="DA53" s="110"/>
      <c r="DB53" s="110">
        <v>0</v>
      </c>
      <c r="DC53" s="110">
        <v>0</v>
      </c>
      <c r="DD53" s="110">
        <f t="shared" si="135"/>
        <v>0</v>
      </c>
      <c r="DE53" s="110">
        <f t="shared" si="136"/>
        <v>0</v>
      </c>
      <c r="DF53" s="110"/>
      <c r="DG53" s="110"/>
      <c r="DH53" s="110"/>
      <c r="DI53" s="110">
        <f t="shared" si="13"/>
        <v>0</v>
      </c>
      <c r="DJ53" s="110">
        <v>0</v>
      </c>
      <c r="DK53" s="110"/>
      <c r="DL53" s="110">
        <f t="shared" si="133"/>
        <v>0</v>
      </c>
      <c r="DM53" s="110">
        <v>0</v>
      </c>
      <c r="DN53" s="110"/>
      <c r="DO53" s="110"/>
      <c r="DP53" s="110">
        <f t="shared" si="134"/>
        <v>0</v>
      </c>
      <c r="DQ53" s="110">
        <v>0</v>
      </c>
      <c r="DR53" s="110"/>
      <c r="DS53" s="110"/>
      <c r="DT53" s="110">
        <f t="shared" si="76"/>
        <v>0</v>
      </c>
      <c r="DU53" s="110">
        <v>0</v>
      </c>
      <c r="DV53" s="110"/>
      <c r="DW53" s="110"/>
      <c r="DX53" s="110"/>
      <c r="DY53" s="110"/>
      <c r="DZ53" s="110"/>
    </row>
    <row r="54" spans="1:130" s="630" customFormat="1" ht="20.100000000000001" customHeight="1" x14ac:dyDescent="0.35">
      <c r="A54" s="672"/>
      <c r="B54" s="640"/>
      <c r="C54" s="641"/>
      <c r="D54" s="622"/>
      <c r="E54" s="622"/>
      <c r="F54" s="622"/>
      <c r="G54" s="622" t="s">
        <v>9</v>
      </c>
      <c r="H54" s="622"/>
      <c r="I54" s="622"/>
      <c r="J54" s="622" t="s">
        <v>201</v>
      </c>
      <c r="K54" s="811">
        <v>3</v>
      </c>
      <c r="L54" s="904" t="s">
        <v>436</v>
      </c>
      <c r="M54" s="904"/>
      <c r="N54" s="904"/>
      <c r="O54" s="904"/>
      <c r="P54" s="34">
        <f t="shared" ref="P54:V54" si="165">SUM(P55+P85)</f>
        <v>0</v>
      </c>
      <c r="Q54" s="34">
        <f t="shared" si="165"/>
        <v>0</v>
      </c>
      <c r="R54" s="34">
        <f t="shared" si="165"/>
        <v>0</v>
      </c>
      <c r="S54" s="34">
        <f t="shared" si="165"/>
        <v>0</v>
      </c>
      <c r="T54" s="34">
        <f t="shared" si="165"/>
        <v>0</v>
      </c>
      <c r="U54" s="34">
        <f t="shared" si="165"/>
        <v>0</v>
      </c>
      <c r="V54" s="34">
        <f t="shared" si="165"/>
        <v>0</v>
      </c>
      <c r="W54" s="34" t="e">
        <f>(V54/T54)*100</f>
        <v>#DIV/0!</v>
      </c>
      <c r="X54" s="34">
        <f>SUM(X55+X85)</f>
        <v>0</v>
      </c>
      <c r="Y54" s="34">
        <f>SUM(Y55+Y85)</f>
        <v>0</v>
      </c>
      <c r="Z54" s="34">
        <f>SUM(Z55+Z85)</f>
        <v>0</v>
      </c>
      <c r="AA54" s="34">
        <f>SUM(AG55+AA85)</f>
        <v>0</v>
      </c>
      <c r="AB54" s="34">
        <f>SUM(AB55+AB85)</f>
        <v>0</v>
      </c>
      <c r="AC54" s="34">
        <f>SUM(AC55+AC85)</f>
        <v>0</v>
      </c>
      <c r="AD54" s="34">
        <f>SUM(AD55+AD85)</f>
        <v>0</v>
      </c>
      <c r="AE54" s="34" t="e">
        <f>(AD54/AC54)*100</f>
        <v>#DIV/0!</v>
      </c>
      <c r="AF54" s="34">
        <f t="shared" ref="AF54:AR54" si="166">SUM(AF55+AF85)</f>
        <v>0</v>
      </c>
      <c r="AG54" s="34">
        <f t="shared" si="166"/>
        <v>0</v>
      </c>
      <c r="AH54" s="34">
        <f t="shared" si="166"/>
        <v>0</v>
      </c>
      <c r="AI54" s="34">
        <f t="shared" si="166"/>
        <v>0</v>
      </c>
      <c r="AJ54" s="34">
        <f t="shared" si="166"/>
        <v>0</v>
      </c>
      <c r="AK54" s="34">
        <f t="shared" si="166"/>
        <v>0</v>
      </c>
      <c r="AL54" s="34">
        <f t="shared" si="166"/>
        <v>0</v>
      </c>
      <c r="AM54" s="34">
        <f t="shared" si="166"/>
        <v>0</v>
      </c>
      <c r="AN54" s="102">
        <f t="shared" si="166"/>
        <v>0</v>
      </c>
      <c r="AO54" s="102">
        <f t="shared" si="166"/>
        <v>0</v>
      </c>
      <c r="AP54" s="102">
        <f t="shared" si="166"/>
        <v>0</v>
      </c>
      <c r="AQ54" s="102">
        <f t="shared" si="166"/>
        <v>0</v>
      </c>
      <c r="AR54" s="102">
        <f t="shared" si="166"/>
        <v>0</v>
      </c>
      <c r="AS54" s="102" t="e">
        <f>AR54/AN54*100</f>
        <v>#DIV/0!</v>
      </c>
      <c r="AT54" s="102" t="e">
        <f>AR54/AP54*100</f>
        <v>#DIV/0!</v>
      </c>
      <c r="AU54" s="102">
        <f>SUM(AU55+AU85)+AU93</f>
        <v>1309415.3999999999</v>
      </c>
      <c r="AV54" s="102">
        <f>SUM(AV55+AV85)+AV93</f>
        <v>1274415.3999999999</v>
      </c>
      <c r="AW54" s="102">
        <f>SUM(AW55+AW85)+AW93</f>
        <v>1009415.4</v>
      </c>
      <c r="AX54" s="102">
        <f>SUM(AX55+AX85)+AX93</f>
        <v>1009415.4</v>
      </c>
      <c r="AY54" s="102">
        <f>SUM(AY55+AY85)+AY93</f>
        <v>-267880</v>
      </c>
      <c r="AZ54" s="34">
        <f>SUM(AZ55+AZ85)</f>
        <v>0</v>
      </c>
      <c r="BA54" s="34">
        <f>SUM(BA55+BA85)</f>
        <v>0</v>
      </c>
      <c r="BB54" s="102">
        <f>SUM(BB55+BB85)+BB93</f>
        <v>1006535.4</v>
      </c>
      <c r="BC54" s="102">
        <f>SUM(BC55+BC85)+BC93</f>
        <v>1006535.4</v>
      </c>
      <c r="BD54" s="102">
        <f>SUM(BD55+BD85)+BD93</f>
        <v>414066.32</v>
      </c>
      <c r="BE54" s="102">
        <f>SUM(BE55+BE85)+BE93</f>
        <v>459907.75</v>
      </c>
      <c r="BF54" s="102">
        <f>SUM(BF55+BF85)+BF93</f>
        <v>697414.18</v>
      </c>
      <c r="BG54" s="102">
        <f>BG55</f>
        <v>640530.81000000006</v>
      </c>
      <c r="BH54" s="102">
        <f>BH55</f>
        <v>902535.4</v>
      </c>
      <c r="BI54" s="102">
        <f>SUM(BI55+BI85)+BI93</f>
        <v>190400</v>
      </c>
      <c r="BJ54" s="102">
        <f>BJ55</f>
        <v>1022935.4</v>
      </c>
      <c r="BK54" s="102">
        <f>SUM(BK55+BK85)+BK93</f>
        <v>426951.85</v>
      </c>
      <c r="BL54" s="102">
        <f t="shared" ref="BL54:BL74" si="167">IFERROR(BK54/BJ54*100,)</f>
        <v>41.737909353806693</v>
      </c>
      <c r="BM54" s="102"/>
      <c r="BN54" s="102"/>
      <c r="BO54" s="102">
        <f>BO55</f>
        <v>591796.13</v>
      </c>
      <c r="BP54" s="102"/>
      <c r="BQ54" s="102"/>
      <c r="BR54" s="102">
        <f>SUM(BR55+BR85)+BR93</f>
        <v>202203.87</v>
      </c>
      <c r="BS54" s="102">
        <f>BS55</f>
        <v>650000</v>
      </c>
      <c r="BT54" s="102">
        <f>BT55</f>
        <v>426589.32</v>
      </c>
      <c r="BU54" s="102">
        <f>BU55</f>
        <v>19288.120000000003</v>
      </c>
      <c r="BV54" s="102">
        <f>BV55</f>
        <v>650000</v>
      </c>
      <c r="BW54" s="102"/>
      <c r="BX54" s="102"/>
      <c r="BY54" s="102">
        <f>BY55</f>
        <v>611084.25</v>
      </c>
      <c r="BZ54" s="102">
        <f>BZ55</f>
        <v>599772.61</v>
      </c>
      <c r="CA54" s="102">
        <f t="shared" si="20"/>
        <v>93.636808821108843</v>
      </c>
      <c r="CB54" s="102">
        <f t="shared" si="21"/>
        <v>98.148923000388237</v>
      </c>
      <c r="CC54" s="102">
        <f>CC55</f>
        <v>680000</v>
      </c>
      <c r="CD54" s="102">
        <f>CD55</f>
        <v>680000</v>
      </c>
      <c r="CE54" s="102">
        <f>CE55</f>
        <v>650000</v>
      </c>
      <c r="CF54" s="102">
        <f>CF55</f>
        <v>113781.74</v>
      </c>
      <c r="CG54" s="102">
        <f t="shared" si="152"/>
        <v>17.504883076923079</v>
      </c>
      <c r="CH54" s="102">
        <f>CH55</f>
        <v>60000</v>
      </c>
      <c r="CI54" s="102">
        <f>CI55</f>
        <v>710000</v>
      </c>
      <c r="CJ54" s="102"/>
      <c r="CK54" s="102">
        <f t="shared" si="6"/>
        <v>0</v>
      </c>
      <c r="CL54" s="102">
        <f>CL55</f>
        <v>0</v>
      </c>
      <c r="CM54" s="102">
        <f>CM55</f>
        <v>710000</v>
      </c>
      <c r="CN54" s="102"/>
      <c r="CO54" s="102">
        <f t="shared" si="7"/>
        <v>0</v>
      </c>
      <c r="CP54" s="102">
        <f>CP55</f>
        <v>0</v>
      </c>
      <c r="CQ54" s="102">
        <f>CQ55</f>
        <v>710000</v>
      </c>
      <c r="CR54" s="102">
        <f>CR55</f>
        <v>411232.08</v>
      </c>
      <c r="CS54" s="102">
        <f t="shared" si="137"/>
        <v>57.920011267605631</v>
      </c>
      <c r="CT54" s="102">
        <f>CT55</f>
        <v>-74000</v>
      </c>
      <c r="CU54" s="102">
        <f>CU55</f>
        <v>636000</v>
      </c>
      <c r="CV54" s="102">
        <f>CV55</f>
        <v>411232.08</v>
      </c>
      <c r="CW54" s="102">
        <f t="shared" si="9"/>
        <v>64.659132075471703</v>
      </c>
      <c r="CX54" s="102">
        <f t="shared" ref="CX54:DH54" si="168">CX55</f>
        <v>38661.260000000009</v>
      </c>
      <c r="CY54" s="102">
        <f t="shared" si="168"/>
        <v>674661.26</v>
      </c>
      <c r="CZ54" s="115">
        <f t="shared" si="168"/>
        <v>710000</v>
      </c>
      <c r="DA54" s="115">
        <f t="shared" si="168"/>
        <v>710000</v>
      </c>
      <c r="DB54" s="115">
        <f>DB55</f>
        <v>371761.36</v>
      </c>
      <c r="DC54" s="115">
        <f>DC55</f>
        <v>355932.91000000003</v>
      </c>
      <c r="DD54" s="102">
        <f t="shared" si="135"/>
        <v>95.742308990907503</v>
      </c>
      <c r="DE54" s="102">
        <f t="shared" si="136"/>
        <v>50.131395774647892</v>
      </c>
      <c r="DF54" s="115">
        <f t="shared" ref="DF54" si="169">DF55</f>
        <v>674661.26</v>
      </c>
      <c r="DG54" s="115">
        <f t="shared" si="168"/>
        <v>730000</v>
      </c>
      <c r="DH54" s="102">
        <f t="shared" si="168"/>
        <v>154796.75</v>
      </c>
      <c r="DI54" s="102">
        <f t="shared" si="13"/>
        <v>21.205034246575341</v>
      </c>
      <c r="DJ54" s="102">
        <f>DJ55</f>
        <v>-20000</v>
      </c>
      <c r="DK54" s="115">
        <f>DK55</f>
        <v>710000</v>
      </c>
      <c r="DL54" s="102">
        <f t="shared" si="133"/>
        <v>95.022712676056344</v>
      </c>
      <c r="DM54" s="102">
        <f>DM55</f>
        <v>0</v>
      </c>
      <c r="DN54" s="115">
        <f>DN55</f>
        <v>710000</v>
      </c>
      <c r="DO54" s="102">
        <f t="shared" ref="DO54" si="170">DO55</f>
        <v>388000.58</v>
      </c>
      <c r="DP54" s="102">
        <f t="shared" si="134"/>
        <v>54.647969014084509</v>
      </c>
      <c r="DQ54" s="102">
        <f>DQ55</f>
        <v>-69775</v>
      </c>
      <c r="DR54" s="115">
        <f>DR55</f>
        <v>640225</v>
      </c>
      <c r="DS54" s="115">
        <f t="shared" ref="DS54" si="171">DS55</f>
        <v>505161.33</v>
      </c>
      <c r="DT54" s="102">
        <f t="shared" si="76"/>
        <v>78.903718224061862</v>
      </c>
      <c r="DU54" s="102">
        <f>DU55</f>
        <v>-3044</v>
      </c>
      <c r="DV54" s="115">
        <f>DV55</f>
        <v>637181</v>
      </c>
      <c r="DW54" s="115">
        <f t="shared" ref="DW54:DZ54" si="172">DW55</f>
        <v>710000</v>
      </c>
      <c r="DX54" s="115">
        <f t="shared" si="172"/>
        <v>710000</v>
      </c>
      <c r="DY54" s="115">
        <f t="shared" si="172"/>
        <v>710000</v>
      </c>
      <c r="DZ54" s="115">
        <f t="shared" si="172"/>
        <v>710000</v>
      </c>
    </row>
    <row r="55" spans="1:130" s="630" customFormat="1" ht="20.100000000000001" customHeight="1" x14ac:dyDescent="0.35">
      <c r="A55" s="622"/>
      <c r="B55" s="640"/>
      <c r="C55" s="641"/>
      <c r="D55" s="622"/>
      <c r="E55" s="622"/>
      <c r="F55" s="622"/>
      <c r="G55" s="622" t="s">
        <v>9</v>
      </c>
      <c r="H55" s="622"/>
      <c r="I55" s="622"/>
      <c r="J55" s="622" t="s">
        <v>201</v>
      </c>
      <c r="K55" s="810"/>
      <c r="L55" s="822">
        <v>32</v>
      </c>
      <c r="M55" s="904" t="s">
        <v>161</v>
      </c>
      <c r="N55" s="904"/>
      <c r="O55" s="904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591"/>
      <c r="AJ55" s="31"/>
      <c r="AK55" s="31"/>
      <c r="AL55" s="31"/>
      <c r="AM55" s="31"/>
      <c r="AN55" s="102">
        <f>SUM(AN56)+AN58+AN62</f>
        <v>0</v>
      </c>
      <c r="AO55" s="102">
        <f>SUM(AO56)+AO58+AO62</f>
        <v>0</v>
      </c>
      <c r="AP55" s="102">
        <f>SUM(AP56)+AP58+AP62</f>
        <v>0</v>
      </c>
      <c r="AQ55" s="102">
        <f>SUM(AQ56)+AQ58+AQ62</f>
        <v>0</v>
      </c>
      <c r="AR55" s="102">
        <v>0</v>
      </c>
      <c r="AS55" s="51"/>
      <c r="AT55" s="51"/>
      <c r="AU55" s="102">
        <f>SUM(AU56)+AU58+AU62</f>
        <v>974415.4</v>
      </c>
      <c r="AV55" s="102">
        <f>SUM(AV56)+AV58+AV62</f>
        <v>974415.4</v>
      </c>
      <c r="AW55" s="102">
        <v>974415.4</v>
      </c>
      <c r="AX55" s="102">
        <v>974415.4</v>
      </c>
      <c r="AY55" s="102">
        <f>SUM(AY56)+AY58+AY62</f>
        <v>-71880</v>
      </c>
      <c r="AZ55" s="31"/>
      <c r="BA55" s="31"/>
      <c r="BB55" s="102">
        <f t="shared" ref="BB55:BK55" si="173">SUM(BB56)+BB58+BB62</f>
        <v>902535.4</v>
      </c>
      <c r="BC55" s="102">
        <f t="shared" si="173"/>
        <v>902535.4</v>
      </c>
      <c r="BD55" s="102">
        <f t="shared" si="173"/>
        <v>414066.32</v>
      </c>
      <c r="BE55" s="102">
        <f t="shared" si="173"/>
        <v>459907.75</v>
      </c>
      <c r="BF55" s="102">
        <f t="shared" si="173"/>
        <v>593414.18000000005</v>
      </c>
      <c r="BG55" s="102">
        <f>SUM(BG56)+BG58+BG62</f>
        <v>640530.81000000006</v>
      </c>
      <c r="BH55" s="102">
        <f>SUM(BH56)+BH58+BH62</f>
        <v>902535.4</v>
      </c>
      <c r="BI55" s="102">
        <f t="shared" si="173"/>
        <v>120400</v>
      </c>
      <c r="BJ55" s="102">
        <f>SUM(BJ56)+BJ58+BJ62</f>
        <v>1022935.4</v>
      </c>
      <c r="BK55" s="102">
        <f t="shared" si="173"/>
        <v>356851.85</v>
      </c>
      <c r="BL55" s="102">
        <f t="shared" si="167"/>
        <v>34.885081697241091</v>
      </c>
      <c r="BM55" s="102"/>
      <c r="BN55" s="102"/>
      <c r="BO55" s="102">
        <f>SUM(BO56)+BO58+BO62</f>
        <v>591796.13</v>
      </c>
      <c r="BP55" s="102"/>
      <c r="BQ55" s="102"/>
      <c r="BR55" s="102">
        <f>SUM(BR56)+BR58+BR62</f>
        <v>58203.87</v>
      </c>
      <c r="BS55" s="102">
        <f>SUM(BS56)+BS58+BS62</f>
        <v>650000</v>
      </c>
      <c r="BT55" s="102">
        <f>SUM(BT56)+BT58+BT62</f>
        <v>426589.32</v>
      </c>
      <c r="BU55" s="102">
        <f>SUM(BU56)+BU58+BU62</f>
        <v>19288.120000000003</v>
      </c>
      <c r="BV55" s="102">
        <f>SUM(BV56)+BV58+BV62</f>
        <v>650000</v>
      </c>
      <c r="BW55" s="102"/>
      <c r="BX55" s="102"/>
      <c r="BY55" s="102">
        <f>SUM(BY56)+BY58+BY62</f>
        <v>611084.25</v>
      </c>
      <c r="BZ55" s="102">
        <f>SUM(BZ56)+BZ58+BZ62</f>
        <v>599772.61</v>
      </c>
      <c r="CA55" s="102">
        <f t="shared" si="20"/>
        <v>93.636808821108843</v>
      </c>
      <c r="CB55" s="102">
        <f t="shared" si="21"/>
        <v>98.148923000388237</v>
      </c>
      <c r="CC55" s="102">
        <v>680000</v>
      </c>
      <c r="CD55" s="102">
        <v>680000</v>
      </c>
      <c r="CE55" s="102">
        <f>SUM(CE56)+CE58+CE62</f>
        <v>650000</v>
      </c>
      <c r="CF55" s="102">
        <f>SUM(CF56)+CF58+CF62</f>
        <v>113781.74</v>
      </c>
      <c r="CG55" s="102">
        <f t="shared" si="152"/>
        <v>17.504883076923079</v>
      </c>
      <c r="CH55" s="102">
        <f>SUM(CH56)+CH58+CH62</f>
        <v>60000</v>
      </c>
      <c r="CI55" s="102">
        <f>SUM(CI56)+CI58+CI62</f>
        <v>710000</v>
      </c>
      <c r="CJ55" s="102"/>
      <c r="CK55" s="102">
        <f t="shared" si="6"/>
        <v>0</v>
      </c>
      <c r="CL55" s="102">
        <f>SUM(CL56)+CL58+CL62</f>
        <v>0</v>
      </c>
      <c r="CM55" s="102">
        <f>SUM(CM56)+CM58+CM62</f>
        <v>710000</v>
      </c>
      <c r="CN55" s="102"/>
      <c r="CO55" s="102">
        <f t="shared" si="7"/>
        <v>0</v>
      </c>
      <c r="CP55" s="102">
        <f>SUM(CP56)+CP58+CP62</f>
        <v>0</v>
      </c>
      <c r="CQ55" s="102">
        <f>SUM(CQ56)+CQ58+CQ62</f>
        <v>710000</v>
      </c>
      <c r="CR55" s="102">
        <f>SUM(CR56)+CR58+CR62</f>
        <v>411232.08</v>
      </c>
      <c r="CS55" s="102">
        <f t="shared" si="137"/>
        <v>57.920011267605631</v>
      </c>
      <c r="CT55" s="102">
        <f>SUM(CT56)+CT58+CT62</f>
        <v>-74000</v>
      </c>
      <c r="CU55" s="102">
        <f>SUM(CU56)+CU58+CU62</f>
        <v>636000</v>
      </c>
      <c r="CV55" s="102">
        <f>SUM(CV56)+CV58+CV62</f>
        <v>411232.08</v>
      </c>
      <c r="CW55" s="102">
        <f t="shared" si="9"/>
        <v>64.659132075471703</v>
      </c>
      <c r="CX55" s="102">
        <f>SUM(CX56)+CX58+CX62</f>
        <v>38661.260000000009</v>
      </c>
      <c r="CY55" s="102">
        <f>SUM(CY56)+CY58+CY62</f>
        <v>674661.26</v>
      </c>
      <c r="CZ55" s="115">
        <v>710000</v>
      </c>
      <c r="DA55" s="115">
        <v>710000</v>
      </c>
      <c r="DB55" s="115">
        <f>SUM(DB56)+DB58+DB62</f>
        <v>371761.36</v>
      </c>
      <c r="DC55" s="115">
        <f>SUM(DC56)+DC58+DC62</f>
        <v>355932.91000000003</v>
      </c>
      <c r="DD55" s="102">
        <f t="shared" si="135"/>
        <v>95.742308990907503</v>
      </c>
      <c r="DE55" s="102">
        <f t="shared" si="136"/>
        <v>50.131395774647892</v>
      </c>
      <c r="DF55" s="115">
        <f>SUM(DF56)+DF58+DF62</f>
        <v>674661.26</v>
      </c>
      <c r="DG55" s="115">
        <f>SUM(DG56)+DG58+DG62</f>
        <v>730000</v>
      </c>
      <c r="DH55" s="102">
        <f>SUM(DH56)+DH58+DH62</f>
        <v>154796.75</v>
      </c>
      <c r="DI55" s="102">
        <f t="shared" si="13"/>
        <v>21.205034246575341</v>
      </c>
      <c r="DJ55" s="102">
        <f>SUM(DJ56)+DJ58+DJ62</f>
        <v>-20000</v>
      </c>
      <c r="DK55" s="115">
        <f>SUM(DK56)+DK58+DK62</f>
        <v>710000</v>
      </c>
      <c r="DL55" s="102">
        <f t="shared" si="133"/>
        <v>95.022712676056344</v>
      </c>
      <c r="DM55" s="102">
        <f>SUM(DM56)+DM58+DM62</f>
        <v>0</v>
      </c>
      <c r="DN55" s="115">
        <f>SUM(DN56)+DN58+DN62</f>
        <v>710000</v>
      </c>
      <c r="DO55" s="102">
        <f>SUM(DO56)+DO58+DO62</f>
        <v>388000.58</v>
      </c>
      <c r="DP55" s="102">
        <f t="shared" si="134"/>
        <v>54.647969014084509</v>
      </c>
      <c r="DQ55" s="102">
        <f>SUM(DQ56)+DQ58+DQ62</f>
        <v>-69775</v>
      </c>
      <c r="DR55" s="115">
        <f>SUM(DR56)+DR58+DR62</f>
        <v>640225</v>
      </c>
      <c r="DS55" s="115">
        <f>SUM(DS56)+DS58+DS62</f>
        <v>505161.33</v>
      </c>
      <c r="DT55" s="102">
        <f t="shared" si="76"/>
        <v>78.903718224061862</v>
      </c>
      <c r="DU55" s="102">
        <f>SUM(DU56)+DU58+DU62</f>
        <v>-3044</v>
      </c>
      <c r="DV55" s="115">
        <f>SUM(DV56)+DV58+DV62</f>
        <v>637181</v>
      </c>
      <c r="DW55" s="115">
        <f t="shared" ref="DW55:DX55" si="174">SUM(DW56)+DW58+DW62</f>
        <v>710000</v>
      </c>
      <c r="DX55" s="115">
        <f t="shared" si="174"/>
        <v>710000</v>
      </c>
      <c r="DY55" s="115">
        <v>710000</v>
      </c>
      <c r="DZ55" s="115">
        <v>710000</v>
      </c>
    </row>
    <row r="56" spans="1:130" s="630" customFormat="1" ht="20.100000000000001" customHeight="1" x14ac:dyDescent="0.35">
      <c r="A56" s="640" t="s">
        <v>448</v>
      </c>
      <c r="B56" s="640" t="s">
        <v>709</v>
      </c>
      <c r="C56" s="641" t="s">
        <v>5</v>
      </c>
      <c r="D56" s="622"/>
      <c r="E56" s="622"/>
      <c r="F56" s="622"/>
      <c r="G56" s="622" t="s">
        <v>9</v>
      </c>
      <c r="H56" s="622"/>
      <c r="I56" s="622"/>
      <c r="J56" s="622" t="s">
        <v>201</v>
      </c>
      <c r="K56" s="810"/>
      <c r="L56" s="549"/>
      <c r="M56" s="819">
        <v>321</v>
      </c>
      <c r="N56" s="904" t="s">
        <v>162</v>
      </c>
      <c r="O56" s="904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591"/>
      <c r="AJ56" s="31"/>
      <c r="AK56" s="31"/>
      <c r="AL56" s="31"/>
      <c r="AM56" s="31"/>
      <c r="AN56" s="102">
        <f>SUM(AN57)</f>
        <v>0</v>
      </c>
      <c r="AO56" s="102">
        <f>SUM(AO57)</f>
        <v>0</v>
      </c>
      <c r="AP56" s="102">
        <f>SUM(AP57)</f>
        <v>0</v>
      </c>
      <c r="AQ56" s="102">
        <f>SUM(AQ57)</f>
        <v>0</v>
      </c>
      <c r="AR56" s="102">
        <v>0</v>
      </c>
      <c r="AS56" s="51"/>
      <c r="AT56" s="51"/>
      <c r="AU56" s="102">
        <f>SUM(AU57)</f>
        <v>240000</v>
      </c>
      <c r="AV56" s="102">
        <f>SUM(AV57)</f>
        <v>240000</v>
      </c>
      <c r="AW56" s="102"/>
      <c r="AX56" s="102"/>
      <c r="AY56" s="102">
        <f>SUM(AY57)</f>
        <v>0</v>
      </c>
      <c r="AZ56" s="31"/>
      <c r="BA56" s="31"/>
      <c r="BB56" s="102">
        <f t="shared" ref="BB56:BK56" si="175">SUM(BB57)</f>
        <v>240000</v>
      </c>
      <c r="BC56" s="102">
        <f t="shared" si="175"/>
        <v>240000</v>
      </c>
      <c r="BD56" s="102">
        <f t="shared" si="175"/>
        <v>70126.22</v>
      </c>
      <c r="BE56" s="102">
        <f t="shared" si="175"/>
        <v>91662.85</v>
      </c>
      <c r="BF56" s="102">
        <f t="shared" si="175"/>
        <v>126662.85</v>
      </c>
      <c r="BG56" s="102">
        <f t="shared" si="175"/>
        <v>130530.81</v>
      </c>
      <c r="BH56" s="102">
        <f t="shared" si="175"/>
        <v>240000</v>
      </c>
      <c r="BI56" s="102">
        <f t="shared" si="175"/>
        <v>0</v>
      </c>
      <c r="BJ56" s="102">
        <f t="shared" si="175"/>
        <v>240000</v>
      </c>
      <c r="BK56" s="102">
        <f t="shared" si="175"/>
        <v>83601.86</v>
      </c>
      <c r="BL56" s="102">
        <f t="shared" si="167"/>
        <v>34.834108333333333</v>
      </c>
      <c r="BM56" s="102"/>
      <c r="BN56" s="102"/>
      <c r="BO56" s="102">
        <f>SUM(BO57)</f>
        <v>125000</v>
      </c>
      <c r="BP56" s="102"/>
      <c r="BQ56" s="102"/>
      <c r="BR56" s="102">
        <f>SUM(BR57)</f>
        <v>35000</v>
      </c>
      <c r="BS56" s="102">
        <f>SUM(BS57)</f>
        <v>160000</v>
      </c>
      <c r="BT56" s="102">
        <f>SUM(BT57)</f>
        <v>110166.92</v>
      </c>
      <c r="BU56" s="102">
        <f>SUM(BU57)</f>
        <v>7000</v>
      </c>
      <c r="BV56" s="102">
        <f>SUM(BV57)</f>
        <v>160000</v>
      </c>
      <c r="BW56" s="102"/>
      <c r="BX56" s="102"/>
      <c r="BY56" s="102">
        <f>SUM(BY57)</f>
        <v>132000</v>
      </c>
      <c r="BZ56" s="102">
        <f>SUM(BZ57)</f>
        <v>132000</v>
      </c>
      <c r="CA56" s="102">
        <f t="shared" si="20"/>
        <v>101.12555035857052</v>
      </c>
      <c r="CB56" s="102">
        <f t="shared" si="21"/>
        <v>100</v>
      </c>
      <c r="CC56" s="102">
        <f>SUM(CC57)</f>
        <v>0</v>
      </c>
      <c r="CD56" s="102">
        <f>SUM(CD57)</f>
        <v>0</v>
      </c>
      <c r="CE56" s="102">
        <f>SUM(CE57)</f>
        <v>160000</v>
      </c>
      <c r="CF56" s="102">
        <f>SUM(CF57)</f>
        <v>29026.86</v>
      </c>
      <c r="CG56" s="102">
        <f t="shared" si="152"/>
        <v>18.1417875</v>
      </c>
      <c r="CH56" s="102">
        <f>SUM(CH57)</f>
        <v>20000</v>
      </c>
      <c r="CI56" s="102">
        <f>SUM(CI57)</f>
        <v>180000</v>
      </c>
      <c r="CJ56" s="102"/>
      <c r="CK56" s="102">
        <f t="shared" si="6"/>
        <v>0</v>
      </c>
      <c r="CL56" s="102">
        <f>SUM(CL57)</f>
        <v>0</v>
      </c>
      <c r="CM56" s="102">
        <f>SUM(CM57)</f>
        <v>180000</v>
      </c>
      <c r="CN56" s="102"/>
      <c r="CO56" s="102">
        <f t="shared" si="7"/>
        <v>0</v>
      </c>
      <c r="CP56" s="102">
        <f>SUM(CP57)</f>
        <v>0</v>
      </c>
      <c r="CQ56" s="102">
        <f>SUM(CQ57)</f>
        <v>180000</v>
      </c>
      <c r="CR56" s="102">
        <f>SUM(CR57)</f>
        <v>95734.36</v>
      </c>
      <c r="CS56" s="102">
        <f t="shared" si="137"/>
        <v>53.185755555555559</v>
      </c>
      <c r="CT56" s="102">
        <f>SUM(CT57)</f>
        <v>-37000</v>
      </c>
      <c r="CU56" s="102">
        <f>SUM(CU57)</f>
        <v>143000</v>
      </c>
      <c r="CV56" s="102">
        <f>SUM(CV57)</f>
        <v>95734.36</v>
      </c>
      <c r="CW56" s="102">
        <f t="shared" si="9"/>
        <v>66.947104895104886</v>
      </c>
      <c r="CX56" s="102">
        <f t="shared" ref="CX56:DH56" si="176">SUM(CX57)</f>
        <v>9055</v>
      </c>
      <c r="CY56" s="102">
        <f t="shared" si="176"/>
        <v>152055</v>
      </c>
      <c r="CZ56" s="115">
        <f t="shared" si="176"/>
        <v>0</v>
      </c>
      <c r="DA56" s="115">
        <f t="shared" si="176"/>
        <v>0</v>
      </c>
      <c r="DB56" s="115">
        <f>SUM(DB57)</f>
        <v>83264.820000000007</v>
      </c>
      <c r="DC56" s="115">
        <f>SUM(DC57)</f>
        <v>80771.520000000004</v>
      </c>
      <c r="DD56" s="102">
        <f t="shared" si="135"/>
        <v>97.005578106095697</v>
      </c>
      <c r="DE56" s="102">
        <f t="shared" si="136"/>
        <v>44.873066666666666</v>
      </c>
      <c r="DF56" s="115">
        <f t="shared" ref="DF56" si="177">SUM(DF57)</f>
        <v>152055</v>
      </c>
      <c r="DG56" s="115">
        <f t="shared" si="176"/>
        <v>180000</v>
      </c>
      <c r="DH56" s="102">
        <f t="shared" si="176"/>
        <v>27817.64</v>
      </c>
      <c r="DI56" s="102">
        <f t="shared" si="13"/>
        <v>15.454244444444445</v>
      </c>
      <c r="DJ56" s="102">
        <f>SUM(DJ57)</f>
        <v>0</v>
      </c>
      <c r="DK56" s="115">
        <f>SUM(DK57)</f>
        <v>180000</v>
      </c>
      <c r="DL56" s="102">
        <f t="shared" si="133"/>
        <v>84.474999999999994</v>
      </c>
      <c r="DM56" s="102">
        <f>SUM(DM57)</f>
        <v>0</v>
      </c>
      <c r="DN56" s="115">
        <f>SUM(DN57)</f>
        <v>180000</v>
      </c>
      <c r="DO56" s="102">
        <f t="shared" ref="DO56" si="178">SUM(DO57)</f>
        <v>91160.33</v>
      </c>
      <c r="DP56" s="102">
        <f t="shared" si="134"/>
        <v>50.644627777777785</v>
      </c>
      <c r="DQ56" s="102">
        <f>SUM(DQ57)</f>
        <v>-37000</v>
      </c>
      <c r="DR56" s="115">
        <f>SUM(DR57)</f>
        <v>143000</v>
      </c>
      <c r="DS56" s="115">
        <f t="shared" ref="DS56" si="179">SUM(DS57)</f>
        <v>123762.78</v>
      </c>
      <c r="DT56" s="102">
        <f t="shared" si="76"/>
        <v>86.547398601398598</v>
      </c>
      <c r="DU56" s="102">
        <f>SUM(DU57)</f>
        <v>9000</v>
      </c>
      <c r="DV56" s="115">
        <f>SUM(DV57)</f>
        <v>152000</v>
      </c>
      <c r="DW56" s="115">
        <f t="shared" ref="DW56:DZ56" si="180">SUM(DW57)</f>
        <v>180000</v>
      </c>
      <c r="DX56" s="115">
        <f t="shared" si="180"/>
        <v>180000</v>
      </c>
      <c r="DY56" s="115">
        <f t="shared" si="180"/>
        <v>0</v>
      </c>
      <c r="DZ56" s="115">
        <f t="shared" si="180"/>
        <v>0</v>
      </c>
    </row>
    <row r="57" spans="1:130" s="630" customFormat="1" ht="20.100000000000001" customHeight="1" x14ac:dyDescent="0.35">
      <c r="A57" s="622"/>
      <c r="B57" s="640"/>
      <c r="C57" s="641"/>
      <c r="D57" s="622"/>
      <c r="E57" s="622"/>
      <c r="F57" s="622"/>
      <c r="G57" s="622" t="s">
        <v>9</v>
      </c>
      <c r="H57" s="622"/>
      <c r="I57" s="622"/>
      <c r="J57" s="622" t="s">
        <v>201</v>
      </c>
      <c r="K57" s="577"/>
      <c r="L57" s="555"/>
      <c r="M57" s="549"/>
      <c r="N57" s="609">
        <v>3212</v>
      </c>
      <c r="O57" s="573" t="s">
        <v>253</v>
      </c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591"/>
      <c r="AJ57" s="31"/>
      <c r="AK57" s="31"/>
      <c r="AL57" s="31"/>
      <c r="AM57" s="31"/>
      <c r="AN57" s="51">
        <v>0</v>
      </c>
      <c r="AO57" s="51">
        <v>0</v>
      </c>
      <c r="AP57" s="51">
        <v>0</v>
      </c>
      <c r="AQ57" s="51">
        <v>0</v>
      </c>
      <c r="AR57" s="51">
        <v>0</v>
      </c>
      <c r="AS57" s="51"/>
      <c r="AT57" s="51"/>
      <c r="AU57" s="51">
        <v>240000</v>
      </c>
      <c r="AV57" s="51">
        <v>240000</v>
      </c>
      <c r="AW57" s="51"/>
      <c r="AX57" s="51"/>
      <c r="AY57" s="51">
        <f>(BB57-AV57)</f>
        <v>0</v>
      </c>
      <c r="AZ57" s="31"/>
      <c r="BA57" s="31"/>
      <c r="BB57" s="51">
        <v>240000</v>
      </c>
      <c r="BC57" s="51">
        <v>240000</v>
      </c>
      <c r="BD57" s="51">
        <v>70126.22</v>
      </c>
      <c r="BE57" s="51">
        <v>91662.85</v>
      </c>
      <c r="BF57" s="51">
        <v>126662.85</v>
      </c>
      <c r="BG57" s="51">
        <v>130530.81</v>
      </c>
      <c r="BH57" s="51">
        <v>240000</v>
      </c>
      <c r="BI57" s="51">
        <f>(BJ57-BH57)</f>
        <v>0</v>
      </c>
      <c r="BJ57" s="51">
        <v>240000</v>
      </c>
      <c r="BK57" s="51">
        <v>83601.86</v>
      </c>
      <c r="BL57" s="51">
        <f t="shared" si="167"/>
        <v>34.834108333333333</v>
      </c>
      <c r="BM57" s="51"/>
      <c r="BN57" s="51"/>
      <c r="BO57" s="51">
        <v>125000</v>
      </c>
      <c r="BP57" s="51"/>
      <c r="BQ57" s="51"/>
      <c r="BR57" s="51">
        <f>(BS57-BO57)</f>
        <v>35000</v>
      </c>
      <c r="BS57" s="51">
        <v>160000</v>
      </c>
      <c r="BT57" s="51">
        <v>110166.92</v>
      </c>
      <c r="BU57" s="51">
        <f>(BY57-BO57)</f>
        <v>7000</v>
      </c>
      <c r="BV57" s="51">
        <v>160000</v>
      </c>
      <c r="BW57" s="51"/>
      <c r="BX57" s="51"/>
      <c r="BY57" s="51">
        <v>132000</v>
      </c>
      <c r="BZ57" s="51">
        <v>132000</v>
      </c>
      <c r="CA57" s="51">
        <f t="shared" si="20"/>
        <v>101.12555035857052</v>
      </c>
      <c r="CB57" s="51">
        <f t="shared" si="21"/>
        <v>100</v>
      </c>
      <c r="CC57" s="51"/>
      <c r="CD57" s="51"/>
      <c r="CE57" s="51">
        <v>160000</v>
      </c>
      <c r="CF57" s="51">
        <v>29026.86</v>
      </c>
      <c r="CG57" s="51">
        <f t="shared" si="152"/>
        <v>18.1417875</v>
      </c>
      <c r="CH57" s="51">
        <f>(CI57-CE57)</f>
        <v>20000</v>
      </c>
      <c r="CI57" s="51">
        <v>180000</v>
      </c>
      <c r="CJ57" s="51"/>
      <c r="CK57" s="51">
        <f t="shared" si="6"/>
        <v>0</v>
      </c>
      <c r="CL57" s="51">
        <f>(CM57-CI57)</f>
        <v>0</v>
      </c>
      <c r="CM57" s="51">
        <v>180000</v>
      </c>
      <c r="CN57" s="51"/>
      <c r="CO57" s="51">
        <f t="shared" si="7"/>
        <v>0</v>
      </c>
      <c r="CP57" s="51">
        <f>(CQ57-CM57)</f>
        <v>0</v>
      </c>
      <c r="CQ57" s="51">
        <v>180000</v>
      </c>
      <c r="CR57" s="51">
        <v>95734.36</v>
      </c>
      <c r="CS57" s="51">
        <f t="shared" si="137"/>
        <v>53.185755555555559</v>
      </c>
      <c r="CT57" s="51">
        <f>(CU57-CQ57)</f>
        <v>-37000</v>
      </c>
      <c r="CU57" s="51">
        <v>143000</v>
      </c>
      <c r="CV57" s="51">
        <v>95734.36</v>
      </c>
      <c r="CW57" s="51">
        <f t="shared" si="9"/>
        <v>66.947104895104886</v>
      </c>
      <c r="CX57" s="51">
        <f>(CY57-CU57)</f>
        <v>9055</v>
      </c>
      <c r="CY57" s="51">
        <v>152055</v>
      </c>
      <c r="CZ57" s="745"/>
      <c r="DA57" s="745"/>
      <c r="DB57" s="745">
        <v>83264.820000000007</v>
      </c>
      <c r="DC57" s="745">
        <v>80771.520000000004</v>
      </c>
      <c r="DD57" s="51">
        <f t="shared" si="135"/>
        <v>97.005578106095697</v>
      </c>
      <c r="DE57" s="51">
        <f t="shared" si="136"/>
        <v>44.873066666666666</v>
      </c>
      <c r="DF57" s="745">
        <v>152055</v>
      </c>
      <c r="DG57" s="745">
        <v>180000</v>
      </c>
      <c r="DH57" s="51">
        <v>27817.64</v>
      </c>
      <c r="DI57" s="51">
        <f t="shared" si="13"/>
        <v>15.454244444444445</v>
      </c>
      <c r="DJ57" s="51">
        <f>(DK57-DG57)</f>
        <v>0</v>
      </c>
      <c r="DK57" s="745">
        <v>180000</v>
      </c>
      <c r="DL57" s="51">
        <f t="shared" si="133"/>
        <v>84.474999999999994</v>
      </c>
      <c r="DM57" s="51">
        <f>(DN57-DK57)</f>
        <v>0</v>
      </c>
      <c r="DN57" s="745">
        <v>180000</v>
      </c>
      <c r="DO57" s="51">
        <v>91160.33</v>
      </c>
      <c r="DP57" s="51">
        <f t="shared" si="134"/>
        <v>50.644627777777785</v>
      </c>
      <c r="DQ57" s="51">
        <f>(DR57-DN57)</f>
        <v>-37000</v>
      </c>
      <c r="DR57" s="745">
        <v>143000</v>
      </c>
      <c r="DS57" s="745">
        <v>123762.78</v>
      </c>
      <c r="DT57" s="51">
        <f t="shared" si="76"/>
        <v>86.547398601398598</v>
      </c>
      <c r="DU57" s="51">
        <f>(DV57-DR57)</f>
        <v>9000</v>
      </c>
      <c r="DV57" s="745">
        <v>152000</v>
      </c>
      <c r="DW57" s="745">
        <v>180000</v>
      </c>
      <c r="DX57" s="745">
        <v>180000</v>
      </c>
      <c r="DY57" s="745"/>
      <c r="DZ57" s="745"/>
    </row>
    <row r="58" spans="1:130" s="630" customFormat="1" ht="20.100000000000001" customHeight="1" x14ac:dyDescent="0.35">
      <c r="A58" s="640" t="s">
        <v>449</v>
      </c>
      <c r="B58" s="640" t="s">
        <v>710</v>
      </c>
      <c r="C58" s="641" t="s">
        <v>5</v>
      </c>
      <c r="D58" s="622"/>
      <c r="E58" s="622"/>
      <c r="F58" s="622"/>
      <c r="G58" s="622"/>
      <c r="H58" s="622"/>
      <c r="I58" s="622"/>
      <c r="J58" s="622" t="s">
        <v>201</v>
      </c>
      <c r="K58" s="654"/>
      <c r="L58" s="581"/>
      <c r="M58" s="817">
        <v>322</v>
      </c>
      <c r="N58" s="905" t="s">
        <v>171</v>
      </c>
      <c r="O58" s="905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591"/>
      <c r="AJ58" s="31"/>
      <c r="AK58" s="31"/>
      <c r="AL58" s="31"/>
      <c r="AM58" s="31"/>
      <c r="AN58" s="102">
        <f>SUM(AN59:AN60)</f>
        <v>0</v>
      </c>
      <c r="AO58" s="102">
        <f>SUM(AO59:AO60)</f>
        <v>0</v>
      </c>
      <c r="AP58" s="102">
        <f>SUM(AP59:AP60)</f>
        <v>0</v>
      </c>
      <c r="AQ58" s="102">
        <f>SUM(AQ59:AQ60)</f>
        <v>0</v>
      </c>
      <c r="AR58" s="102">
        <v>0</v>
      </c>
      <c r="AS58" s="51"/>
      <c r="AT58" s="51"/>
      <c r="AU58" s="102">
        <f>SUM(AU59:AU60)</f>
        <v>504415.4</v>
      </c>
      <c r="AV58" s="102">
        <f>SUM(AV59:AV60)</f>
        <v>504415.4</v>
      </c>
      <c r="AW58" s="102"/>
      <c r="AX58" s="102"/>
      <c r="AY58" s="102">
        <f>SUM(AY59:AY60)</f>
        <v>-71880</v>
      </c>
      <c r="AZ58" s="31"/>
      <c r="BA58" s="31"/>
      <c r="BB58" s="102">
        <f t="shared" ref="BB58:BK58" si="181">SUM(BB59:BB60)</f>
        <v>432535.4</v>
      </c>
      <c r="BC58" s="102">
        <f t="shared" si="181"/>
        <v>432535.4</v>
      </c>
      <c r="BD58" s="102">
        <f t="shared" si="181"/>
        <v>130188.1</v>
      </c>
      <c r="BE58" s="102">
        <f t="shared" si="181"/>
        <v>139787.9</v>
      </c>
      <c r="BF58" s="102">
        <f t="shared" si="181"/>
        <v>177869.33000000002</v>
      </c>
      <c r="BG58" s="102">
        <f>SUM(BG59:BG60)</f>
        <v>183900</v>
      </c>
      <c r="BH58" s="102">
        <f t="shared" si="181"/>
        <v>432535.4</v>
      </c>
      <c r="BI58" s="102">
        <f t="shared" si="181"/>
        <v>0</v>
      </c>
      <c r="BJ58" s="102">
        <f t="shared" si="181"/>
        <v>432535.4</v>
      </c>
      <c r="BK58" s="102">
        <f t="shared" si="181"/>
        <v>81775.179999999993</v>
      </c>
      <c r="BL58" s="102">
        <f t="shared" si="167"/>
        <v>18.906008618022938</v>
      </c>
      <c r="BM58" s="102"/>
      <c r="BN58" s="102"/>
      <c r="BO58" s="102">
        <f>SUM(BO59:BO60)</f>
        <v>140000</v>
      </c>
      <c r="BP58" s="102"/>
      <c r="BQ58" s="102"/>
      <c r="BR58" s="102">
        <f t="shared" ref="BR58:BY58" si="182">SUM(BR59:BR60)</f>
        <v>20000</v>
      </c>
      <c r="BS58" s="102">
        <f t="shared" si="182"/>
        <v>160000</v>
      </c>
      <c r="BT58" s="102">
        <f>SUM(BT59:BT60)</f>
        <v>91917.59</v>
      </c>
      <c r="BU58" s="102">
        <f t="shared" si="182"/>
        <v>12409.25</v>
      </c>
      <c r="BV58" s="102">
        <f t="shared" si="182"/>
        <v>160000</v>
      </c>
      <c r="BW58" s="102"/>
      <c r="BX58" s="102"/>
      <c r="BY58" s="102">
        <f t="shared" si="182"/>
        <v>152409.25</v>
      </c>
      <c r="BZ58" s="102">
        <f t="shared" ref="BZ58:CR58" si="183">SUM(BZ59:BZ61)</f>
        <v>141097.60999999999</v>
      </c>
      <c r="CA58" s="102">
        <f t="shared" si="183"/>
        <v>213.16482747440887</v>
      </c>
      <c r="CB58" s="102">
        <f t="shared" si="183"/>
        <v>192.3050068027211</v>
      </c>
      <c r="CC58" s="102">
        <f t="shared" si="183"/>
        <v>0</v>
      </c>
      <c r="CD58" s="102">
        <f t="shared" si="183"/>
        <v>0</v>
      </c>
      <c r="CE58" s="102">
        <f t="shared" si="183"/>
        <v>160000</v>
      </c>
      <c r="CF58" s="102">
        <f t="shared" si="183"/>
        <v>23990.63</v>
      </c>
      <c r="CG58" s="102">
        <f t="shared" si="183"/>
        <v>15.783309210526317</v>
      </c>
      <c r="CH58" s="102">
        <f t="shared" si="183"/>
        <v>40000</v>
      </c>
      <c r="CI58" s="102">
        <f t="shared" si="183"/>
        <v>200000</v>
      </c>
      <c r="CJ58" s="102">
        <f t="shared" si="183"/>
        <v>0</v>
      </c>
      <c r="CK58" s="102">
        <f t="shared" si="183"/>
        <v>0</v>
      </c>
      <c r="CL58" s="102">
        <f t="shared" si="183"/>
        <v>0</v>
      </c>
      <c r="CM58" s="102">
        <f t="shared" si="183"/>
        <v>200000</v>
      </c>
      <c r="CN58" s="102">
        <f t="shared" si="183"/>
        <v>0</v>
      </c>
      <c r="CO58" s="102">
        <f t="shared" si="183"/>
        <v>0</v>
      </c>
      <c r="CP58" s="102">
        <f t="shared" si="183"/>
        <v>0</v>
      </c>
      <c r="CQ58" s="102">
        <f t="shared" si="183"/>
        <v>200000</v>
      </c>
      <c r="CR58" s="102">
        <f t="shared" si="183"/>
        <v>133725.34</v>
      </c>
      <c r="CS58" s="102">
        <f t="shared" si="137"/>
        <v>66.862670000000008</v>
      </c>
      <c r="CT58" s="102">
        <f>SUM(CT59:CT61)</f>
        <v>-10000</v>
      </c>
      <c r="CU58" s="102">
        <f t="shared" ref="CU58:CV58" si="184">SUM(CU59:CU61)</f>
        <v>190000</v>
      </c>
      <c r="CV58" s="102">
        <f t="shared" si="184"/>
        <v>133725.34</v>
      </c>
      <c r="CW58" s="102">
        <f t="shared" si="9"/>
        <v>70.381757894736836</v>
      </c>
      <c r="CX58" s="102">
        <f>SUM(CX59:CX61)</f>
        <v>9486.260000000002</v>
      </c>
      <c r="CY58" s="102">
        <f t="shared" ref="CY58" si="185">SUM(CY59:CY61)</f>
        <v>199486.26</v>
      </c>
      <c r="CZ58" s="115">
        <f>SUM(CZ59:CZ60)</f>
        <v>0</v>
      </c>
      <c r="DA58" s="115">
        <f>SUM(DA59:DA60)</f>
        <v>0</v>
      </c>
      <c r="DB58" s="115">
        <v>125719.16</v>
      </c>
      <c r="DC58" s="115">
        <f>SUM(DC59:DC61)</f>
        <v>125632.64</v>
      </c>
      <c r="DD58" s="102">
        <f t="shared" si="135"/>
        <v>99.931179941068649</v>
      </c>
      <c r="DE58" s="102">
        <f t="shared" si="136"/>
        <v>62.816320000000005</v>
      </c>
      <c r="DF58" s="115">
        <v>199486.26</v>
      </c>
      <c r="DG58" s="115">
        <f>SUM(DG59:DG61)</f>
        <v>220000</v>
      </c>
      <c r="DH58" s="102">
        <f t="shared" ref="DH58" si="186">SUM(DH59:DH61)</f>
        <v>71774.11</v>
      </c>
      <c r="DI58" s="102">
        <f t="shared" si="13"/>
        <v>32.624595454545457</v>
      </c>
      <c r="DJ58" s="102">
        <f>SUM(DJ59:DJ61)</f>
        <v>-20000</v>
      </c>
      <c r="DK58" s="115">
        <f>SUM(DK59:DK61)</f>
        <v>200000</v>
      </c>
      <c r="DL58" s="102">
        <f t="shared" si="133"/>
        <v>99.743130000000008</v>
      </c>
      <c r="DM58" s="102">
        <f>SUM(DM59:DM61)</f>
        <v>0</v>
      </c>
      <c r="DN58" s="115">
        <f>SUM(DN59:DN61)</f>
        <v>200000</v>
      </c>
      <c r="DO58" s="102">
        <f t="shared" ref="DO58" si="187">SUM(DO59:DO61)</f>
        <v>131311.5</v>
      </c>
      <c r="DP58" s="102">
        <f t="shared" si="134"/>
        <v>65.655749999999998</v>
      </c>
      <c r="DQ58" s="102">
        <f>SUM(DQ59:DQ61)</f>
        <v>6000</v>
      </c>
      <c r="DR58" s="115">
        <f>SUM(DR59:DR61)</f>
        <v>206000</v>
      </c>
      <c r="DS58" s="115">
        <f t="shared" ref="DS58" si="188">SUM(DS59:DS61)</f>
        <v>156874.80000000002</v>
      </c>
      <c r="DT58" s="102">
        <f t="shared" si="76"/>
        <v>76.152815533980586</v>
      </c>
      <c r="DU58" s="102">
        <f>SUM(DU59:DU61)</f>
        <v>1156</v>
      </c>
      <c r="DV58" s="115">
        <f>SUM(DV59:DV61)</f>
        <v>207156</v>
      </c>
      <c r="DW58" s="115">
        <f t="shared" ref="DW58:DZ58" si="189">SUM(DW59:DW61)</f>
        <v>200000</v>
      </c>
      <c r="DX58" s="115">
        <f t="shared" ref="DX58" si="190">SUM(DX59:DX61)</f>
        <v>200000</v>
      </c>
      <c r="DY58" s="115">
        <f t="shared" si="189"/>
        <v>0</v>
      </c>
      <c r="DZ58" s="115">
        <f t="shared" si="189"/>
        <v>0</v>
      </c>
    </row>
    <row r="59" spans="1:130" s="630" customFormat="1" ht="20.100000000000001" customHeight="1" x14ac:dyDescent="0.35">
      <c r="A59" s="622"/>
      <c r="B59" s="640"/>
      <c r="C59" s="641"/>
      <c r="D59" s="622"/>
      <c r="E59" s="622"/>
      <c r="F59" s="622"/>
      <c r="G59" s="622"/>
      <c r="H59" s="622"/>
      <c r="I59" s="622"/>
      <c r="J59" s="622" t="s">
        <v>201</v>
      </c>
      <c r="K59" s="654"/>
      <c r="L59" s="581"/>
      <c r="M59" s="553"/>
      <c r="N59" s="588">
        <v>3221</v>
      </c>
      <c r="O59" s="642" t="s">
        <v>257</v>
      </c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591"/>
      <c r="AJ59" s="31"/>
      <c r="AK59" s="31"/>
      <c r="AL59" s="31"/>
      <c r="AM59" s="31"/>
      <c r="AN59" s="51">
        <v>0</v>
      </c>
      <c r="AO59" s="51">
        <v>0</v>
      </c>
      <c r="AP59" s="51">
        <v>0</v>
      </c>
      <c r="AQ59" s="51">
        <v>0</v>
      </c>
      <c r="AR59" s="51">
        <v>0</v>
      </c>
      <c r="AS59" s="51"/>
      <c r="AT59" s="51"/>
      <c r="AU59" s="51">
        <v>124415.4</v>
      </c>
      <c r="AV59" s="51">
        <v>124415.4</v>
      </c>
      <c r="AW59" s="51"/>
      <c r="AX59" s="51"/>
      <c r="AY59" s="51">
        <f>(BB59-AV59)</f>
        <v>0</v>
      </c>
      <c r="AZ59" s="31"/>
      <c r="BA59" s="31"/>
      <c r="BB59" s="51">
        <v>124415.4</v>
      </c>
      <c r="BC59" s="51">
        <v>124415.4</v>
      </c>
      <c r="BD59" s="51">
        <v>3145</v>
      </c>
      <c r="BE59" s="51">
        <v>3926.25</v>
      </c>
      <c r="BF59" s="51">
        <v>27869.33</v>
      </c>
      <c r="BG59" s="51">
        <v>3926.25</v>
      </c>
      <c r="BH59" s="51">
        <v>124415.4</v>
      </c>
      <c r="BI59" s="51">
        <f>(BJ59-BH59)</f>
        <v>0</v>
      </c>
      <c r="BJ59" s="51">
        <v>124415.4</v>
      </c>
      <c r="BK59" s="51">
        <v>4277.5</v>
      </c>
      <c r="BL59" s="51">
        <f t="shared" si="167"/>
        <v>3.4380792088439214</v>
      </c>
      <c r="BM59" s="51"/>
      <c r="BN59" s="51"/>
      <c r="BO59" s="51">
        <v>7000</v>
      </c>
      <c r="BP59" s="51"/>
      <c r="BQ59" s="51"/>
      <c r="BR59" s="51">
        <f>(BS59-BO59)</f>
        <v>1000</v>
      </c>
      <c r="BS59" s="51">
        <v>8000</v>
      </c>
      <c r="BT59" s="51">
        <v>5409.25</v>
      </c>
      <c r="BU59" s="51">
        <f>(BY59-BO59)</f>
        <v>-1590.75</v>
      </c>
      <c r="BV59" s="51">
        <v>8000</v>
      </c>
      <c r="BW59" s="51"/>
      <c r="BX59" s="51"/>
      <c r="BY59" s="51">
        <v>5409.25</v>
      </c>
      <c r="BZ59" s="51">
        <v>5409.25</v>
      </c>
      <c r="CA59" s="51">
        <f t="shared" si="20"/>
        <v>137.77141037886022</v>
      </c>
      <c r="CB59" s="51">
        <f t="shared" si="21"/>
        <v>100</v>
      </c>
      <c r="CC59" s="51"/>
      <c r="CD59" s="51"/>
      <c r="CE59" s="51">
        <v>8000</v>
      </c>
      <c r="CF59" s="51">
        <v>0</v>
      </c>
      <c r="CG59" s="51">
        <f t="shared" si="152"/>
        <v>0</v>
      </c>
      <c r="CH59" s="51">
        <f>(CI59-CE59)</f>
        <v>50000</v>
      </c>
      <c r="CI59" s="51">
        <v>58000</v>
      </c>
      <c r="CJ59" s="51"/>
      <c r="CK59" s="51">
        <f t="shared" si="6"/>
        <v>0</v>
      </c>
      <c r="CL59" s="51">
        <f>(CM59-CI59)</f>
        <v>0</v>
      </c>
      <c r="CM59" s="51">
        <v>58000</v>
      </c>
      <c r="CN59" s="51"/>
      <c r="CO59" s="51">
        <f t="shared" si="7"/>
        <v>0</v>
      </c>
      <c r="CP59" s="51">
        <f>(CQ59-CM59)</f>
        <v>0</v>
      </c>
      <c r="CQ59" s="51">
        <v>58000</v>
      </c>
      <c r="CR59" s="51">
        <v>33933.14</v>
      </c>
      <c r="CS59" s="51">
        <f t="shared" si="137"/>
        <v>58.505413793103443</v>
      </c>
      <c r="CT59" s="51">
        <f>(CU59-CQ59)</f>
        <v>-24000</v>
      </c>
      <c r="CU59" s="51">
        <v>34000</v>
      </c>
      <c r="CV59" s="51">
        <v>33933.14</v>
      </c>
      <c r="CW59" s="51">
        <f t="shared" si="9"/>
        <v>99.80335294117647</v>
      </c>
      <c r="CX59" s="51">
        <f>(CY59-CU59)</f>
        <v>-66.860000000000582</v>
      </c>
      <c r="CY59" s="51">
        <v>33933.14</v>
      </c>
      <c r="CZ59" s="745"/>
      <c r="DA59" s="745"/>
      <c r="DB59" s="745">
        <v>32022.639999999999</v>
      </c>
      <c r="DC59" s="745">
        <v>5383.63</v>
      </c>
      <c r="DD59" s="51">
        <f t="shared" si="135"/>
        <v>16.81194929587317</v>
      </c>
      <c r="DE59" s="51">
        <f t="shared" si="136"/>
        <v>7.690900000000001</v>
      </c>
      <c r="DF59" s="745">
        <v>45926.6</v>
      </c>
      <c r="DG59" s="745">
        <v>70000</v>
      </c>
      <c r="DH59" s="51"/>
      <c r="DI59" s="51">
        <f t="shared" si="13"/>
        <v>0</v>
      </c>
      <c r="DJ59" s="51">
        <f>(DK59-DG59)</f>
        <v>0</v>
      </c>
      <c r="DK59" s="745">
        <v>70000</v>
      </c>
      <c r="DL59" s="51">
        <f t="shared" si="133"/>
        <v>65.60942857142858</v>
      </c>
      <c r="DM59" s="51">
        <f>(DN59-DK59)</f>
        <v>0</v>
      </c>
      <c r="DN59" s="745">
        <v>70000</v>
      </c>
      <c r="DO59" s="51">
        <v>5383.63</v>
      </c>
      <c r="DP59" s="51">
        <f t="shared" si="134"/>
        <v>7.690900000000001</v>
      </c>
      <c r="DQ59" s="51">
        <f>(DR59-DN59)</f>
        <v>-50000</v>
      </c>
      <c r="DR59" s="745">
        <v>20000</v>
      </c>
      <c r="DS59" s="745">
        <v>5383.63</v>
      </c>
      <c r="DT59" s="51">
        <f t="shared" si="76"/>
        <v>26.918150000000001</v>
      </c>
      <c r="DU59" s="51">
        <f>(DV59-DR59)</f>
        <v>-14660.369999999999</v>
      </c>
      <c r="DV59" s="745">
        <v>5339.63</v>
      </c>
      <c r="DW59" s="745">
        <v>14000</v>
      </c>
      <c r="DX59" s="745">
        <v>14000</v>
      </c>
      <c r="DY59" s="745"/>
      <c r="DZ59" s="745"/>
    </row>
    <row r="60" spans="1:130" s="630" customFormat="1" ht="20.100000000000001" customHeight="1" x14ac:dyDescent="0.35">
      <c r="A60" s="622"/>
      <c r="B60" s="640"/>
      <c r="C60" s="641"/>
      <c r="D60" s="622"/>
      <c r="E60" s="622"/>
      <c r="F60" s="622"/>
      <c r="G60" s="622"/>
      <c r="H60" s="622"/>
      <c r="I60" s="622"/>
      <c r="J60" s="622" t="s">
        <v>201</v>
      </c>
      <c r="K60" s="654"/>
      <c r="L60" s="581"/>
      <c r="M60" s="550"/>
      <c r="N60" s="550">
        <v>3223</v>
      </c>
      <c r="O60" s="534" t="s">
        <v>28</v>
      </c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591"/>
      <c r="AJ60" s="31"/>
      <c r="AK60" s="31"/>
      <c r="AL60" s="31"/>
      <c r="AM60" s="31"/>
      <c r="AN60" s="51">
        <v>0</v>
      </c>
      <c r="AO60" s="51">
        <v>0</v>
      </c>
      <c r="AP60" s="51">
        <v>0</v>
      </c>
      <c r="AQ60" s="51">
        <v>0</v>
      </c>
      <c r="AR60" s="51">
        <v>0</v>
      </c>
      <c r="AS60" s="51"/>
      <c r="AT60" s="51"/>
      <c r="AU60" s="51">
        <v>380000</v>
      </c>
      <c r="AV60" s="51">
        <v>380000</v>
      </c>
      <c r="AW60" s="51"/>
      <c r="AX60" s="51"/>
      <c r="AY60" s="51">
        <f>(BB60-AV60)</f>
        <v>-71880</v>
      </c>
      <c r="AZ60" s="31"/>
      <c r="BA60" s="31"/>
      <c r="BB60" s="51">
        <v>308120</v>
      </c>
      <c r="BC60" s="51">
        <v>308120</v>
      </c>
      <c r="BD60" s="51">
        <v>127043.1</v>
      </c>
      <c r="BE60" s="51">
        <v>135861.65</v>
      </c>
      <c r="BF60" s="51">
        <v>150000</v>
      </c>
      <c r="BG60" s="51">
        <v>179973.75</v>
      </c>
      <c r="BH60" s="51">
        <v>308120</v>
      </c>
      <c r="BI60" s="51">
        <f>(BJ60-BH60)</f>
        <v>0</v>
      </c>
      <c r="BJ60" s="51">
        <v>308120</v>
      </c>
      <c r="BK60" s="51">
        <v>77497.679999999993</v>
      </c>
      <c r="BL60" s="51">
        <f t="shared" si="167"/>
        <v>25.15178501882383</v>
      </c>
      <c r="BM60" s="51"/>
      <c r="BN60" s="51"/>
      <c r="BO60" s="51">
        <v>133000</v>
      </c>
      <c r="BP60" s="51"/>
      <c r="BQ60" s="51"/>
      <c r="BR60" s="51">
        <f>(BS60-BO60)</f>
        <v>19000</v>
      </c>
      <c r="BS60" s="51">
        <v>152000</v>
      </c>
      <c r="BT60" s="51">
        <v>86508.34</v>
      </c>
      <c r="BU60" s="51">
        <f>(BY60-BO60)</f>
        <v>14000</v>
      </c>
      <c r="BV60" s="51">
        <v>152000</v>
      </c>
      <c r="BW60" s="51"/>
      <c r="BX60" s="51"/>
      <c r="BY60" s="51">
        <v>147000</v>
      </c>
      <c r="BZ60" s="51">
        <v>135688.35999999999</v>
      </c>
      <c r="CA60" s="51">
        <f t="shared" si="20"/>
        <v>75.393417095548656</v>
      </c>
      <c r="CB60" s="51">
        <f t="shared" si="21"/>
        <v>92.305006802721081</v>
      </c>
      <c r="CC60" s="51"/>
      <c r="CD60" s="51"/>
      <c r="CE60" s="51">
        <v>152000</v>
      </c>
      <c r="CF60" s="51">
        <v>23990.63</v>
      </c>
      <c r="CG60" s="51">
        <f t="shared" si="152"/>
        <v>15.783309210526317</v>
      </c>
      <c r="CH60" s="51">
        <f>(CI60-CE60)</f>
        <v>-10000</v>
      </c>
      <c r="CI60" s="51">
        <v>142000</v>
      </c>
      <c r="CJ60" s="51"/>
      <c r="CK60" s="51">
        <f t="shared" si="6"/>
        <v>0</v>
      </c>
      <c r="CL60" s="51">
        <f>(CM60-CI60)</f>
        <v>0</v>
      </c>
      <c r="CM60" s="51">
        <v>142000</v>
      </c>
      <c r="CN60" s="51"/>
      <c r="CO60" s="51">
        <f t="shared" si="7"/>
        <v>0</v>
      </c>
      <c r="CP60" s="51">
        <f>(CQ60-CM60)</f>
        <v>0</v>
      </c>
      <c r="CQ60" s="51">
        <v>142000</v>
      </c>
      <c r="CR60" s="51">
        <v>78610.64</v>
      </c>
      <c r="CS60" s="51">
        <f t="shared" si="137"/>
        <v>55.359605633802822</v>
      </c>
      <c r="CT60" s="51">
        <f>(CU60-CQ60)</f>
        <v>-10000</v>
      </c>
      <c r="CU60" s="51">
        <v>132000</v>
      </c>
      <c r="CV60" s="51">
        <v>78610.64</v>
      </c>
      <c r="CW60" s="51">
        <f t="shared" si="9"/>
        <v>59.553515151515143</v>
      </c>
      <c r="CX60" s="51">
        <f>(CY60-CU60)</f>
        <v>0</v>
      </c>
      <c r="CY60" s="51">
        <v>132000</v>
      </c>
      <c r="CZ60" s="745"/>
      <c r="DA60" s="745"/>
      <c r="DB60" s="745">
        <v>72514.960000000006</v>
      </c>
      <c r="DC60" s="745">
        <v>120249.01</v>
      </c>
      <c r="DD60" s="51">
        <f t="shared" si="135"/>
        <v>165.82648601061075</v>
      </c>
      <c r="DE60" s="51">
        <f t="shared" si="136"/>
        <v>92.499238461538454</v>
      </c>
      <c r="DF60" s="745">
        <v>132378.1</v>
      </c>
      <c r="DG60" s="745">
        <v>150000</v>
      </c>
      <c r="DH60" s="51">
        <v>71774.11</v>
      </c>
      <c r="DI60" s="51">
        <f t="shared" si="13"/>
        <v>47.849406666666667</v>
      </c>
      <c r="DJ60" s="51">
        <f>(DK60-DG60)</f>
        <v>-20000</v>
      </c>
      <c r="DK60" s="745">
        <v>130000</v>
      </c>
      <c r="DL60" s="51">
        <f t="shared" si="133"/>
        <v>101.82930769230769</v>
      </c>
      <c r="DM60" s="51">
        <f>(DN60-DK60)</f>
        <v>0</v>
      </c>
      <c r="DN60" s="745">
        <v>130000</v>
      </c>
      <c r="DO60" s="51">
        <v>125927.87</v>
      </c>
      <c r="DP60" s="51">
        <f t="shared" si="134"/>
        <v>96.867592307692306</v>
      </c>
      <c r="DQ60" s="51">
        <f>(DR60-DN60)</f>
        <v>53000</v>
      </c>
      <c r="DR60" s="745">
        <v>183000</v>
      </c>
      <c r="DS60" s="745">
        <v>5282.5</v>
      </c>
      <c r="DT60" s="51">
        <f t="shared" si="76"/>
        <v>2.8866120218579239</v>
      </c>
      <c r="DU60" s="51">
        <f>(DV60-DR60)</f>
        <v>-177717.5</v>
      </c>
      <c r="DV60" s="745">
        <v>5282.5</v>
      </c>
      <c r="DW60" s="745">
        <v>183000</v>
      </c>
      <c r="DX60" s="745">
        <v>183000</v>
      </c>
      <c r="DY60" s="745"/>
      <c r="DZ60" s="745"/>
    </row>
    <row r="61" spans="1:130" s="630" customFormat="1" ht="20.100000000000001" customHeight="1" x14ac:dyDescent="0.35">
      <c r="A61" s="622"/>
      <c r="B61" s="640"/>
      <c r="C61" s="641"/>
      <c r="D61" s="622"/>
      <c r="E61" s="622"/>
      <c r="F61" s="622"/>
      <c r="G61" s="622"/>
      <c r="H61" s="622"/>
      <c r="I61" s="622"/>
      <c r="J61" s="622" t="s">
        <v>201</v>
      </c>
      <c r="K61" s="654"/>
      <c r="L61" s="581"/>
      <c r="M61" s="550"/>
      <c r="N61" s="550">
        <v>3225</v>
      </c>
      <c r="O61" s="534" t="s">
        <v>30</v>
      </c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591"/>
      <c r="AJ61" s="31"/>
      <c r="AK61" s="31"/>
      <c r="AL61" s="31"/>
      <c r="AM61" s="3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31"/>
      <c r="BA61" s="3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>
        <v>0</v>
      </c>
      <c r="CA61" s="51"/>
      <c r="CB61" s="51"/>
      <c r="CC61" s="51"/>
      <c r="CD61" s="51"/>
      <c r="CE61" s="51">
        <v>0</v>
      </c>
      <c r="CF61" s="51"/>
      <c r="CG61" s="51"/>
      <c r="CH61" s="51"/>
      <c r="CI61" s="51">
        <v>0</v>
      </c>
      <c r="CJ61" s="51"/>
      <c r="CK61" s="51">
        <f t="shared" si="6"/>
        <v>0</v>
      </c>
      <c r="CL61" s="51"/>
      <c r="CM61" s="51">
        <v>0</v>
      </c>
      <c r="CN61" s="51"/>
      <c r="CO61" s="51">
        <f t="shared" si="7"/>
        <v>0</v>
      </c>
      <c r="CP61" s="51"/>
      <c r="CQ61" s="51">
        <v>0</v>
      </c>
      <c r="CR61" s="51">
        <v>21181.56</v>
      </c>
      <c r="CS61" s="51">
        <f>IFERROR(CR61/CQ61*100,)</f>
        <v>0</v>
      </c>
      <c r="CT61" s="51">
        <f>(CU61-CQ61)</f>
        <v>24000</v>
      </c>
      <c r="CU61" s="103">
        <v>24000</v>
      </c>
      <c r="CV61" s="51">
        <v>21181.56</v>
      </c>
      <c r="CW61" s="51">
        <f t="shared" si="9"/>
        <v>88.256500000000003</v>
      </c>
      <c r="CX61" s="51">
        <f>(CY61-CU61)</f>
        <v>9553.1200000000026</v>
      </c>
      <c r="CY61" s="103">
        <v>33553.120000000003</v>
      </c>
      <c r="CZ61" s="745"/>
      <c r="DA61" s="745"/>
      <c r="DB61" s="745">
        <v>21181.56</v>
      </c>
      <c r="DC61" s="745">
        <v>0</v>
      </c>
      <c r="DD61" s="51">
        <f t="shared" si="135"/>
        <v>0</v>
      </c>
      <c r="DE61" s="51">
        <f t="shared" si="136"/>
        <v>0</v>
      </c>
      <c r="DF61" s="745">
        <v>21181.56</v>
      </c>
      <c r="DG61" s="745">
        <v>0</v>
      </c>
      <c r="DH61" s="51"/>
      <c r="DI61" s="51">
        <f t="shared" si="13"/>
        <v>0</v>
      </c>
      <c r="DJ61" s="51">
        <f>(DK61-DG61)</f>
        <v>0</v>
      </c>
      <c r="DK61" s="745">
        <v>0</v>
      </c>
      <c r="DL61" s="51">
        <f t="shared" si="133"/>
        <v>0</v>
      </c>
      <c r="DM61" s="51">
        <f>(DN61-DK61)</f>
        <v>0</v>
      </c>
      <c r="DN61" s="745">
        <v>0</v>
      </c>
      <c r="DO61" s="51"/>
      <c r="DP61" s="51">
        <f t="shared" si="134"/>
        <v>0</v>
      </c>
      <c r="DQ61" s="51">
        <f>(DR61-DN61)</f>
        <v>3000</v>
      </c>
      <c r="DR61" s="745">
        <v>3000</v>
      </c>
      <c r="DS61" s="745">
        <v>146208.67000000001</v>
      </c>
      <c r="DT61" s="51">
        <f t="shared" si="76"/>
        <v>4873.6223333333337</v>
      </c>
      <c r="DU61" s="51">
        <f>(DV61-DR61)</f>
        <v>193533.87</v>
      </c>
      <c r="DV61" s="745">
        <v>196533.87</v>
      </c>
      <c r="DW61" s="745">
        <v>3000</v>
      </c>
      <c r="DX61" s="745">
        <v>3000</v>
      </c>
      <c r="DY61" s="745"/>
      <c r="DZ61" s="745"/>
    </row>
    <row r="62" spans="1:130" s="630" customFormat="1" ht="20.100000000000001" customHeight="1" x14ac:dyDescent="0.35">
      <c r="A62" s="622" t="s">
        <v>450</v>
      </c>
      <c r="B62" s="640" t="s">
        <v>711</v>
      </c>
      <c r="C62" s="641" t="s">
        <v>5</v>
      </c>
      <c r="D62" s="622"/>
      <c r="E62" s="622"/>
      <c r="F62" s="622"/>
      <c r="G62" s="622" t="s">
        <v>9</v>
      </c>
      <c r="H62" s="622"/>
      <c r="I62" s="622"/>
      <c r="J62" s="622" t="s">
        <v>201</v>
      </c>
      <c r="K62" s="810"/>
      <c r="L62" s="582"/>
      <c r="M62" s="822">
        <v>323</v>
      </c>
      <c r="N62" s="905" t="s">
        <v>173</v>
      </c>
      <c r="O62" s="905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591"/>
      <c r="AJ62" s="31"/>
      <c r="AK62" s="31"/>
      <c r="AL62" s="31"/>
      <c r="AM62" s="31"/>
      <c r="AN62" s="102">
        <f>SUM(AN63:AN65)</f>
        <v>0</v>
      </c>
      <c r="AO62" s="102">
        <f>SUM(AO63:AO65)</f>
        <v>0</v>
      </c>
      <c r="AP62" s="102">
        <f>SUM(AP63:AP65)</f>
        <v>0</v>
      </c>
      <c r="AQ62" s="102">
        <f>SUM(AQ63:AQ65)</f>
        <v>0</v>
      </c>
      <c r="AR62" s="102">
        <v>0</v>
      </c>
      <c r="AS62" s="51"/>
      <c r="AT62" s="51"/>
      <c r="AU62" s="102">
        <f>SUM(AU63:AU65)</f>
        <v>230000</v>
      </c>
      <c r="AV62" s="102">
        <f>SUM(AV63:AV66)</f>
        <v>230000</v>
      </c>
      <c r="AW62" s="102"/>
      <c r="AX62" s="102"/>
      <c r="AY62" s="102">
        <f>SUM(AY63:AY66)</f>
        <v>0</v>
      </c>
      <c r="AZ62" s="31"/>
      <c r="BA62" s="31"/>
      <c r="BB62" s="102">
        <f>SUM(BB63:BB66)</f>
        <v>230000</v>
      </c>
      <c r="BC62" s="102">
        <f>SUM(BC63:BC66)</f>
        <v>230000</v>
      </c>
      <c r="BD62" s="102">
        <f>SUM(BD63:BD66)</f>
        <v>213752</v>
      </c>
      <c r="BE62" s="102">
        <f>SUM(BE63:BE66)</f>
        <v>228457</v>
      </c>
      <c r="BF62" s="102">
        <f>SUM(BF63:BF66)</f>
        <v>288882</v>
      </c>
      <c r="BG62" s="102">
        <f t="shared" ref="BG62:BV62" si="191">SUM(BG63:BG67)</f>
        <v>326100</v>
      </c>
      <c r="BH62" s="102">
        <f t="shared" si="191"/>
        <v>230000</v>
      </c>
      <c r="BI62" s="102">
        <f t="shared" si="191"/>
        <v>120400</v>
      </c>
      <c r="BJ62" s="102">
        <f t="shared" si="191"/>
        <v>350400</v>
      </c>
      <c r="BK62" s="102">
        <f t="shared" si="191"/>
        <v>191474.81</v>
      </c>
      <c r="BL62" s="102">
        <f t="shared" si="191"/>
        <v>302.30772819526624</v>
      </c>
      <c r="BM62" s="102">
        <f t="shared" si="191"/>
        <v>0</v>
      </c>
      <c r="BN62" s="102">
        <f t="shared" si="191"/>
        <v>0</v>
      </c>
      <c r="BO62" s="102">
        <f t="shared" si="191"/>
        <v>326796.13</v>
      </c>
      <c r="BP62" s="102">
        <f t="shared" si="191"/>
        <v>0</v>
      </c>
      <c r="BQ62" s="102">
        <f t="shared" si="191"/>
        <v>0</v>
      </c>
      <c r="BR62" s="102">
        <f t="shared" si="191"/>
        <v>3203.8700000000008</v>
      </c>
      <c r="BS62" s="102">
        <f t="shared" si="191"/>
        <v>330000</v>
      </c>
      <c r="BT62" s="102">
        <f>SUM(BT63:BT67)</f>
        <v>224504.81</v>
      </c>
      <c r="BU62" s="102">
        <f t="shared" si="191"/>
        <v>-121.1299999999992</v>
      </c>
      <c r="BV62" s="102">
        <f t="shared" si="191"/>
        <v>330000</v>
      </c>
      <c r="BW62" s="102"/>
      <c r="BX62" s="102"/>
      <c r="BY62" s="102">
        <f>SUM(BY63:BY67)</f>
        <v>326675</v>
      </c>
      <c r="BZ62" s="102">
        <f>SUM(BZ63:BZ67)</f>
        <v>326675</v>
      </c>
      <c r="CA62" s="102">
        <f t="shared" si="20"/>
        <v>100.17632628028213</v>
      </c>
      <c r="CB62" s="102">
        <f t="shared" si="21"/>
        <v>100</v>
      </c>
      <c r="CC62" s="102">
        <f>SUM(CC63:CC67)</f>
        <v>0</v>
      </c>
      <c r="CD62" s="102">
        <f>SUM(CD63:CD67)</f>
        <v>0</v>
      </c>
      <c r="CE62" s="102">
        <f>SUM(CE63:CE67)</f>
        <v>330000</v>
      </c>
      <c r="CF62" s="102">
        <f>SUM(CF63:CF67)</f>
        <v>60764.25</v>
      </c>
      <c r="CG62" s="102">
        <f t="shared" si="152"/>
        <v>18.413409090909092</v>
      </c>
      <c r="CH62" s="102">
        <f>SUM(CH63:CH67)</f>
        <v>0</v>
      </c>
      <c r="CI62" s="102">
        <f>SUM(CI63:CI67)</f>
        <v>330000</v>
      </c>
      <c r="CJ62" s="102"/>
      <c r="CK62" s="102">
        <f t="shared" si="6"/>
        <v>0</v>
      </c>
      <c r="CL62" s="102">
        <f>SUM(CL63:CL67)</f>
        <v>0</v>
      </c>
      <c r="CM62" s="102">
        <f>SUM(CM63:CM67)</f>
        <v>330000</v>
      </c>
      <c r="CN62" s="102"/>
      <c r="CO62" s="102">
        <f t="shared" si="7"/>
        <v>0</v>
      </c>
      <c r="CP62" s="102">
        <f>SUM(CP63:CP67)</f>
        <v>0</v>
      </c>
      <c r="CQ62" s="102">
        <f>SUM(CQ63:CQ67)</f>
        <v>330000</v>
      </c>
      <c r="CR62" s="102">
        <f>SUM(CR63:CR67)</f>
        <v>181772.38</v>
      </c>
      <c r="CS62" s="102">
        <f t="shared" si="137"/>
        <v>55.082539393939399</v>
      </c>
      <c r="CT62" s="102">
        <f>SUM(CT63:CT67)</f>
        <v>-27000</v>
      </c>
      <c r="CU62" s="102">
        <f>SUM(CU63:CU67)</f>
        <v>303000</v>
      </c>
      <c r="CV62" s="102">
        <f>SUM(CV63:CV67)</f>
        <v>181772.38</v>
      </c>
      <c r="CW62" s="102">
        <f t="shared" si="9"/>
        <v>59.990884488448849</v>
      </c>
      <c r="CX62" s="102">
        <f t="shared" ref="CX62:DH62" si="192">SUM(CX63:CX67)</f>
        <v>20120.000000000004</v>
      </c>
      <c r="CY62" s="102">
        <f t="shared" si="192"/>
        <v>323120</v>
      </c>
      <c r="CZ62" s="115">
        <f t="shared" si="192"/>
        <v>0</v>
      </c>
      <c r="DA62" s="115">
        <f t="shared" si="192"/>
        <v>0</v>
      </c>
      <c r="DB62" s="115">
        <v>162777.38</v>
      </c>
      <c r="DC62" s="115">
        <f>SUM(DC63:DC67)</f>
        <v>149528.75</v>
      </c>
      <c r="DD62" s="102">
        <f t="shared" si="135"/>
        <v>91.860890008181727</v>
      </c>
      <c r="DE62" s="102">
        <f t="shared" si="136"/>
        <v>45.311742424242425</v>
      </c>
      <c r="DF62" s="115">
        <v>323120</v>
      </c>
      <c r="DG62" s="115">
        <f t="shared" si="192"/>
        <v>330000</v>
      </c>
      <c r="DH62" s="102">
        <f t="shared" si="192"/>
        <v>55205</v>
      </c>
      <c r="DI62" s="102">
        <f t="shared" si="13"/>
        <v>16.72878787878788</v>
      </c>
      <c r="DJ62" s="102">
        <f>SUM(DJ63:DJ67)</f>
        <v>0</v>
      </c>
      <c r="DK62" s="115">
        <f>SUM(DK63:DK67)</f>
        <v>330000</v>
      </c>
      <c r="DL62" s="102">
        <f t="shared" si="133"/>
        <v>97.915151515151507</v>
      </c>
      <c r="DM62" s="102">
        <f>SUM(DM63:DM67)</f>
        <v>0</v>
      </c>
      <c r="DN62" s="115">
        <f>SUM(DN63:DN67)</f>
        <v>330000</v>
      </c>
      <c r="DO62" s="102">
        <f t="shared" ref="DO62" si="193">SUM(DO63:DO67)</f>
        <v>165528.75</v>
      </c>
      <c r="DP62" s="102">
        <f t="shared" si="134"/>
        <v>50.160227272727276</v>
      </c>
      <c r="DQ62" s="102">
        <f>SUM(DQ63:DQ67)</f>
        <v>-38775</v>
      </c>
      <c r="DR62" s="115">
        <f>SUM(DR63:DR67)</f>
        <v>291225</v>
      </c>
      <c r="DS62" s="115">
        <f t="shared" ref="DS62" si="194">SUM(DS63:DS67)</f>
        <v>224523.75</v>
      </c>
      <c r="DT62" s="102">
        <f t="shared" si="76"/>
        <v>77.096317280453249</v>
      </c>
      <c r="DU62" s="102">
        <f>SUM(DU63:DU67)</f>
        <v>-13200</v>
      </c>
      <c r="DV62" s="115">
        <f>SUM(DV63:DV67)</f>
        <v>278025</v>
      </c>
      <c r="DW62" s="115">
        <f t="shared" ref="DW62:DZ62" si="195">SUM(DW63:DW67)</f>
        <v>330000</v>
      </c>
      <c r="DX62" s="115">
        <f t="shared" ref="DX62" si="196">SUM(DX63:DX67)</f>
        <v>330000</v>
      </c>
      <c r="DY62" s="115">
        <f t="shared" si="195"/>
        <v>0</v>
      </c>
      <c r="DZ62" s="115">
        <f t="shared" si="195"/>
        <v>0</v>
      </c>
    </row>
    <row r="63" spans="1:130" s="630" customFormat="1" ht="20.100000000000001" customHeight="1" x14ac:dyDescent="0.35">
      <c r="A63" s="622"/>
      <c r="B63" s="622"/>
      <c r="C63" s="641"/>
      <c r="D63" s="622"/>
      <c r="E63" s="622"/>
      <c r="F63" s="622"/>
      <c r="G63" s="622" t="s">
        <v>9</v>
      </c>
      <c r="H63" s="622"/>
      <c r="I63" s="622"/>
      <c r="J63" s="622" t="s">
        <v>201</v>
      </c>
      <c r="K63" s="654"/>
      <c r="L63" s="581"/>
      <c r="M63" s="550"/>
      <c r="N63" s="550">
        <v>3232</v>
      </c>
      <c r="O63" s="573" t="s">
        <v>254</v>
      </c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591"/>
      <c r="AJ63" s="31"/>
      <c r="AK63" s="31"/>
      <c r="AL63" s="31"/>
      <c r="AM63" s="31"/>
      <c r="AN63" s="51">
        <v>0</v>
      </c>
      <c r="AO63" s="51">
        <v>0</v>
      </c>
      <c r="AP63" s="51">
        <v>0</v>
      </c>
      <c r="AQ63" s="51">
        <v>0</v>
      </c>
      <c r="AR63" s="51">
        <v>0</v>
      </c>
      <c r="AS63" s="51"/>
      <c r="AT63" s="51"/>
      <c r="AU63" s="51">
        <v>50000</v>
      </c>
      <c r="AV63" s="51">
        <v>50000</v>
      </c>
      <c r="AW63" s="51"/>
      <c r="AX63" s="51"/>
      <c r="AY63" s="51">
        <f>(BB63-AV63)</f>
        <v>0</v>
      </c>
      <c r="AZ63" s="31"/>
      <c r="BA63" s="31"/>
      <c r="BB63" s="51">
        <v>50000</v>
      </c>
      <c r="BC63" s="51">
        <v>50000</v>
      </c>
      <c r="BD63" s="51">
        <v>15584.5</v>
      </c>
      <c r="BE63" s="51">
        <v>15584.5</v>
      </c>
      <c r="BF63" s="51">
        <v>50000</v>
      </c>
      <c r="BG63" s="51">
        <v>20707</v>
      </c>
      <c r="BH63" s="51">
        <v>50000</v>
      </c>
      <c r="BI63" s="51">
        <f>(BJ63-BH63)</f>
        <v>0</v>
      </c>
      <c r="BJ63" s="51">
        <v>50000</v>
      </c>
      <c r="BK63" s="51">
        <v>7606.88</v>
      </c>
      <c r="BL63" s="51">
        <f t="shared" si="167"/>
        <v>15.213760000000001</v>
      </c>
      <c r="BM63" s="51"/>
      <c r="BN63" s="51"/>
      <c r="BO63" s="51">
        <v>13578.13</v>
      </c>
      <c r="BP63" s="51"/>
      <c r="BQ63" s="51"/>
      <c r="BR63" s="51">
        <f>(BS63-BO63)</f>
        <v>1421.8700000000008</v>
      </c>
      <c r="BS63" s="51">
        <v>15000</v>
      </c>
      <c r="BT63" s="51">
        <v>8666.8799999999992</v>
      </c>
      <c r="BU63" s="51">
        <f>(BY63-BO63)</f>
        <v>-3578.1299999999992</v>
      </c>
      <c r="BV63" s="51">
        <v>15000</v>
      </c>
      <c r="BW63" s="51"/>
      <c r="BX63" s="51"/>
      <c r="BY63" s="51">
        <v>10000</v>
      </c>
      <c r="BZ63" s="51">
        <v>8666.8799999999992</v>
      </c>
      <c r="CA63" s="51">
        <f t="shared" si="20"/>
        <v>41.854831699425311</v>
      </c>
      <c r="CB63" s="51">
        <f t="shared" si="21"/>
        <v>86.66879999999999</v>
      </c>
      <c r="CC63" s="51"/>
      <c r="CD63" s="51"/>
      <c r="CE63" s="51">
        <v>15000</v>
      </c>
      <c r="CF63" s="51">
        <v>0</v>
      </c>
      <c r="CG63" s="51">
        <f t="shared" si="152"/>
        <v>0</v>
      </c>
      <c r="CH63" s="51">
        <f>(CI63-CE63)</f>
        <v>0</v>
      </c>
      <c r="CI63" s="51">
        <v>15000</v>
      </c>
      <c r="CJ63" s="51"/>
      <c r="CK63" s="51">
        <f t="shared" si="6"/>
        <v>0</v>
      </c>
      <c r="CL63" s="51">
        <f>(CM63-CI63)</f>
        <v>0</v>
      </c>
      <c r="CM63" s="51">
        <v>15000</v>
      </c>
      <c r="CN63" s="51"/>
      <c r="CO63" s="51">
        <f t="shared" si="7"/>
        <v>0</v>
      </c>
      <c r="CP63" s="51">
        <f>(CQ63-CM63)</f>
        <v>0</v>
      </c>
      <c r="CQ63" s="51">
        <v>15000</v>
      </c>
      <c r="CR63" s="51">
        <v>6638.13</v>
      </c>
      <c r="CS63" s="51">
        <f t="shared" si="137"/>
        <v>44.254199999999997</v>
      </c>
      <c r="CT63" s="51">
        <f>(CU63-CQ63)</f>
        <v>-8000</v>
      </c>
      <c r="CU63" s="51">
        <v>7000</v>
      </c>
      <c r="CV63" s="51">
        <v>6638.13</v>
      </c>
      <c r="CW63" s="51">
        <f t="shared" si="9"/>
        <v>94.83042857142857</v>
      </c>
      <c r="CX63" s="51">
        <f>(CY63-CU63)</f>
        <v>-361.86999999999989</v>
      </c>
      <c r="CY63" s="51">
        <v>6638.13</v>
      </c>
      <c r="CZ63" s="745"/>
      <c r="DA63" s="745"/>
      <c r="DB63" s="745">
        <v>5578.13</v>
      </c>
      <c r="DC63" s="745">
        <v>2973.75</v>
      </c>
      <c r="DD63" s="51">
        <f t="shared" si="135"/>
        <v>53.31087658408822</v>
      </c>
      <c r="DE63" s="51">
        <f t="shared" si="136"/>
        <v>19.824999999999999</v>
      </c>
      <c r="DF63" s="745">
        <v>6638.13</v>
      </c>
      <c r="DG63" s="745">
        <v>15000</v>
      </c>
      <c r="DH63" s="51">
        <v>1125</v>
      </c>
      <c r="DI63" s="51">
        <f t="shared" si="13"/>
        <v>7.5</v>
      </c>
      <c r="DJ63" s="51">
        <f>(DK63-DG63)</f>
        <v>0</v>
      </c>
      <c r="DK63" s="745">
        <v>15000</v>
      </c>
      <c r="DL63" s="51">
        <f t="shared" si="133"/>
        <v>44.254199999999997</v>
      </c>
      <c r="DM63" s="51">
        <f>(DN63-DK63)</f>
        <v>0</v>
      </c>
      <c r="DN63" s="745">
        <v>15000</v>
      </c>
      <c r="DO63" s="51">
        <v>2973.75</v>
      </c>
      <c r="DP63" s="51">
        <f t="shared" si="134"/>
        <v>19.824999999999999</v>
      </c>
      <c r="DQ63" s="51">
        <f>(DR63-DN63)</f>
        <v>-9000</v>
      </c>
      <c r="DR63" s="745">
        <v>6000</v>
      </c>
      <c r="DS63" s="745">
        <v>4033.75</v>
      </c>
      <c r="DT63" s="51">
        <f t="shared" si="76"/>
        <v>67.229166666666657</v>
      </c>
      <c r="DU63" s="51">
        <f>(DV63-DR63)</f>
        <v>-1966.25</v>
      </c>
      <c r="DV63" s="745">
        <v>4033.75</v>
      </c>
      <c r="DW63" s="745">
        <v>15000</v>
      </c>
      <c r="DX63" s="745">
        <v>15000</v>
      </c>
      <c r="DY63" s="745"/>
      <c r="DZ63" s="745"/>
    </row>
    <row r="64" spans="1:130" s="630" customFormat="1" ht="20.100000000000001" customHeight="1" x14ac:dyDescent="0.35">
      <c r="A64" s="622"/>
      <c r="B64" s="622"/>
      <c r="C64" s="641"/>
      <c r="D64" s="622"/>
      <c r="E64" s="622"/>
      <c r="F64" s="622"/>
      <c r="G64" s="622" t="s">
        <v>9</v>
      </c>
      <c r="H64" s="622"/>
      <c r="I64" s="622"/>
      <c r="J64" s="622" t="s">
        <v>201</v>
      </c>
      <c r="K64" s="654"/>
      <c r="L64" s="581"/>
      <c r="M64" s="550"/>
      <c r="N64" s="550">
        <v>3235</v>
      </c>
      <c r="O64" s="573" t="s">
        <v>175</v>
      </c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591"/>
      <c r="AJ64" s="31"/>
      <c r="AK64" s="31"/>
      <c r="AL64" s="31"/>
      <c r="AM64" s="31"/>
      <c r="AN64" s="51">
        <v>0</v>
      </c>
      <c r="AO64" s="51">
        <v>0</v>
      </c>
      <c r="AP64" s="51">
        <v>0</v>
      </c>
      <c r="AQ64" s="51">
        <v>0</v>
      </c>
      <c r="AR64" s="51">
        <v>0</v>
      </c>
      <c r="AS64" s="51"/>
      <c r="AT64" s="51"/>
      <c r="AU64" s="51">
        <v>170000</v>
      </c>
      <c r="AV64" s="51">
        <v>170000</v>
      </c>
      <c r="AW64" s="51"/>
      <c r="AX64" s="51"/>
      <c r="AY64" s="51">
        <f>(BB64-AV64)</f>
        <v>-20000</v>
      </c>
      <c r="AZ64" s="31"/>
      <c r="BA64" s="31"/>
      <c r="BB64" s="51">
        <v>150000</v>
      </c>
      <c r="BC64" s="51">
        <v>150000</v>
      </c>
      <c r="BD64" s="51">
        <v>164160</v>
      </c>
      <c r="BE64" s="51">
        <v>176160</v>
      </c>
      <c r="BF64" s="51">
        <v>208882</v>
      </c>
      <c r="BG64" s="51">
        <v>268180.5</v>
      </c>
      <c r="BH64" s="51">
        <v>150000</v>
      </c>
      <c r="BI64" s="51">
        <f>(BJ64-BH64)</f>
        <v>120400</v>
      </c>
      <c r="BJ64" s="51">
        <v>270400</v>
      </c>
      <c r="BK64" s="51">
        <v>151569.93</v>
      </c>
      <c r="BL64" s="51">
        <f t="shared" si="167"/>
        <v>56.053968195266265</v>
      </c>
      <c r="BM64" s="51"/>
      <c r="BN64" s="51"/>
      <c r="BO64" s="51">
        <v>270400</v>
      </c>
      <c r="BP64" s="51"/>
      <c r="BQ64" s="51"/>
      <c r="BR64" s="51">
        <f>(BS64-BO64)</f>
        <v>100</v>
      </c>
      <c r="BS64" s="51">
        <v>270500</v>
      </c>
      <c r="BT64" s="51">
        <v>182289.93</v>
      </c>
      <c r="BU64" s="51">
        <f>(BY64-BO64)</f>
        <v>-4510</v>
      </c>
      <c r="BV64" s="51">
        <v>270500</v>
      </c>
      <c r="BW64" s="51"/>
      <c r="BX64" s="51"/>
      <c r="BY64" s="51">
        <v>265890</v>
      </c>
      <c r="BZ64" s="51">
        <v>271272.62</v>
      </c>
      <c r="CA64" s="51">
        <f t="shared" si="20"/>
        <v>101.15299956559107</v>
      </c>
      <c r="CB64" s="51">
        <f t="shared" si="21"/>
        <v>102.02437850238822</v>
      </c>
      <c r="CC64" s="51"/>
      <c r="CD64" s="51"/>
      <c r="CE64" s="51">
        <v>270500</v>
      </c>
      <c r="CF64" s="51">
        <v>50560</v>
      </c>
      <c r="CG64" s="51">
        <f t="shared" si="152"/>
        <v>18.691312384473196</v>
      </c>
      <c r="CH64" s="51">
        <f>(CI64-CE64)</f>
        <v>0</v>
      </c>
      <c r="CI64" s="51">
        <v>270500</v>
      </c>
      <c r="CJ64" s="51"/>
      <c r="CK64" s="51">
        <f t="shared" si="6"/>
        <v>0</v>
      </c>
      <c r="CL64" s="51">
        <f>(CM64-CI64)</f>
        <v>0</v>
      </c>
      <c r="CM64" s="51">
        <v>270500</v>
      </c>
      <c r="CN64" s="51"/>
      <c r="CO64" s="51">
        <f t="shared" si="7"/>
        <v>0</v>
      </c>
      <c r="CP64" s="51">
        <f>(CQ64-CM64)</f>
        <v>0</v>
      </c>
      <c r="CQ64" s="51">
        <v>270500</v>
      </c>
      <c r="CR64" s="51">
        <v>149280</v>
      </c>
      <c r="CS64" s="51">
        <f t="shared" si="137"/>
        <v>55.186691312384475</v>
      </c>
      <c r="CT64" s="51">
        <f>(CU64-CQ64)</f>
        <v>-10500</v>
      </c>
      <c r="CU64" s="51">
        <v>260000</v>
      </c>
      <c r="CV64" s="51">
        <v>149280</v>
      </c>
      <c r="CW64" s="51">
        <f t="shared" si="9"/>
        <v>57.41538461538461</v>
      </c>
      <c r="CX64" s="51">
        <f>(CY64-CU64)</f>
        <v>10000</v>
      </c>
      <c r="CY64" s="51">
        <v>270000</v>
      </c>
      <c r="CZ64" s="745"/>
      <c r="DA64" s="745"/>
      <c r="DB64" s="745">
        <v>133920</v>
      </c>
      <c r="DC64" s="745">
        <v>136480</v>
      </c>
      <c r="DD64" s="51">
        <f t="shared" si="135"/>
        <v>101.91158900836321</v>
      </c>
      <c r="DE64" s="51">
        <f t="shared" si="136"/>
        <v>47.887719298245614</v>
      </c>
      <c r="DF64" s="745">
        <v>267427.62</v>
      </c>
      <c r="DG64" s="745">
        <v>285000</v>
      </c>
      <c r="DH64" s="51">
        <v>54080</v>
      </c>
      <c r="DI64" s="51">
        <f t="shared" si="13"/>
        <v>18.97543859649123</v>
      </c>
      <c r="DJ64" s="51">
        <f>(DK64-DG64)</f>
        <v>0</v>
      </c>
      <c r="DK64" s="745">
        <v>285000</v>
      </c>
      <c r="DL64" s="51">
        <f t="shared" si="133"/>
        <v>93.834252631578934</v>
      </c>
      <c r="DM64" s="51">
        <f>(DN64-DK64)</f>
        <v>0</v>
      </c>
      <c r="DN64" s="745">
        <v>285000</v>
      </c>
      <c r="DO64" s="51">
        <v>152480</v>
      </c>
      <c r="DP64" s="51">
        <f t="shared" si="134"/>
        <v>53.501754385964915</v>
      </c>
      <c r="DQ64" s="51">
        <f>(DR64-DN64)</f>
        <v>-15000</v>
      </c>
      <c r="DR64" s="745">
        <v>270000</v>
      </c>
      <c r="DS64" s="745">
        <v>207840</v>
      </c>
      <c r="DT64" s="51">
        <f t="shared" si="76"/>
        <v>76.977777777777774</v>
      </c>
      <c r="DU64" s="51">
        <f>(DV64-DR64)</f>
        <v>-12160</v>
      </c>
      <c r="DV64" s="745">
        <v>257840</v>
      </c>
      <c r="DW64" s="745">
        <v>285000</v>
      </c>
      <c r="DX64" s="745">
        <v>285000</v>
      </c>
      <c r="DY64" s="745"/>
      <c r="DZ64" s="745"/>
    </row>
    <row r="65" spans="1:130" s="630" customFormat="1" ht="20.100000000000001" customHeight="1" x14ac:dyDescent="0.35">
      <c r="A65" s="622"/>
      <c r="B65" s="622"/>
      <c r="C65" s="641"/>
      <c r="D65" s="622"/>
      <c r="E65" s="622"/>
      <c r="F65" s="622"/>
      <c r="G65" s="622"/>
      <c r="H65" s="622"/>
      <c r="I65" s="622"/>
      <c r="J65" s="622" t="s">
        <v>201</v>
      </c>
      <c r="K65" s="654"/>
      <c r="L65" s="581"/>
      <c r="M65" s="550"/>
      <c r="N65" s="550">
        <v>3236</v>
      </c>
      <c r="O65" s="573" t="s">
        <v>176</v>
      </c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591"/>
      <c r="AJ65" s="31"/>
      <c r="AK65" s="31"/>
      <c r="AL65" s="31"/>
      <c r="AM65" s="31"/>
      <c r="AN65" s="38">
        <v>0</v>
      </c>
      <c r="AO65" s="38">
        <v>0</v>
      </c>
      <c r="AP65" s="38">
        <v>0</v>
      </c>
      <c r="AQ65" s="38">
        <v>0</v>
      </c>
      <c r="AR65" s="51">
        <v>0</v>
      </c>
      <c r="AS65" s="51"/>
      <c r="AT65" s="51"/>
      <c r="AU65" s="38">
        <v>10000</v>
      </c>
      <c r="AV65" s="51">
        <v>10000</v>
      </c>
      <c r="AW65" s="51"/>
      <c r="AX65" s="51"/>
      <c r="AY65" s="51">
        <f>(BB65-AV65)</f>
        <v>0</v>
      </c>
      <c r="AZ65" s="31"/>
      <c r="BA65" s="31"/>
      <c r="BB65" s="51">
        <v>10000</v>
      </c>
      <c r="BC65" s="51">
        <v>10000</v>
      </c>
      <c r="BD65" s="51">
        <v>17715</v>
      </c>
      <c r="BE65" s="51">
        <v>17845</v>
      </c>
      <c r="BF65" s="51">
        <v>10000</v>
      </c>
      <c r="BG65" s="51">
        <v>17845</v>
      </c>
      <c r="BH65" s="51">
        <v>10000</v>
      </c>
      <c r="BI65" s="51">
        <f>(BJ65-BH65)</f>
        <v>0</v>
      </c>
      <c r="BJ65" s="51">
        <v>10000</v>
      </c>
      <c r="BK65" s="51">
        <v>13910</v>
      </c>
      <c r="BL65" s="51">
        <f t="shared" si="167"/>
        <v>139.1</v>
      </c>
      <c r="BM65" s="51"/>
      <c r="BN65" s="51"/>
      <c r="BO65" s="51">
        <v>14430</v>
      </c>
      <c r="BP65" s="51"/>
      <c r="BQ65" s="51"/>
      <c r="BR65" s="51">
        <f>(BS65-BO65)</f>
        <v>570</v>
      </c>
      <c r="BS65" s="51">
        <v>15000</v>
      </c>
      <c r="BT65" s="51">
        <v>13910</v>
      </c>
      <c r="BU65" s="51">
        <f>(BY65-BO65)</f>
        <v>-520</v>
      </c>
      <c r="BV65" s="51">
        <v>15000</v>
      </c>
      <c r="BW65" s="51"/>
      <c r="BX65" s="51"/>
      <c r="BY65" s="51">
        <v>13910</v>
      </c>
      <c r="BZ65" s="51">
        <v>13910</v>
      </c>
      <c r="CA65" s="51">
        <f t="shared" si="20"/>
        <v>77.949005323620057</v>
      </c>
      <c r="CB65" s="51">
        <f t="shared" si="21"/>
        <v>100</v>
      </c>
      <c r="CC65" s="51"/>
      <c r="CD65" s="51"/>
      <c r="CE65" s="51">
        <v>15000</v>
      </c>
      <c r="CF65" s="51">
        <v>0</v>
      </c>
      <c r="CG65" s="51">
        <f t="shared" si="152"/>
        <v>0</v>
      </c>
      <c r="CH65" s="51">
        <f>(CI65-CE65)</f>
        <v>0</v>
      </c>
      <c r="CI65" s="51">
        <v>15000</v>
      </c>
      <c r="CJ65" s="51"/>
      <c r="CK65" s="51">
        <f t="shared" si="6"/>
        <v>0</v>
      </c>
      <c r="CL65" s="51">
        <f>(CM65-CI65)</f>
        <v>0</v>
      </c>
      <c r="CM65" s="51">
        <v>15000</v>
      </c>
      <c r="CN65" s="51"/>
      <c r="CO65" s="51">
        <f t="shared" si="7"/>
        <v>0</v>
      </c>
      <c r="CP65" s="51">
        <f>(CQ65-CM65)</f>
        <v>0</v>
      </c>
      <c r="CQ65" s="51">
        <v>15000</v>
      </c>
      <c r="CR65" s="51">
        <v>10500</v>
      </c>
      <c r="CS65" s="51">
        <f t="shared" si="137"/>
        <v>70</v>
      </c>
      <c r="CT65" s="51">
        <f>(CU65-CQ65)</f>
        <v>-4500</v>
      </c>
      <c r="CU65" s="51">
        <v>10500</v>
      </c>
      <c r="CV65" s="51">
        <v>10500</v>
      </c>
      <c r="CW65" s="51">
        <f t="shared" si="9"/>
        <v>100</v>
      </c>
      <c r="CX65" s="51">
        <f>(CY65-CU65)</f>
        <v>0</v>
      </c>
      <c r="CY65" s="51">
        <v>10500</v>
      </c>
      <c r="CZ65" s="745"/>
      <c r="DA65" s="745"/>
      <c r="DB65" s="745">
        <v>10500</v>
      </c>
      <c r="DC65" s="745">
        <v>7500</v>
      </c>
      <c r="DD65" s="51">
        <f t="shared" si="135"/>
        <v>71.428571428571431</v>
      </c>
      <c r="DE65" s="51">
        <f t="shared" si="136"/>
        <v>75</v>
      </c>
      <c r="DF65" s="745">
        <v>10500</v>
      </c>
      <c r="DG65" s="745">
        <v>10000</v>
      </c>
      <c r="DH65" s="51"/>
      <c r="DI65" s="51">
        <f t="shared" si="13"/>
        <v>0</v>
      </c>
      <c r="DJ65" s="51">
        <f>(DK65-DG65)</f>
        <v>0</v>
      </c>
      <c r="DK65" s="745">
        <v>10000</v>
      </c>
      <c r="DL65" s="51">
        <f t="shared" si="133"/>
        <v>105</v>
      </c>
      <c r="DM65" s="51">
        <f>(DN65-DK65)</f>
        <v>0</v>
      </c>
      <c r="DN65" s="745">
        <v>10000</v>
      </c>
      <c r="DO65" s="51">
        <v>7500</v>
      </c>
      <c r="DP65" s="51">
        <f t="shared" si="134"/>
        <v>75</v>
      </c>
      <c r="DQ65" s="51">
        <f>(DR65-DN65)</f>
        <v>-2500</v>
      </c>
      <c r="DR65" s="745">
        <v>7500</v>
      </c>
      <c r="DS65" s="745">
        <v>7500</v>
      </c>
      <c r="DT65" s="51">
        <f t="shared" si="76"/>
        <v>100</v>
      </c>
      <c r="DU65" s="51">
        <f>(DV65-DR65)</f>
        <v>0</v>
      </c>
      <c r="DV65" s="745">
        <v>7500</v>
      </c>
      <c r="DW65" s="745">
        <v>10000</v>
      </c>
      <c r="DX65" s="745">
        <v>10000</v>
      </c>
      <c r="DY65" s="745"/>
      <c r="DZ65" s="745"/>
    </row>
    <row r="66" spans="1:130" s="630" customFormat="1" ht="20.100000000000001" customHeight="1" x14ac:dyDescent="0.35">
      <c r="A66" s="622"/>
      <c r="B66" s="622"/>
      <c r="C66" s="641"/>
      <c r="D66" s="622"/>
      <c r="E66" s="622"/>
      <c r="F66" s="622"/>
      <c r="G66" s="622"/>
      <c r="H66" s="622"/>
      <c r="I66" s="622"/>
      <c r="J66" s="622" t="s">
        <v>201</v>
      </c>
      <c r="K66" s="654"/>
      <c r="L66" s="581"/>
      <c r="M66" s="609"/>
      <c r="N66" s="609">
        <v>3237</v>
      </c>
      <c r="O66" s="573" t="s">
        <v>204</v>
      </c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591"/>
      <c r="AJ66" s="31"/>
      <c r="AK66" s="31"/>
      <c r="AL66" s="31"/>
      <c r="AM66" s="31"/>
      <c r="AN66" s="51"/>
      <c r="AO66" s="51"/>
      <c r="AP66" s="51"/>
      <c r="AQ66" s="51"/>
      <c r="AR66" s="51">
        <v>0</v>
      </c>
      <c r="AS66" s="51"/>
      <c r="AT66" s="51"/>
      <c r="AU66" s="51"/>
      <c r="AV66" s="51">
        <v>0</v>
      </c>
      <c r="AW66" s="51"/>
      <c r="AX66" s="51"/>
      <c r="AY66" s="51">
        <f>(BB66-AV66)</f>
        <v>20000</v>
      </c>
      <c r="AZ66" s="31"/>
      <c r="BA66" s="31"/>
      <c r="BB66" s="51">
        <v>20000</v>
      </c>
      <c r="BC66" s="51">
        <v>20000</v>
      </c>
      <c r="BD66" s="51">
        <v>16292.5</v>
      </c>
      <c r="BE66" s="51">
        <v>18867.5</v>
      </c>
      <c r="BF66" s="51">
        <v>20000</v>
      </c>
      <c r="BG66" s="51">
        <v>19367.5</v>
      </c>
      <c r="BH66" s="51">
        <v>20000</v>
      </c>
      <c r="BI66" s="51">
        <f>(BJ66-BH66)</f>
        <v>0</v>
      </c>
      <c r="BJ66" s="51">
        <v>20000</v>
      </c>
      <c r="BK66" s="51">
        <v>18388</v>
      </c>
      <c r="BL66" s="51">
        <f t="shared" si="167"/>
        <v>91.94</v>
      </c>
      <c r="BM66" s="51"/>
      <c r="BN66" s="51"/>
      <c r="BO66" s="51">
        <v>28388</v>
      </c>
      <c r="BP66" s="51"/>
      <c r="BQ66" s="51"/>
      <c r="BR66" s="51">
        <f>(BS66-BO66)</f>
        <v>1112</v>
      </c>
      <c r="BS66" s="51">
        <v>29500</v>
      </c>
      <c r="BT66" s="51">
        <v>19638</v>
      </c>
      <c r="BU66" s="51">
        <f>(BY66-BO66)</f>
        <v>-4388</v>
      </c>
      <c r="BV66" s="51">
        <v>29500</v>
      </c>
      <c r="BW66" s="51"/>
      <c r="BX66" s="51"/>
      <c r="BY66" s="51">
        <v>24000</v>
      </c>
      <c r="BZ66" s="51">
        <v>19950.5</v>
      </c>
      <c r="CA66" s="51">
        <f t="shared" si="20"/>
        <v>103.01019749580482</v>
      </c>
      <c r="CB66" s="51">
        <f t="shared" si="21"/>
        <v>83.127083333333331</v>
      </c>
      <c r="CC66" s="51"/>
      <c r="CD66" s="51"/>
      <c r="CE66" s="51">
        <v>29500</v>
      </c>
      <c r="CF66" s="51">
        <v>10204.25</v>
      </c>
      <c r="CG66" s="51">
        <f t="shared" ref="CG66:CG74" si="197">IFERROR(CF66/CE66*100,)</f>
        <v>34.590677966101694</v>
      </c>
      <c r="CH66" s="51">
        <f>(CI66-CE66)</f>
        <v>0</v>
      </c>
      <c r="CI66" s="51">
        <v>29500</v>
      </c>
      <c r="CJ66" s="51"/>
      <c r="CK66" s="51">
        <f t="shared" si="6"/>
        <v>0</v>
      </c>
      <c r="CL66" s="51">
        <f>(CM66-CI66)</f>
        <v>0</v>
      </c>
      <c r="CM66" s="51">
        <v>29500</v>
      </c>
      <c r="CN66" s="51"/>
      <c r="CO66" s="51">
        <f t="shared" si="7"/>
        <v>0</v>
      </c>
      <c r="CP66" s="51">
        <f>(CQ66-CM66)</f>
        <v>0</v>
      </c>
      <c r="CQ66" s="51">
        <v>29500</v>
      </c>
      <c r="CR66" s="51">
        <v>15354.25</v>
      </c>
      <c r="CS66" s="51">
        <f t="shared" si="137"/>
        <v>52.048305084745763</v>
      </c>
      <c r="CT66" s="51">
        <f>(CU66-CQ66)</f>
        <v>-4000</v>
      </c>
      <c r="CU66" s="51">
        <v>25500</v>
      </c>
      <c r="CV66" s="51">
        <v>15354.25</v>
      </c>
      <c r="CW66" s="51">
        <f t="shared" si="9"/>
        <v>60.212745098039214</v>
      </c>
      <c r="CX66" s="51">
        <f>(CY66-CU66)</f>
        <v>10481.870000000003</v>
      </c>
      <c r="CY66" s="51">
        <v>35981.870000000003</v>
      </c>
      <c r="CZ66" s="745"/>
      <c r="DA66" s="745"/>
      <c r="DB66" s="745">
        <v>12779.25</v>
      </c>
      <c r="DC66" s="745">
        <v>2575</v>
      </c>
      <c r="DD66" s="51">
        <f t="shared" si="135"/>
        <v>20.149852299626346</v>
      </c>
      <c r="DE66" s="51">
        <f t="shared" si="136"/>
        <v>12.875</v>
      </c>
      <c r="DF66" s="745">
        <v>38554.25</v>
      </c>
      <c r="DG66" s="745">
        <v>20000</v>
      </c>
      <c r="DH66" s="51"/>
      <c r="DI66" s="51">
        <f t="shared" si="13"/>
        <v>0</v>
      </c>
      <c r="DJ66" s="51">
        <f>(DK66-DG66)</f>
        <v>0</v>
      </c>
      <c r="DK66" s="745">
        <v>20000</v>
      </c>
      <c r="DL66" s="51">
        <f t="shared" si="133"/>
        <v>192.77124999999998</v>
      </c>
      <c r="DM66" s="51">
        <f>(DN66-DK66)</f>
        <v>0</v>
      </c>
      <c r="DN66" s="745">
        <v>20000</v>
      </c>
      <c r="DO66" s="51">
        <v>2575</v>
      </c>
      <c r="DP66" s="51">
        <f t="shared" si="134"/>
        <v>12.875</v>
      </c>
      <c r="DQ66" s="51">
        <f>(DR66-DN66)</f>
        <v>-12275</v>
      </c>
      <c r="DR66" s="745">
        <v>7725</v>
      </c>
      <c r="DS66" s="745">
        <v>5150</v>
      </c>
      <c r="DT66" s="51">
        <f t="shared" si="76"/>
        <v>66.666666666666657</v>
      </c>
      <c r="DU66" s="51">
        <f>(DV66-DR66)</f>
        <v>926.25</v>
      </c>
      <c r="DV66" s="745">
        <v>8651.25</v>
      </c>
      <c r="DW66" s="745">
        <v>20000</v>
      </c>
      <c r="DX66" s="745">
        <v>20000</v>
      </c>
      <c r="DY66" s="745"/>
      <c r="DZ66" s="745"/>
    </row>
    <row r="67" spans="1:130" s="630" customFormat="1" ht="20.100000000000001" hidden="1" customHeight="1" thickBot="1" x14ac:dyDescent="0.4">
      <c r="A67" s="612"/>
      <c r="B67" s="622"/>
      <c r="C67" s="641"/>
      <c r="D67" s="622"/>
      <c r="E67" s="622"/>
      <c r="F67" s="622"/>
      <c r="G67" s="622"/>
      <c r="H67" s="622"/>
      <c r="I67" s="622"/>
      <c r="J67" s="622" t="s">
        <v>201</v>
      </c>
      <c r="K67" s="654"/>
      <c r="L67" s="581"/>
      <c r="M67" s="609"/>
      <c r="N67" s="609">
        <v>3238</v>
      </c>
      <c r="O67" s="573" t="s">
        <v>205</v>
      </c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591"/>
      <c r="AJ67" s="31"/>
      <c r="AK67" s="31"/>
      <c r="AL67" s="31"/>
      <c r="AM67" s="3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31"/>
      <c r="BA67" s="31"/>
      <c r="BB67" s="51"/>
      <c r="BC67" s="51"/>
      <c r="BD67" s="51"/>
      <c r="BE67" s="51"/>
      <c r="BF67" s="51"/>
      <c r="BG67" s="51">
        <v>0</v>
      </c>
      <c r="BH67" s="51">
        <v>0</v>
      </c>
      <c r="BI67" s="51">
        <f>(BJ67-BH67)</f>
        <v>0</v>
      </c>
      <c r="BJ67" s="51">
        <v>0</v>
      </c>
      <c r="BK67" s="51"/>
      <c r="BL67" s="51">
        <f t="shared" si="167"/>
        <v>0</v>
      </c>
      <c r="BM67" s="51"/>
      <c r="BN67" s="51"/>
      <c r="BO67" s="51">
        <v>0</v>
      </c>
      <c r="BP67" s="51"/>
      <c r="BQ67" s="51"/>
      <c r="BR67" s="51"/>
      <c r="BS67" s="51"/>
      <c r="BT67" s="51"/>
      <c r="BU67" s="51">
        <f>(BY67-BO67)</f>
        <v>12875</v>
      </c>
      <c r="BV67" s="51"/>
      <c r="BW67" s="51"/>
      <c r="BX67" s="51"/>
      <c r="BY67" s="51">
        <v>12875</v>
      </c>
      <c r="BZ67" s="51">
        <v>12875</v>
      </c>
      <c r="CA67" s="51">
        <f t="shared" si="20"/>
        <v>0</v>
      </c>
      <c r="CB67" s="51">
        <f t="shared" si="21"/>
        <v>100</v>
      </c>
      <c r="CC67" s="51"/>
      <c r="CD67" s="51"/>
      <c r="CE67" s="51">
        <v>0</v>
      </c>
      <c r="CF67" s="51"/>
      <c r="CG67" s="51">
        <f t="shared" si="197"/>
        <v>0</v>
      </c>
      <c r="CH67" s="51">
        <f>(CI67-CE67)</f>
        <v>0</v>
      </c>
      <c r="CI67" s="51">
        <v>0</v>
      </c>
      <c r="CJ67" s="51"/>
      <c r="CK67" s="51">
        <f t="shared" si="6"/>
        <v>0</v>
      </c>
      <c r="CL67" s="51">
        <f>(CM67-CI67)</f>
        <v>0</v>
      </c>
      <c r="CM67" s="51">
        <v>0</v>
      </c>
      <c r="CN67" s="51"/>
      <c r="CO67" s="51">
        <f t="shared" si="7"/>
        <v>0</v>
      </c>
      <c r="CP67" s="51">
        <f>(CQ67-CM67)</f>
        <v>0</v>
      </c>
      <c r="CQ67" s="51">
        <v>0</v>
      </c>
      <c r="CR67" s="51"/>
      <c r="CS67" s="51">
        <f t="shared" si="137"/>
        <v>0</v>
      </c>
      <c r="CT67" s="51">
        <f>(CU67-CQ67)</f>
        <v>0</v>
      </c>
      <c r="CU67" s="51"/>
      <c r="CV67" s="51"/>
      <c r="CW67" s="51">
        <f t="shared" si="9"/>
        <v>0</v>
      </c>
      <c r="CX67" s="51">
        <f>(CY67-CU67)</f>
        <v>0</v>
      </c>
      <c r="CY67" s="51"/>
      <c r="CZ67" s="745"/>
      <c r="DA67" s="745"/>
      <c r="DB67" s="745">
        <v>0</v>
      </c>
      <c r="DC67" s="745">
        <v>0</v>
      </c>
      <c r="DD67" s="51">
        <f t="shared" si="135"/>
        <v>0</v>
      </c>
      <c r="DE67" s="51">
        <f t="shared" si="136"/>
        <v>0</v>
      </c>
      <c r="DF67" s="745"/>
      <c r="DG67" s="745"/>
      <c r="DH67" s="51"/>
      <c r="DI67" s="51">
        <f t="shared" si="13"/>
        <v>0</v>
      </c>
      <c r="DJ67" s="51">
        <f>(DK67-DG67)</f>
        <v>0</v>
      </c>
      <c r="DK67" s="745"/>
      <c r="DL67" s="51">
        <f t="shared" si="133"/>
        <v>0</v>
      </c>
      <c r="DM67" s="51">
        <f>(DN67-DK67)</f>
        <v>0</v>
      </c>
      <c r="DN67" s="745"/>
      <c r="DO67" s="51"/>
      <c r="DP67" s="51">
        <f t="shared" si="134"/>
        <v>0</v>
      </c>
      <c r="DQ67" s="51">
        <f>(DR67-DN67)</f>
        <v>0</v>
      </c>
      <c r="DR67" s="745"/>
      <c r="DS67" s="745"/>
      <c r="DT67" s="51">
        <f t="shared" si="76"/>
        <v>0</v>
      </c>
      <c r="DU67" s="51">
        <f>(DV67-DR67)</f>
        <v>0</v>
      </c>
      <c r="DV67" s="745"/>
      <c r="DW67" s="745"/>
      <c r="DX67" s="745"/>
      <c r="DY67" s="745"/>
      <c r="DZ67" s="745"/>
    </row>
    <row r="68" spans="1:130" s="630" customFormat="1" ht="20.100000000000001" customHeight="1" x14ac:dyDescent="0.35">
      <c r="A68" s="634" t="s">
        <v>261</v>
      </c>
      <c r="B68" s="634" t="s">
        <v>261</v>
      </c>
      <c r="C68" s="530"/>
      <c r="D68" s="634"/>
      <c r="E68" s="634"/>
      <c r="F68" s="634"/>
      <c r="G68" s="634"/>
      <c r="H68" s="634"/>
      <c r="I68" s="634"/>
      <c r="J68" s="634" t="s">
        <v>201</v>
      </c>
      <c r="K68" s="548"/>
      <c r="L68" s="903" t="s">
        <v>268</v>
      </c>
      <c r="M68" s="903"/>
      <c r="N68" s="903"/>
      <c r="O68" s="903"/>
      <c r="P68" s="676"/>
      <c r="Q68" s="676"/>
      <c r="R68" s="676"/>
      <c r="S68" s="676"/>
      <c r="T68" s="676"/>
      <c r="U68" s="676"/>
      <c r="V68" s="676"/>
      <c r="W68" s="676"/>
      <c r="X68" s="676"/>
      <c r="Y68" s="676"/>
      <c r="Z68" s="676"/>
      <c r="AA68" s="676"/>
      <c r="AB68" s="676"/>
      <c r="AC68" s="676"/>
      <c r="AD68" s="676"/>
      <c r="AE68" s="676"/>
      <c r="AF68" s="676"/>
      <c r="AG68" s="676"/>
      <c r="AH68" s="676"/>
      <c r="AI68" s="677"/>
      <c r="AJ68" s="676"/>
      <c r="AK68" s="676"/>
      <c r="AL68" s="676"/>
      <c r="AM68" s="676"/>
      <c r="AN68" s="100">
        <f>AN70</f>
        <v>0</v>
      </c>
      <c r="AO68" s="100">
        <f>AO70</f>
        <v>0</v>
      </c>
      <c r="AP68" s="100">
        <f>AP70</f>
        <v>0</v>
      </c>
      <c r="AQ68" s="100">
        <f>AQ70</f>
        <v>0</v>
      </c>
      <c r="AR68" s="100">
        <v>0</v>
      </c>
      <c r="AS68" s="674"/>
      <c r="AT68" s="674"/>
      <c r="AU68" s="100">
        <f>AU70</f>
        <v>60000</v>
      </c>
      <c r="AV68" s="100">
        <f>AV70</f>
        <v>60000</v>
      </c>
      <c r="AW68" s="100">
        <f>AW70</f>
        <v>60000</v>
      </c>
      <c r="AX68" s="100">
        <f>AX70</f>
        <v>60000</v>
      </c>
      <c r="AY68" s="100">
        <f>AY70</f>
        <v>80000</v>
      </c>
      <c r="AZ68" s="676"/>
      <c r="BA68" s="676"/>
      <c r="BB68" s="100">
        <f t="shared" ref="BB68:BK68" si="198">BB70</f>
        <v>140000</v>
      </c>
      <c r="BC68" s="100">
        <f t="shared" si="198"/>
        <v>140000</v>
      </c>
      <c r="BD68" s="100">
        <f t="shared" si="198"/>
        <v>133054.87</v>
      </c>
      <c r="BE68" s="100">
        <f t="shared" si="198"/>
        <v>133054.87</v>
      </c>
      <c r="BF68" s="100">
        <f t="shared" si="198"/>
        <v>140000</v>
      </c>
      <c r="BG68" s="100">
        <f>BG70</f>
        <v>138667.37</v>
      </c>
      <c r="BH68" s="100">
        <f t="shared" si="198"/>
        <v>70000</v>
      </c>
      <c r="BI68" s="100">
        <f t="shared" si="198"/>
        <v>20000</v>
      </c>
      <c r="BJ68" s="100">
        <f t="shared" si="198"/>
        <v>90000</v>
      </c>
      <c r="BK68" s="100">
        <f t="shared" si="198"/>
        <v>70000</v>
      </c>
      <c r="BL68" s="100">
        <f t="shared" si="167"/>
        <v>77.777777777777786</v>
      </c>
      <c r="BM68" s="100"/>
      <c r="BN68" s="100"/>
      <c r="BO68" s="100">
        <f>BO70</f>
        <v>140000</v>
      </c>
      <c r="BP68" s="100"/>
      <c r="BQ68" s="100"/>
      <c r="BR68" s="100">
        <f t="shared" ref="BR68:BY68" si="199">BR70</f>
        <v>100000</v>
      </c>
      <c r="BS68" s="100">
        <f t="shared" si="199"/>
        <v>240000</v>
      </c>
      <c r="BT68" s="100">
        <f>BT70</f>
        <v>76169.73</v>
      </c>
      <c r="BU68" s="100">
        <f t="shared" si="199"/>
        <v>0</v>
      </c>
      <c r="BV68" s="100">
        <f t="shared" si="199"/>
        <v>240000</v>
      </c>
      <c r="BW68" s="100"/>
      <c r="BX68" s="100"/>
      <c r="BY68" s="100">
        <f t="shared" si="199"/>
        <v>140000</v>
      </c>
      <c r="BZ68" s="100">
        <f>BZ70</f>
        <v>140000</v>
      </c>
      <c r="CA68" s="100">
        <f t="shared" si="20"/>
        <v>100.96102637556335</v>
      </c>
      <c r="CB68" s="100">
        <f t="shared" si="21"/>
        <v>100</v>
      </c>
      <c r="CC68" s="100">
        <f>CC70</f>
        <v>100415</v>
      </c>
      <c r="CD68" s="100">
        <f>CD70</f>
        <v>100415</v>
      </c>
      <c r="CE68" s="100">
        <f>CE70</f>
        <v>240000</v>
      </c>
      <c r="CF68" s="100">
        <f>CF70</f>
        <v>0</v>
      </c>
      <c r="CG68" s="100">
        <f t="shared" si="197"/>
        <v>0</v>
      </c>
      <c r="CH68" s="100">
        <f>CH70</f>
        <v>25000</v>
      </c>
      <c r="CI68" s="100">
        <f>CI70</f>
        <v>265000</v>
      </c>
      <c r="CJ68" s="100"/>
      <c r="CK68" s="100">
        <f t="shared" si="6"/>
        <v>0</v>
      </c>
      <c r="CL68" s="100">
        <f>CL70</f>
        <v>0</v>
      </c>
      <c r="CM68" s="100">
        <f>CM70</f>
        <v>265000</v>
      </c>
      <c r="CN68" s="100"/>
      <c r="CO68" s="100">
        <f t="shared" si="7"/>
        <v>0</v>
      </c>
      <c r="CP68" s="100">
        <f>CP70</f>
        <v>0</v>
      </c>
      <c r="CQ68" s="100">
        <f>CQ70</f>
        <v>265000</v>
      </c>
      <c r="CR68" s="100">
        <f>CR70</f>
        <v>232206.8</v>
      </c>
      <c r="CS68" s="100">
        <f t="shared" si="137"/>
        <v>87.625207547169808</v>
      </c>
      <c r="CT68" s="100">
        <f>CT70</f>
        <v>0</v>
      </c>
      <c r="CU68" s="100">
        <f>CU70</f>
        <v>265000</v>
      </c>
      <c r="CV68" s="100">
        <f>CV70</f>
        <v>232206.8</v>
      </c>
      <c r="CW68" s="100">
        <f t="shared" si="9"/>
        <v>87.625207547169808</v>
      </c>
      <c r="CX68" s="100">
        <f t="shared" ref="CX68:DH68" si="200">CX70</f>
        <v>0</v>
      </c>
      <c r="CY68" s="100">
        <f t="shared" si="200"/>
        <v>265000</v>
      </c>
      <c r="CZ68" s="100">
        <f t="shared" si="200"/>
        <v>37600</v>
      </c>
      <c r="DA68" s="100">
        <f t="shared" si="200"/>
        <v>37600</v>
      </c>
      <c r="DB68" s="100">
        <f>DB70</f>
        <v>5343.75</v>
      </c>
      <c r="DC68" s="100">
        <f>DC70</f>
        <v>0</v>
      </c>
      <c r="DD68" s="100">
        <f t="shared" si="135"/>
        <v>0</v>
      </c>
      <c r="DE68" s="100">
        <f t="shared" si="136"/>
        <v>0</v>
      </c>
      <c r="DF68" s="100">
        <f t="shared" ref="DF68" si="201">DF70</f>
        <v>265000</v>
      </c>
      <c r="DG68" s="100">
        <f t="shared" si="200"/>
        <v>37600</v>
      </c>
      <c r="DH68" s="100">
        <f t="shared" si="200"/>
        <v>0</v>
      </c>
      <c r="DI68" s="100">
        <f t="shared" si="13"/>
        <v>0</v>
      </c>
      <c r="DJ68" s="100">
        <f>DJ70</f>
        <v>0</v>
      </c>
      <c r="DK68" s="100">
        <f>DK70</f>
        <v>37600</v>
      </c>
      <c r="DL68" s="100">
        <f t="shared" si="133"/>
        <v>704.78723404255322</v>
      </c>
      <c r="DM68" s="100">
        <f>DM70</f>
        <v>0</v>
      </c>
      <c r="DN68" s="100">
        <f>DN70</f>
        <v>37600</v>
      </c>
      <c r="DO68" s="100">
        <f t="shared" ref="DO68" si="202">DO70</f>
        <v>0</v>
      </c>
      <c r="DP68" s="100">
        <f t="shared" si="134"/>
        <v>0</v>
      </c>
      <c r="DQ68" s="100">
        <f>DQ70</f>
        <v>-27600</v>
      </c>
      <c r="DR68" s="100">
        <f>DR70</f>
        <v>10000</v>
      </c>
      <c r="DS68" s="100">
        <f t="shared" ref="DS68" si="203">DS70</f>
        <v>0</v>
      </c>
      <c r="DT68" s="100">
        <f t="shared" si="76"/>
        <v>0</v>
      </c>
      <c r="DU68" s="100">
        <f>DU70</f>
        <v>-693.75</v>
      </c>
      <c r="DV68" s="100">
        <f>DV70</f>
        <v>9306.25</v>
      </c>
      <c r="DW68" s="100">
        <f t="shared" ref="DW68:DZ68" si="204">DW70</f>
        <v>30000</v>
      </c>
      <c r="DX68" s="100">
        <f t="shared" ref="DX68" si="205">DX70</f>
        <v>30000</v>
      </c>
      <c r="DY68" s="100">
        <f t="shared" si="204"/>
        <v>30000</v>
      </c>
      <c r="DZ68" s="100">
        <f t="shared" si="204"/>
        <v>30000</v>
      </c>
    </row>
    <row r="69" spans="1:130" s="630" customFormat="1" ht="20.100000000000001" customHeight="1" x14ac:dyDescent="0.35">
      <c r="A69" s="632"/>
      <c r="B69" s="632"/>
      <c r="C69" s="575"/>
      <c r="D69" s="636"/>
      <c r="E69" s="636"/>
      <c r="F69" s="636"/>
      <c r="G69" s="636"/>
      <c r="H69" s="636"/>
      <c r="I69" s="636"/>
      <c r="J69" s="636"/>
      <c r="K69" s="653" t="s">
        <v>9</v>
      </c>
      <c r="L69" s="552" t="s">
        <v>132</v>
      </c>
      <c r="M69" s="552"/>
      <c r="N69" s="552"/>
      <c r="O69" s="814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591"/>
      <c r="AJ69" s="31"/>
      <c r="AK69" s="31"/>
      <c r="AL69" s="31"/>
      <c r="AM69" s="31"/>
      <c r="AN69" s="104">
        <v>0</v>
      </c>
      <c r="AO69" s="104">
        <v>0</v>
      </c>
      <c r="AP69" s="104">
        <v>0</v>
      </c>
      <c r="AQ69" s="104">
        <v>0</v>
      </c>
      <c r="AR69" s="104">
        <v>0</v>
      </c>
      <c r="AS69" s="51"/>
      <c r="AT69" s="51"/>
      <c r="AU69" s="104">
        <v>60000</v>
      </c>
      <c r="AV69" s="104">
        <v>60000</v>
      </c>
      <c r="AW69" s="104">
        <v>60000</v>
      </c>
      <c r="AX69" s="104">
        <v>60000</v>
      </c>
      <c r="AY69" s="104">
        <f>(BB69-AV69)</f>
        <v>80000</v>
      </c>
      <c r="AZ69" s="31"/>
      <c r="BA69" s="31"/>
      <c r="BB69" s="104">
        <v>140000</v>
      </c>
      <c r="BC69" s="104">
        <v>140000</v>
      </c>
      <c r="BD69" s="104">
        <v>133054.87</v>
      </c>
      <c r="BE69" s="104">
        <v>133054.87</v>
      </c>
      <c r="BF69" s="104">
        <v>140000</v>
      </c>
      <c r="BG69" s="104">
        <v>138667.37</v>
      </c>
      <c r="BH69" s="104">
        <v>70000</v>
      </c>
      <c r="BI69" s="104">
        <f>(BJ69-BH69)</f>
        <v>20000</v>
      </c>
      <c r="BJ69" s="104">
        <v>90000</v>
      </c>
      <c r="BK69" s="104">
        <v>70000</v>
      </c>
      <c r="BL69" s="104">
        <f t="shared" si="167"/>
        <v>77.777777777777786</v>
      </c>
      <c r="BM69" s="104"/>
      <c r="BN69" s="104"/>
      <c r="BO69" s="104">
        <v>140000</v>
      </c>
      <c r="BP69" s="104"/>
      <c r="BQ69" s="104"/>
      <c r="BR69" s="104">
        <f>(BS69-BO69)</f>
        <v>100000</v>
      </c>
      <c r="BS69" s="104">
        <f>BS70</f>
        <v>240000</v>
      </c>
      <c r="BT69" s="104">
        <f>BT70</f>
        <v>76169.73</v>
      </c>
      <c r="BU69" s="104">
        <f>(BY69-BO69)</f>
        <v>0</v>
      </c>
      <c r="BV69" s="104">
        <f>BV70</f>
        <v>240000</v>
      </c>
      <c r="BW69" s="104"/>
      <c r="BX69" s="104"/>
      <c r="BY69" s="104">
        <f>BY70</f>
        <v>140000</v>
      </c>
      <c r="BZ69" s="104">
        <f>BZ70</f>
        <v>140000</v>
      </c>
      <c r="CA69" s="104">
        <f t="shared" si="20"/>
        <v>100.96102637556335</v>
      </c>
      <c r="CB69" s="104">
        <f t="shared" si="21"/>
        <v>100</v>
      </c>
      <c r="CC69" s="104">
        <v>100415</v>
      </c>
      <c r="CD69" s="104">
        <v>100415</v>
      </c>
      <c r="CE69" s="104">
        <f>CE70</f>
        <v>240000</v>
      </c>
      <c r="CF69" s="104">
        <f>CF70</f>
        <v>0</v>
      </c>
      <c r="CG69" s="104">
        <f t="shared" si="197"/>
        <v>0</v>
      </c>
      <c r="CH69" s="104">
        <f>(CI69-CE69)</f>
        <v>25000</v>
      </c>
      <c r="CI69" s="104">
        <f>CI70</f>
        <v>265000</v>
      </c>
      <c r="CJ69" s="104"/>
      <c r="CK69" s="104">
        <f t="shared" si="6"/>
        <v>0</v>
      </c>
      <c r="CL69" s="104">
        <f>(CM69-CI69)</f>
        <v>0</v>
      </c>
      <c r="CM69" s="104">
        <f>CM70</f>
        <v>265000</v>
      </c>
      <c r="CN69" s="104"/>
      <c r="CO69" s="104">
        <f t="shared" si="7"/>
        <v>0</v>
      </c>
      <c r="CP69" s="104">
        <f>(CQ69-CM69)</f>
        <v>0</v>
      </c>
      <c r="CQ69" s="104">
        <f>CQ70</f>
        <v>265000</v>
      </c>
      <c r="CR69" s="104">
        <f>CR70</f>
        <v>232206.8</v>
      </c>
      <c r="CS69" s="104">
        <f t="shared" si="137"/>
        <v>87.625207547169808</v>
      </c>
      <c r="CT69" s="104">
        <f>(CU69-CQ69)</f>
        <v>0</v>
      </c>
      <c r="CU69" s="104">
        <f>CU70</f>
        <v>265000</v>
      </c>
      <c r="CV69" s="104">
        <f>CV70</f>
        <v>232206.8</v>
      </c>
      <c r="CW69" s="104">
        <f t="shared" si="9"/>
        <v>87.625207547169808</v>
      </c>
      <c r="CX69" s="104">
        <f>(CY69-CU69)</f>
        <v>0</v>
      </c>
      <c r="CY69" s="104">
        <f t="shared" ref="CY69:DH69" si="206">CY70</f>
        <v>265000</v>
      </c>
      <c r="CZ69" s="104">
        <f t="shared" si="206"/>
        <v>37600</v>
      </c>
      <c r="DA69" s="104">
        <f t="shared" si="206"/>
        <v>37600</v>
      </c>
      <c r="DB69" s="104">
        <f t="shared" si="206"/>
        <v>5343.75</v>
      </c>
      <c r="DC69" s="104">
        <f>DC70</f>
        <v>0</v>
      </c>
      <c r="DD69" s="104">
        <f t="shared" si="135"/>
        <v>0</v>
      </c>
      <c r="DE69" s="104">
        <f t="shared" si="136"/>
        <v>0</v>
      </c>
      <c r="DF69" s="104">
        <f t="shared" ref="DF69" si="207">DF70</f>
        <v>265000</v>
      </c>
      <c r="DG69" s="104">
        <f t="shared" si="206"/>
        <v>37600</v>
      </c>
      <c r="DH69" s="104">
        <f t="shared" si="206"/>
        <v>0</v>
      </c>
      <c r="DI69" s="104">
        <f t="shared" si="13"/>
        <v>0</v>
      </c>
      <c r="DJ69" s="104">
        <f>(DK69-DG69)</f>
        <v>0</v>
      </c>
      <c r="DK69" s="104">
        <f>DK70</f>
        <v>37600</v>
      </c>
      <c r="DL69" s="104">
        <f t="shared" si="133"/>
        <v>704.78723404255322</v>
      </c>
      <c r="DM69" s="104">
        <f>(DN69-DK69)</f>
        <v>0</v>
      </c>
      <c r="DN69" s="104">
        <f>DN70</f>
        <v>37600</v>
      </c>
      <c r="DO69" s="104">
        <f t="shared" ref="DO69" si="208">DO70</f>
        <v>0</v>
      </c>
      <c r="DP69" s="104">
        <f t="shared" si="134"/>
        <v>0</v>
      </c>
      <c r="DQ69" s="104">
        <f>(DR69-DN69)</f>
        <v>-27600</v>
      </c>
      <c r="DR69" s="104">
        <f>DR70</f>
        <v>10000</v>
      </c>
      <c r="DS69" s="104">
        <f t="shared" ref="DS69" si="209">DS70</f>
        <v>0</v>
      </c>
      <c r="DT69" s="104">
        <f t="shared" si="76"/>
        <v>0</v>
      </c>
      <c r="DU69" s="104">
        <f>(DV69-DR69)</f>
        <v>-693.75</v>
      </c>
      <c r="DV69" s="104">
        <f>DV70</f>
        <v>9306.25</v>
      </c>
      <c r="DW69" s="104">
        <f t="shared" ref="DW69:DZ69" si="210">DW70</f>
        <v>30000</v>
      </c>
      <c r="DX69" s="104">
        <f t="shared" si="210"/>
        <v>30000</v>
      </c>
      <c r="DY69" s="104">
        <f t="shared" si="210"/>
        <v>30000</v>
      </c>
      <c r="DZ69" s="104">
        <f t="shared" si="210"/>
        <v>30000</v>
      </c>
    </row>
    <row r="70" spans="1:130" s="630" customFormat="1" ht="20.100000000000001" customHeight="1" x14ac:dyDescent="0.35">
      <c r="A70" s="622"/>
      <c r="B70" s="622"/>
      <c r="C70" s="707"/>
      <c r="D70" s="685"/>
      <c r="E70" s="685"/>
      <c r="F70" s="685"/>
      <c r="G70" s="685"/>
      <c r="H70" s="685"/>
      <c r="I70" s="685"/>
      <c r="J70" s="685" t="s">
        <v>201</v>
      </c>
      <c r="K70" s="811">
        <v>3</v>
      </c>
      <c r="L70" s="904" t="s">
        <v>202</v>
      </c>
      <c r="M70" s="904"/>
      <c r="N70" s="904"/>
      <c r="O70" s="904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591"/>
      <c r="AJ70" s="31"/>
      <c r="AK70" s="31"/>
      <c r="AL70" s="31"/>
      <c r="AM70" s="31"/>
      <c r="AN70" s="102">
        <f t="shared" ref="AN70:AQ71" si="211">SUM(AN71)</f>
        <v>0</v>
      </c>
      <c r="AO70" s="102">
        <f t="shared" si="211"/>
        <v>0</v>
      </c>
      <c r="AP70" s="102">
        <f t="shared" si="211"/>
        <v>0</v>
      </c>
      <c r="AQ70" s="102">
        <f t="shared" si="211"/>
        <v>0</v>
      </c>
      <c r="AR70" s="102">
        <v>0</v>
      </c>
      <c r="AS70" s="51"/>
      <c r="AT70" s="51"/>
      <c r="AU70" s="102">
        <f>SUM(AU71)</f>
        <v>60000</v>
      </c>
      <c r="AV70" s="102">
        <f>SUM(AV71)</f>
        <v>60000</v>
      </c>
      <c r="AW70" s="102">
        <f>SUM(AW71)</f>
        <v>60000</v>
      </c>
      <c r="AX70" s="102">
        <f>SUM(AX71)</f>
        <v>60000</v>
      </c>
      <c r="AY70" s="102">
        <f>SUM(AY71)</f>
        <v>80000</v>
      </c>
      <c r="AZ70" s="31"/>
      <c r="BA70" s="31"/>
      <c r="BB70" s="102">
        <f t="shared" ref="BB70:BK71" si="212">SUM(BB71)</f>
        <v>140000</v>
      </c>
      <c r="BC70" s="102">
        <f t="shared" si="212"/>
        <v>140000</v>
      </c>
      <c r="BD70" s="102">
        <f t="shared" si="212"/>
        <v>133054.87</v>
      </c>
      <c r="BE70" s="102">
        <f t="shared" si="212"/>
        <v>133054.87</v>
      </c>
      <c r="BF70" s="102">
        <f t="shared" si="212"/>
        <v>140000</v>
      </c>
      <c r="BG70" s="102">
        <f>SUM(BG71)</f>
        <v>138667.37</v>
      </c>
      <c r="BH70" s="102">
        <f t="shared" si="212"/>
        <v>70000</v>
      </c>
      <c r="BI70" s="102">
        <f t="shared" si="212"/>
        <v>20000</v>
      </c>
      <c r="BJ70" s="102">
        <f t="shared" si="212"/>
        <v>90000</v>
      </c>
      <c r="BK70" s="102">
        <f t="shared" si="212"/>
        <v>70000</v>
      </c>
      <c r="BL70" s="102">
        <f t="shared" si="167"/>
        <v>77.777777777777786</v>
      </c>
      <c r="BM70" s="102"/>
      <c r="BN70" s="102"/>
      <c r="BO70" s="102">
        <f>SUM(BO71)</f>
        <v>140000</v>
      </c>
      <c r="BP70" s="102"/>
      <c r="BQ70" s="102"/>
      <c r="BR70" s="102">
        <f t="shared" ref="BR70:BV71" si="213">SUM(BR71)</f>
        <v>100000</v>
      </c>
      <c r="BS70" s="102">
        <f t="shared" si="213"/>
        <v>240000</v>
      </c>
      <c r="BT70" s="102">
        <f t="shared" si="213"/>
        <v>76169.73</v>
      </c>
      <c r="BU70" s="102">
        <f t="shared" si="213"/>
        <v>0</v>
      </c>
      <c r="BV70" s="102">
        <f t="shared" si="213"/>
        <v>240000</v>
      </c>
      <c r="BW70" s="102"/>
      <c r="BX70" s="102"/>
      <c r="BY70" s="102">
        <f>SUM(BY71)</f>
        <v>140000</v>
      </c>
      <c r="BZ70" s="102">
        <f>SUM(BZ71)</f>
        <v>140000</v>
      </c>
      <c r="CA70" s="102">
        <f t="shared" si="20"/>
        <v>100.96102637556335</v>
      </c>
      <c r="CB70" s="102">
        <f t="shared" si="21"/>
        <v>100</v>
      </c>
      <c r="CC70" s="102">
        <f>SUM(CC71)</f>
        <v>100415</v>
      </c>
      <c r="CD70" s="102">
        <f>SUM(CD71)</f>
        <v>100415</v>
      </c>
      <c r="CE70" s="102">
        <f>SUM(CE71)</f>
        <v>240000</v>
      </c>
      <c r="CF70" s="102">
        <f>SUM(CF71)</f>
        <v>0</v>
      </c>
      <c r="CG70" s="102">
        <f t="shared" si="197"/>
        <v>0</v>
      </c>
      <c r="CH70" s="102">
        <f>SUM(CH71)</f>
        <v>25000</v>
      </c>
      <c r="CI70" s="102">
        <f>SUM(CI71)</f>
        <v>265000</v>
      </c>
      <c r="CJ70" s="102"/>
      <c r="CK70" s="102">
        <f t="shared" si="6"/>
        <v>0</v>
      </c>
      <c r="CL70" s="102">
        <f>SUM(CL71)</f>
        <v>0</v>
      </c>
      <c r="CM70" s="102">
        <f>SUM(CM71)</f>
        <v>265000</v>
      </c>
      <c r="CN70" s="102"/>
      <c r="CO70" s="102">
        <f t="shared" si="7"/>
        <v>0</v>
      </c>
      <c r="CP70" s="102">
        <f t="shared" ref="CP70:CR71" si="214">SUM(CP71)</f>
        <v>0</v>
      </c>
      <c r="CQ70" s="102">
        <f t="shared" si="214"/>
        <v>265000</v>
      </c>
      <c r="CR70" s="102">
        <f t="shared" si="214"/>
        <v>232206.8</v>
      </c>
      <c r="CS70" s="102">
        <f t="shared" si="137"/>
        <v>87.625207547169808</v>
      </c>
      <c r="CT70" s="102">
        <f t="shared" ref="CT70:CV71" si="215">SUM(CT71)</f>
        <v>0</v>
      </c>
      <c r="CU70" s="102">
        <f t="shared" si="215"/>
        <v>265000</v>
      </c>
      <c r="CV70" s="102">
        <f t="shared" si="215"/>
        <v>232206.8</v>
      </c>
      <c r="CW70" s="102">
        <f t="shared" si="9"/>
        <v>87.625207547169808</v>
      </c>
      <c r="CX70" s="102">
        <f>SUM(CX71)</f>
        <v>0</v>
      </c>
      <c r="CY70" s="102">
        <f>SUM(CY71)</f>
        <v>265000</v>
      </c>
      <c r="CZ70" s="115">
        <f t="shared" ref="CZ70:DH71" si="216">SUM(CZ71)</f>
        <v>37600</v>
      </c>
      <c r="DA70" s="115">
        <f t="shared" si="216"/>
        <v>37600</v>
      </c>
      <c r="DB70" s="115">
        <f>SUM(DB71)</f>
        <v>5343.75</v>
      </c>
      <c r="DC70" s="115">
        <f>SUM(DC71)</f>
        <v>0</v>
      </c>
      <c r="DD70" s="102">
        <f t="shared" si="135"/>
        <v>0</v>
      </c>
      <c r="DE70" s="102">
        <f t="shared" si="136"/>
        <v>0</v>
      </c>
      <c r="DF70" s="115">
        <f>SUM(DF71)</f>
        <v>265000</v>
      </c>
      <c r="DG70" s="115">
        <f>SUM(DG71)</f>
        <v>37600</v>
      </c>
      <c r="DH70" s="102">
        <f t="shared" si="216"/>
        <v>0</v>
      </c>
      <c r="DI70" s="102">
        <f t="shared" si="13"/>
        <v>0</v>
      </c>
      <c r="DJ70" s="102">
        <f t="shared" ref="DJ70:DZ71" si="217">SUM(DJ71)</f>
        <v>0</v>
      </c>
      <c r="DK70" s="115">
        <f t="shared" si="217"/>
        <v>37600</v>
      </c>
      <c r="DL70" s="102">
        <f t="shared" si="133"/>
        <v>704.78723404255322</v>
      </c>
      <c r="DM70" s="102">
        <f t="shared" si="217"/>
        <v>0</v>
      </c>
      <c r="DN70" s="115">
        <f t="shared" si="217"/>
        <v>37600</v>
      </c>
      <c r="DO70" s="102">
        <f t="shared" si="217"/>
        <v>0</v>
      </c>
      <c r="DP70" s="102">
        <f t="shared" si="134"/>
        <v>0</v>
      </c>
      <c r="DQ70" s="102">
        <f t="shared" si="217"/>
        <v>-27600</v>
      </c>
      <c r="DR70" s="115">
        <f t="shared" si="217"/>
        <v>10000</v>
      </c>
      <c r="DS70" s="115">
        <f t="shared" si="217"/>
        <v>0</v>
      </c>
      <c r="DT70" s="102">
        <f t="shared" si="76"/>
        <v>0</v>
      </c>
      <c r="DU70" s="102">
        <f t="shared" si="217"/>
        <v>-693.75</v>
      </c>
      <c r="DV70" s="115">
        <f t="shared" si="217"/>
        <v>9306.25</v>
      </c>
      <c r="DW70" s="115">
        <f t="shared" si="217"/>
        <v>30000</v>
      </c>
      <c r="DX70" s="115">
        <f t="shared" si="217"/>
        <v>30000</v>
      </c>
      <c r="DY70" s="115">
        <f t="shared" si="217"/>
        <v>30000</v>
      </c>
      <c r="DZ70" s="115">
        <f t="shared" si="217"/>
        <v>30000</v>
      </c>
    </row>
    <row r="71" spans="1:130" s="630" customFormat="1" ht="20.100000000000001" customHeight="1" x14ac:dyDescent="0.35">
      <c r="A71" s="672"/>
      <c r="B71" s="714"/>
      <c r="C71" s="641"/>
      <c r="D71" s="622"/>
      <c r="E71" s="622"/>
      <c r="F71" s="622"/>
      <c r="G71" s="622"/>
      <c r="H71" s="622"/>
      <c r="I71" s="622"/>
      <c r="J71" s="622" t="s">
        <v>201</v>
      </c>
      <c r="K71" s="810"/>
      <c r="L71" s="822">
        <v>32</v>
      </c>
      <c r="M71" s="904" t="s">
        <v>161</v>
      </c>
      <c r="N71" s="904"/>
      <c r="O71" s="904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591"/>
      <c r="AJ71" s="31"/>
      <c r="AK71" s="31"/>
      <c r="AL71" s="31"/>
      <c r="AM71" s="31"/>
      <c r="AN71" s="102">
        <f t="shared" si="211"/>
        <v>0</v>
      </c>
      <c r="AO71" s="102">
        <f t="shared" si="211"/>
        <v>0</v>
      </c>
      <c r="AP71" s="102">
        <f t="shared" si="211"/>
        <v>0</v>
      </c>
      <c r="AQ71" s="102">
        <f t="shared" si="211"/>
        <v>0</v>
      </c>
      <c r="AR71" s="102">
        <v>0</v>
      </c>
      <c r="AS71" s="51"/>
      <c r="AT71" s="51"/>
      <c r="AU71" s="102">
        <f>SUM(AU72)</f>
        <v>60000</v>
      </c>
      <c r="AV71" s="102">
        <f>SUM(AV72)</f>
        <v>60000</v>
      </c>
      <c r="AW71" s="102">
        <v>60000</v>
      </c>
      <c r="AX71" s="102">
        <v>60000</v>
      </c>
      <c r="AY71" s="102">
        <f>SUM(AY72)</f>
        <v>80000</v>
      </c>
      <c r="AZ71" s="31"/>
      <c r="BA71" s="31"/>
      <c r="BB71" s="102">
        <f t="shared" si="212"/>
        <v>140000</v>
      </c>
      <c r="BC71" s="102">
        <f t="shared" si="212"/>
        <v>140000</v>
      </c>
      <c r="BD71" s="102">
        <f t="shared" si="212"/>
        <v>133054.87</v>
      </c>
      <c r="BE71" s="102">
        <f t="shared" si="212"/>
        <v>133054.87</v>
      </c>
      <c r="BF71" s="102">
        <f t="shared" si="212"/>
        <v>140000</v>
      </c>
      <c r="BG71" s="102">
        <f>SUM(BG72)</f>
        <v>138667.37</v>
      </c>
      <c r="BH71" s="102">
        <f t="shared" si="212"/>
        <v>70000</v>
      </c>
      <c r="BI71" s="102">
        <f t="shared" si="212"/>
        <v>20000</v>
      </c>
      <c r="BJ71" s="102">
        <f t="shared" si="212"/>
        <v>90000</v>
      </c>
      <c r="BK71" s="102">
        <f t="shared" si="212"/>
        <v>70000</v>
      </c>
      <c r="BL71" s="102">
        <f t="shared" si="167"/>
        <v>77.777777777777786</v>
      </c>
      <c r="BM71" s="102"/>
      <c r="BN71" s="102"/>
      <c r="BO71" s="102">
        <f>SUM(BO72)</f>
        <v>140000</v>
      </c>
      <c r="BP71" s="102"/>
      <c r="BQ71" s="102"/>
      <c r="BR71" s="102">
        <f t="shared" si="213"/>
        <v>100000</v>
      </c>
      <c r="BS71" s="102">
        <f t="shared" si="213"/>
        <v>240000</v>
      </c>
      <c r="BT71" s="102">
        <f t="shared" si="213"/>
        <v>76169.73</v>
      </c>
      <c r="BU71" s="102">
        <f t="shared" si="213"/>
        <v>0</v>
      </c>
      <c r="BV71" s="102">
        <f t="shared" si="213"/>
        <v>240000</v>
      </c>
      <c r="BW71" s="102"/>
      <c r="BX71" s="102"/>
      <c r="BY71" s="102">
        <f>SUM(BY72)</f>
        <v>140000</v>
      </c>
      <c r="BZ71" s="102">
        <f>SUM(BZ72)</f>
        <v>140000</v>
      </c>
      <c r="CA71" s="102">
        <f t="shared" si="20"/>
        <v>100.96102637556335</v>
      </c>
      <c r="CB71" s="102">
        <f t="shared" si="21"/>
        <v>100</v>
      </c>
      <c r="CC71" s="102">
        <v>100415</v>
      </c>
      <c r="CD71" s="102">
        <v>100415</v>
      </c>
      <c r="CE71" s="102">
        <f>SUM(CE72)</f>
        <v>240000</v>
      </c>
      <c r="CF71" s="102">
        <f>SUM(CF72)</f>
        <v>0</v>
      </c>
      <c r="CG71" s="102">
        <f t="shared" si="197"/>
        <v>0</v>
      </c>
      <c r="CH71" s="102">
        <f>SUM(CH72)</f>
        <v>25000</v>
      </c>
      <c r="CI71" s="102">
        <f>SUM(CI72)</f>
        <v>265000</v>
      </c>
      <c r="CJ71" s="102"/>
      <c r="CK71" s="102">
        <f t="shared" si="6"/>
        <v>0</v>
      </c>
      <c r="CL71" s="102">
        <f>SUM(CL72)</f>
        <v>0</v>
      </c>
      <c r="CM71" s="102">
        <f>SUM(CM72)</f>
        <v>265000</v>
      </c>
      <c r="CN71" s="102"/>
      <c r="CO71" s="102">
        <f t="shared" si="7"/>
        <v>0</v>
      </c>
      <c r="CP71" s="102">
        <f t="shared" si="214"/>
        <v>0</v>
      </c>
      <c r="CQ71" s="102">
        <f t="shared" si="214"/>
        <v>265000</v>
      </c>
      <c r="CR71" s="102">
        <f t="shared" si="214"/>
        <v>232206.8</v>
      </c>
      <c r="CS71" s="102">
        <f t="shared" si="137"/>
        <v>87.625207547169808</v>
      </c>
      <c r="CT71" s="102">
        <f t="shared" si="215"/>
        <v>0</v>
      </c>
      <c r="CU71" s="102">
        <f t="shared" si="215"/>
        <v>265000</v>
      </c>
      <c r="CV71" s="102">
        <f t="shared" si="215"/>
        <v>232206.8</v>
      </c>
      <c r="CW71" s="102">
        <f t="shared" si="9"/>
        <v>87.625207547169808</v>
      </c>
      <c r="CX71" s="102">
        <f>SUM(CX72)</f>
        <v>0</v>
      </c>
      <c r="CY71" s="102">
        <f>SUM(CY72)</f>
        <v>265000</v>
      </c>
      <c r="CZ71" s="115">
        <v>37600</v>
      </c>
      <c r="DA71" s="115">
        <v>37600</v>
      </c>
      <c r="DB71" s="115">
        <f>SUM(DB72)</f>
        <v>5343.75</v>
      </c>
      <c r="DC71" s="115">
        <f>SUM(DC72)</f>
        <v>0</v>
      </c>
      <c r="DD71" s="102">
        <f t="shared" si="135"/>
        <v>0</v>
      </c>
      <c r="DE71" s="102">
        <f t="shared" si="136"/>
        <v>0</v>
      </c>
      <c r="DF71" s="115">
        <f>SUM(DF72)</f>
        <v>265000</v>
      </c>
      <c r="DG71" s="115">
        <f>SUM(DG72)</f>
        <v>37600</v>
      </c>
      <c r="DH71" s="102">
        <f t="shared" si="216"/>
        <v>0</v>
      </c>
      <c r="DI71" s="102">
        <f t="shared" si="13"/>
        <v>0</v>
      </c>
      <c r="DJ71" s="102">
        <f t="shared" si="217"/>
        <v>0</v>
      </c>
      <c r="DK71" s="115">
        <f t="shared" si="217"/>
        <v>37600</v>
      </c>
      <c r="DL71" s="102">
        <f t="shared" si="133"/>
        <v>704.78723404255322</v>
      </c>
      <c r="DM71" s="102">
        <f t="shared" si="217"/>
        <v>0</v>
      </c>
      <c r="DN71" s="115">
        <f t="shared" si="217"/>
        <v>37600</v>
      </c>
      <c r="DO71" s="102">
        <f t="shared" si="217"/>
        <v>0</v>
      </c>
      <c r="DP71" s="102">
        <f t="shared" si="134"/>
        <v>0</v>
      </c>
      <c r="DQ71" s="102">
        <f t="shared" si="217"/>
        <v>-27600</v>
      </c>
      <c r="DR71" s="115">
        <f t="shared" si="217"/>
        <v>10000</v>
      </c>
      <c r="DS71" s="115">
        <f t="shared" si="217"/>
        <v>0</v>
      </c>
      <c r="DT71" s="102">
        <f t="shared" si="76"/>
        <v>0</v>
      </c>
      <c r="DU71" s="102">
        <f t="shared" si="217"/>
        <v>-693.75</v>
      </c>
      <c r="DV71" s="115">
        <f t="shared" si="217"/>
        <v>9306.25</v>
      </c>
      <c r="DW71" s="115">
        <f t="shared" si="217"/>
        <v>30000</v>
      </c>
      <c r="DX71" s="115">
        <f t="shared" si="217"/>
        <v>30000</v>
      </c>
      <c r="DY71" s="115">
        <v>30000</v>
      </c>
      <c r="DZ71" s="115">
        <v>30000</v>
      </c>
    </row>
    <row r="72" spans="1:130" s="630" customFormat="1" ht="20.100000000000001" customHeight="1" x14ac:dyDescent="0.35">
      <c r="A72" s="640" t="s">
        <v>451</v>
      </c>
      <c r="B72" s="640" t="s">
        <v>451</v>
      </c>
      <c r="C72" s="641" t="s">
        <v>9</v>
      </c>
      <c r="D72" s="622"/>
      <c r="E72" s="622"/>
      <c r="F72" s="622"/>
      <c r="G72" s="622"/>
      <c r="H72" s="622"/>
      <c r="I72" s="622"/>
      <c r="J72" s="622" t="s">
        <v>201</v>
      </c>
      <c r="K72" s="810"/>
      <c r="L72" s="582"/>
      <c r="M72" s="822">
        <v>323</v>
      </c>
      <c r="N72" s="904" t="s">
        <v>173</v>
      </c>
      <c r="O72" s="904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591"/>
      <c r="AJ72" s="31"/>
      <c r="AK72" s="31"/>
      <c r="AL72" s="31"/>
      <c r="AM72" s="31"/>
      <c r="AN72" s="102">
        <f>SUM(AN73:AN73)</f>
        <v>0</v>
      </c>
      <c r="AO72" s="102">
        <f>SUM(AO73:AO73)</f>
        <v>0</v>
      </c>
      <c r="AP72" s="102">
        <f>SUM(AP73:AP73)</f>
        <v>0</v>
      </c>
      <c r="AQ72" s="102">
        <f>SUM(AQ73:AQ73)</f>
        <v>0</v>
      </c>
      <c r="AR72" s="102">
        <v>0</v>
      </c>
      <c r="AS72" s="51"/>
      <c r="AT72" s="51"/>
      <c r="AU72" s="102">
        <f>SUM(AU73:AU73)</f>
        <v>60000</v>
      </c>
      <c r="AV72" s="102">
        <f>SUM(AV73:AV73)</f>
        <v>60000</v>
      </c>
      <c r="AW72" s="102"/>
      <c r="AX72" s="102"/>
      <c r="AY72" s="102">
        <f>SUM(AY73:AY73)</f>
        <v>80000</v>
      </c>
      <c r="AZ72" s="31"/>
      <c r="BA72" s="31"/>
      <c r="BB72" s="102">
        <f>SUM(BB73:BB73)</f>
        <v>140000</v>
      </c>
      <c r="BC72" s="102">
        <f t="shared" ref="BC72:BK72" si="218">SUM(BC73:BC74)</f>
        <v>140000</v>
      </c>
      <c r="BD72" s="102">
        <f t="shared" si="218"/>
        <v>133054.87</v>
      </c>
      <c r="BE72" s="102">
        <f t="shared" si="218"/>
        <v>133054.87</v>
      </c>
      <c r="BF72" s="102">
        <f t="shared" si="218"/>
        <v>140000</v>
      </c>
      <c r="BG72" s="102">
        <f>SUM(BG73:BG74)</f>
        <v>138667.37</v>
      </c>
      <c r="BH72" s="102">
        <f t="shared" si="218"/>
        <v>70000</v>
      </c>
      <c r="BI72" s="102">
        <f t="shared" si="218"/>
        <v>20000</v>
      </c>
      <c r="BJ72" s="102">
        <f t="shared" si="218"/>
        <v>90000</v>
      </c>
      <c r="BK72" s="102">
        <f t="shared" si="218"/>
        <v>70000</v>
      </c>
      <c r="BL72" s="102">
        <f t="shared" si="167"/>
        <v>77.777777777777786</v>
      </c>
      <c r="BM72" s="102"/>
      <c r="BN72" s="102"/>
      <c r="BO72" s="102">
        <f>SUM(BO73:BO74)</f>
        <v>140000</v>
      </c>
      <c r="BP72" s="102"/>
      <c r="BQ72" s="102"/>
      <c r="BR72" s="102">
        <f t="shared" ref="BR72:BY72" si="219">SUM(BR73:BR74)</f>
        <v>100000</v>
      </c>
      <c r="BS72" s="102">
        <f t="shared" si="219"/>
        <v>240000</v>
      </c>
      <c r="BT72" s="102">
        <f>SUM(BT73:BT74)</f>
        <v>76169.73</v>
      </c>
      <c r="BU72" s="102">
        <f t="shared" si="219"/>
        <v>0</v>
      </c>
      <c r="BV72" s="102">
        <f t="shared" si="219"/>
        <v>240000</v>
      </c>
      <c r="BW72" s="102"/>
      <c r="BX72" s="102"/>
      <c r="BY72" s="102">
        <f t="shared" si="219"/>
        <v>140000</v>
      </c>
      <c r="BZ72" s="102">
        <f>SUM(BZ73:BZ74)</f>
        <v>140000</v>
      </c>
      <c r="CA72" s="102">
        <f t="shared" si="20"/>
        <v>100.96102637556335</v>
      </c>
      <c r="CB72" s="102">
        <f t="shared" si="21"/>
        <v>100</v>
      </c>
      <c r="CC72" s="102">
        <f>SUM(CC73:CC74)</f>
        <v>0</v>
      </c>
      <c r="CD72" s="102">
        <f>SUM(CD73:CD74)</f>
        <v>0</v>
      </c>
      <c r="CE72" s="102">
        <f t="shared" ref="CE72:CR72" si="220">SUM(CE73:CE74)</f>
        <v>240000</v>
      </c>
      <c r="CF72" s="102">
        <f t="shared" si="220"/>
        <v>0</v>
      </c>
      <c r="CG72" s="102">
        <f t="shared" si="220"/>
        <v>0</v>
      </c>
      <c r="CH72" s="102">
        <f t="shared" si="220"/>
        <v>25000</v>
      </c>
      <c r="CI72" s="102">
        <f t="shared" si="220"/>
        <v>265000</v>
      </c>
      <c r="CJ72" s="102">
        <f t="shared" si="220"/>
        <v>0</v>
      </c>
      <c r="CK72" s="102">
        <f t="shared" si="220"/>
        <v>0</v>
      </c>
      <c r="CL72" s="102">
        <f t="shared" si="220"/>
        <v>0</v>
      </c>
      <c r="CM72" s="102">
        <f t="shared" si="220"/>
        <v>265000</v>
      </c>
      <c r="CN72" s="102">
        <f t="shared" si="220"/>
        <v>0</v>
      </c>
      <c r="CO72" s="102">
        <f t="shared" si="220"/>
        <v>0</v>
      </c>
      <c r="CP72" s="102">
        <f t="shared" si="220"/>
        <v>0</v>
      </c>
      <c r="CQ72" s="102">
        <f t="shared" si="220"/>
        <v>265000</v>
      </c>
      <c r="CR72" s="102">
        <f t="shared" si="220"/>
        <v>232206.8</v>
      </c>
      <c r="CS72" s="102">
        <f t="shared" si="137"/>
        <v>87.625207547169808</v>
      </c>
      <c r="CT72" s="102">
        <f t="shared" ref="CT72:CV72" si="221">SUM(CT73:CT74)</f>
        <v>0</v>
      </c>
      <c r="CU72" s="102">
        <f t="shared" si="221"/>
        <v>265000</v>
      </c>
      <c r="CV72" s="102">
        <f t="shared" si="221"/>
        <v>232206.8</v>
      </c>
      <c r="CW72" s="102">
        <f t="shared" si="9"/>
        <v>87.625207547169808</v>
      </c>
      <c r="CX72" s="102">
        <f t="shared" ref="CX72:DG72" si="222">SUM(CX73:CX74)</f>
        <v>0</v>
      </c>
      <c r="CY72" s="102">
        <f t="shared" si="222"/>
        <v>265000</v>
      </c>
      <c r="CZ72" s="115">
        <f t="shared" si="222"/>
        <v>0</v>
      </c>
      <c r="DA72" s="115">
        <f t="shared" si="222"/>
        <v>0</v>
      </c>
      <c r="DB72" s="115">
        <f t="shared" si="222"/>
        <v>5343.75</v>
      </c>
      <c r="DC72" s="115">
        <f>SUM(DC73:DC74)</f>
        <v>0</v>
      </c>
      <c r="DD72" s="102">
        <f t="shared" si="135"/>
        <v>0</v>
      </c>
      <c r="DE72" s="102">
        <f t="shared" si="136"/>
        <v>0</v>
      </c>
      <c r="DF72" s="115">
        <f t="shared" ref="DF72" si="223">SUM(DF73:DF74)</f>
        <v>265000</v>
      </c>
      <c r="DG72" s="115">
        <f t="shared" si="222"/>
        <v>37600</v>
      </c>
      <c r="DH72" s="102">
        <f t="shared" ref="DH72" si="224">SUM(DH73:DH74)</f>
        <v>0</v>
      </c>
      <c r="DI72" s="102">
        <f t="shared" si="13"/>
        <v>0</v>
      </c>
      <c r="DJ72" s="102">
        <f>SUM(DJ73:DJ74)</f>
        <v>0</v>
      </c>
      <c r="DK72" s="115">
        <f>SUM(DK73:DK74)</f>
        <v>37600</v>
      </c>
      <c r="DL72" s="102">
        <f t="shared" si="133"/>
        <v>704.78723404255322</v>
      </c>
      <c r="DM72" s="102">
        <f>SUM(DM73:DM74)</f>
        <v>0</v>
      </c>
      <c r="DN72" s="115">
        <f>SUM(DN73:DN74)</f>
        <v>37600</v>
      </c>
      <c r="DO72" s="102">
        <f t="shared" ref="DO72" si="225">SUM(DO73:DO74)</f>
        <v>0</v>
      </c>
      <c r="DP72" s="102">
        <f t="shared" si="134"/>
        <v>0</v>
      </c>
      <c r="DQ72" s="102">
        <f>SUM(DQ73:DQ74)</f>
        <v>-27600</v>
      </c>
      <c r="DR72" s="115">
        <f>SUM(DR73:DR74)</f>
        <v>10000</v>
      </c>
      <c r="DS72" s="115">
        <f t="shared" ref="DS72" si="226">SUM(DS73:DS74)</f>
        <v>0</v>
      </c>
      <c r="DT72" s="102">
        <f t="shared" si="76"/>
        <v>0</v>
      </c>
      <c r="DU72" s="102">
        <f>SUM(DU73:DU74)</f>
        <v>-693.75</v>
      </c>
      <c r="DV72" s="115">
        <f>SUM(DV73:DV74)</f>
        <v>9306.25</v>
      </c>
      <c r="DW72" s="115">
        <f t="shared" ref="DW72:DZ72" si="227">SUM(DW73:DW74)</f>
        <v>30000</v>
      </c>
      <c r="DX72" s="115">
        <f t="shared" ref="DX72" si="228">SUM(DX73:DX74)</f>
        <v>30000</v>
      </c>
      <c r="DY72" s="115">
        <f t="shared" si="227"/>
        <v>0</v>
      </c>
      <c r="DZ72" s="115">
        <f t="shared" si="227"/>
        <v>0</v>
      </c>
    </row>
    <row r="73" spans="1:130" s="630" customFormat="1" ht="20.100000000000001" customHeight="1" x14ac:dyDescent="0.35">
      <c r="A73" s="622"/>
      <c r="B73" s="622"/>
      <c r="C73" s="641"/>
      <c r="D73" s="622"/>
      <c r="E73" s="622"/>
      <c r="F73" s="622"/>
      <c r="G73" s="622"/>
      <c r="H73" s="622"/>
      <c r="I73" s="622"/>
      <c r="J73" s="622" t="s">
        <v>201</v>
      </c>
      <c r="K73" s="654"/>
      <c r="L73" s="581"/>
      <c r="M73" s="609"/>
      <c r="N73" s="609">
        <v>3232</v>
      </c>
      <c r="O73" s="736" t="s">
        <v>196</v>
      </c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591"/>
      <c r="AJ73" s="31"/>
      <c r="AK73" s="31"/>
      <c r="AL73" s="31"/>
      <c r="AM73" s="31"/>
      <c r="AN73" s="674">
        <v>0</v>
      </c>
      <c r="AO73" s="674">
        <v>0</v>
      </c>
      <c r="AP73" s="674">
        <v>0</v>
      </c>
      <c r="AQ73" s="674">
        <v>0</v>
      </c>
      <c r="AR73" s="674">
        <v>0</v>
      </c>
      <c r="AS73" s="51"/>
      <c r="AT73" s="51"/>
      <c r="AU73" s="674">
        <v>60000</v>
      </c>
      <c r="AV73" s="674">
        <v>60000</v>
      </c>
      <c r="AW73" s="674"/>
      <c r="AX73" s="674"/>
      <c r="AY73" s="674">
        <f>(BB73-AV73)</f>
        <v>80000</v>
      </c>
      <c r="AZ73" s="31"/>
      <c r="BA73" s="31"/>
      <c r="BB73" s="674">
        <v>140000</v>
      </c>
      <c r="BC73" s="674">
        <v>140000</v>
      </c>
      <c r="BD73" s="674">
        <v>119929.87</v>
      </c>
      <c r="BE73" s="674">
        <v>119929.87</v>
      </c>
      <c r="BF73" s="674">
        <v>140000</v>
      </c>
      <c r="BG73" s="674">
        <v>125542.37</v>
      </c>
      <c r="BH73" s="674">
        <v>70000</v>
      </c>
      <c r="BI73" s="674">
        <f>(BJ73-BH73)</f>
        <v>20000</v>
      </c>
      <c r="BJ73" s="674">
        <v>90000</v>
      </c>
      <c r="BK73" s="674">
        <v>70000</v>
      </c>
      <c r="BL73" s="674">
        <f t="shared" si="167"/>
        <v>77.777777777777786</v>
      </c>
      <c r="BM73" s="674"/>
      <c r="BN73" s="674"/>
      <c r="BO73" s="674">
        <v>140000</v>
      </c>
      <c r="BP73" s="674"/>
      <c r="BQ73" s="674"/>
      <c r="BR73" s="674">
        <f>(BS73-BO73)</f>
        <v>100000</v>
      </c>
      <c r="BS73" s="674">
        <v>240000</v>
      </c>
      <c r="BT73" s="674">
        <v>76169.73</v>
      </c>
      <c r="BU73" s="674">
        <f>(BY73-BO73)</f>
        <v>0</v>
      </c>
      <c r="BV73" s="674">
        <v>240000</v>
      </c>
      <c r="BW73" s="674"/>
      <c r="BX73" s="674"/>
      <c r="BY73" s="674">
        <v>140000</v>
      </c>
      <c r="BZ73" s="674">
        <v>140000</v>
      </c>
      <c r="CA73" s="674">
        <f t="shared" si="20"/>
        <v>111.51613594677239</v>
      </c>
      <c r="CB73" s="674">
        <f t="shared" si="21"/>
        <v>100</v>
      </c>
      <c r="CC73" s="674"/>
      <c r="CD73" s="674"/>
      <c r="CE73" s="674">
        <v>240000</v>
      </c>
      <c r="CF73" s="674">
        <v>0</v>
      </c>
      <c r="CG73" s="674">
        <f t="shared" si="197"/>
        <v>0</v>
      </c>
      <c r="CH73" s="674">
        <f>(CI73-CE73)</f>
        <v>25000</v>
      </c>
      <c r="CI73" s="674">
        <v>265000</v>
      </c>
      <c r="CJ73" s="674"/>
      <c r="CK73" s="674">
        <f t="shared" si="6"/>
        <v>0</v>
      </c>
      <c r="CL73" s="674">
        <f>(CM73-CI73)</f>
        <v>0</v>
      </c>
      <c r="CM73" s="674">
        <v>265000</v>
      </c>
      <c r="CN73" s="674"/>
      <c r="CO73" s="674">
        <f t="shared" si="7"/>
        <v>0</v>
      </c>
      <c r="CP73" s="674">
        <f>(CQ73-CM73)</f>
        <v>0</v>
      </c>
      <c r="CQ73" s="674">
        <v>265000</v>
      </c>
      <c r="CR73" s="674">
        <v>224081.8</v>
      </c>
      <c r="CS73" s="674">
        <f t="shared" si="137"/>
        <v>84.559169811320757</v>
      </c>
      <c r="CT73" s="674">
        <f>(CU73-CQ73)</f>
        <v>0</v>
      </c>
      <c r="CU73" s="674">
        <v>265000</v>
      </c>
      <c r="CV73" s="674">
        <v>224081.8</v>
      </c>
      <c r="CW73" s="674">
        <f t="shared" si="9"/>
        <v>84.559169811320757</v>
      </c>
      <c r="CX73" s="674">
        <f>(CY73-CU73)</f>
        <v>-10000</v>
      </c>
      <c r="CY73" s="674">
        <v>255000</v>
      </c>
      <c r="CZ73" s="744"/>
      <c r="DA73" s="744"/>
      <c r="DB73" s="754">
        <v>5343.75</v>
      </c>
      <c r="DC73" s="744">
        <v>0</v>
      </c>
      <c r="DD73" s="674">
        <f t="shared" si="135"/>
        <v>0</v>
      </c>
      <c r="DE73" s="674">
        <f t="shared" si="136"/>
        <v>0</v>
      </c>
      <c r="DF73" s="744">
        <v>256875</v>
      </c>
      <c r="DG73" s="744">
        <v>37600</v>
      </c>
      <c r="DH73" s="674"/>
      <c r="DI73" s="674">
        <f t="shared" si="13"/>
        <v>0</v>
      </c>
      <c r="DJ73" s="674">
        <f>(DK73-DG73)</f>
        <v>0</v>
      </c>
      <c r="DK73" s="744">
        <v>37600</v>
      </c>
      <c r="DL73" s="674">
        <f t="shared" si="133"/>
        <v>683.17819148936167</v>
      </c>
      <c r="DM73" s="674">
        <f>(DN73-DK73)</f>
        <v>0</v>
      </c>
      <c r="DN73" s="744">
        <v>37600</v>
      </c>
      <c r="DO73" s="674"/>
      <c r="DP73" s="674">
        <f t="shared" si="134"/>
        <v>0</v>
      </c>
      <c r="DQ73" s="674">
        <f>(DR73-DN73)</f>
        <v>-27600</v>
      </c>
      <c r="DR73" s="744">
        <v>10000</v>
      </c>
      <c r="DS73" s="744"/>
      <c r="DT73" s="674">
        <f t="shared" si="76"/>
        <v>0</v>
      </c>
      <c r="DU73" s="674">
        <f>(DV73-DR73)</f>
        <v>-693.75</v>
      </c>
      <c r="DV73" s="744">
        <v>9306.25</v>
      </c>
      <c r="DW73" s="744">
        <v>30000</v>
      </c>
      <c r="DX73" s="744">
        <v>30000</v>
      </c>
      <c r="DY73" s="744"/>
      <c r="DZ73" s="744"/>
    </row>
    <row r="74" spans="1:130" s="630" customFormat="1" ht="21.75" thickBot="1" x14ac:dyDescent="0.4">
      <c r="A74" s="635"/>
      <c r="B74" s="635"/>
      <c r="C74" s="644"/>
      <c r="D74" s="635"/>
      <c r="E74" s="635"/>
      <c r="F74" s="635"/>
      <c r="G74" s="635"/>
      <c r="H74" s="635"/>
      <c r="I74" s="635"/>
      <c r="J74" s="635" t="s">
        <v>201</v>
      </c>
      <c r="K74" s="611"/>
      <c r="L74" s="583"/>
      <c r="M74" s="580"/>
      <c r="N74" s="580">
        <v>3237</v>
      </c>
      <c r="O74" s="576" t="s">
        <v>204</v>
      </c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574"/>
      <c r="AJ74" s="35"/>
      <c r="AK74" s="35"/>
      <c r="AL74" s="35"/>
      <c r="AM74" s="35"/>
      <c r="AN74" s="38"/>
      <c r="AO74" s="38"/>
      <c r="AP74" s="38"/>
      <c r="AQ74" s="38"/>
      <c r="AR74" s="38">
        <v>0</v>
      </c>
      <c r="AS74" s="38"/>
      <c r="AT74" s="38"/>
      <c r="AU74" s="38"/>
      <c r="AV74" s="38">
        <v>0</v>
      </c>
      <c r="AW74" s="38"/>
      <c r="AX74" s="38"/>
      <c r="AY74" s="38"/>
      <c r="AZ74" s="35"/>
      <c r="BA74" s="35"/>
      <c r="BB74" s="38">
        <v>0</v>
      </c>
      <c r="BC74" s="38">
        <v>0</v>
      </c>
      <c r="BD74" s="38">
        <v>13125</v>
      </c>
      <c r="BE74" s="38">
        <v>13125</v>
      </c>
      <c r="BF74" s="38">
        <v>0</v>
      </c>
      <c r="BG74" s="38">
        <v>13125</v>
      </c>
      <c r="BH74" s="38">
        <v>0</v>
      </c>
      <c r="BI74" s="38">
        <f>(BJ74-BH74)</f>
        <v>0</v>
      </c>
      <c r="BJ74" s="38">
        <v>0</v>
      </c>
      <c r="BK74" s="38"/>
      <c r="BL74" s="38">
        <f t="shared" si="167"/>
        <v>0</v>
      </c>
      <c r="BM74" s="38"/>
      <c r="BN74" s="38"/>
      <c r="BO74" s="38">
        <v>0</v>
      </c>
      <c r="BP74" s="38"/>
      <c r="BQ74" s="38"/>
      <c r="BR74" s="38">
        <f>(BS74-BO74)</f>
        <v>0</v>
      </c>
      <c r="BS74" s="38"/>
      <c r="BT74" s="38"/>
      <c r="BU74" s="38">
        <f>(BY74-BO74)</f>
        <v>0</v>
      </c>
      <c r="BV74" s="38"/>
      <c r="BW74" s="38"/>
      <c r="BX74" s="38"/>
      <c r="BY74" s="38">
        <v>0</v>
      </c>
      <c r="BZ74" s="38">
        <v>0</v>
      </c>
      <c r="CA74" s="38">
        <f>IFERROR(BZ74/BG74*100,)</f>
        <v>0</v>
      </c>
      <c r="CB74" s="38">
        <f>IFERROR(BZ74/BY74*100,)</f>
        <v>0</v>
      </c>
      <c r="CC74" s="38"/>
      <c r="CD74" s="38"/>
      <c r="CE74" s="38"/>
      <c r="CF74" s="38"/>
      <c r="CG74" s="38">
        <f t="shared" si="197"/>
        <v>0</v>
      </c>
      <c r="CH74" s="38">
        <f>(CI74-CE74)</f>
        <v>0</v>
      </c>
      <c r="CI74" s="38"/>
      <c r="CJ74" s="38"/>
      <c r="CK74" s="38">
        <f t="shared" si="6"/>
        <v>0</v>
      </c>
      <c r="CL74" s="38">
        <f>(CM74-CI74)</f>
        <v>0</v>
      </c>
      <c r="CM74" s="38"/>
      <c r="CN74" s="38"/>
      <c r="CO74" s="38">
        <f t="shared" si="7"/>
        <v>0</v>
      </c>
      <c r="CP74" s="38">
        <f>(CQ74-CM74)</f>
        <v>0</v>
      </c>
      <c r="CQ74" s="38"/>
      <c r="CR74" s="38">
        <v>8125</v>
      </c>
      <c r="CS74" s="38">
        <f t="shared" si="137"/>
        <v>0</v>
      </c>
      <c r="CT74" s="38">
        <f>(CU74-CQ74)</f>
        <v>0</v>
      </c>
      <c r="CU74" s="38">
        <v>0</v>
      </c>
      <c r="CV74" s="38">
        <v>8125</v>
      </c>
      <c r="CW74" s="38">
        <f t="shared" si="9"/>
        <v>0</v>
      </c>
      <c r="CX74" s="38">
        <f>(CY74-CU74)</f>
        <v>10000</v>
      </c>
      <c r="CY74" s="38">
        <v>10000</v>
      </c>
      <c r="CZ74" s="746"/>
      <c r="DA74" s="746"/>
      <c r="DB74" s="746">
        <v>0</v>
      </c>
      <c r="DC74" s="746">
        <v>0</v>
      </c>
      <c r="DD74" s="38">
        <f t="shared" si="135"/>
        <v>0</v>
      </c>
      <c r="DE74" s="38">
        <f t="shared" si="136"/>
        <v>0</v>
      </c>
      <c r="DF74" s="746">
        <v>8125</v>
      </c>
      <c r="DG74" s="746">
        <v>0</v>
      </c>
      <c r="DH74" s="38"/>
      <c r="DI74" s="38">
        <f t="shared" si="13"/>
        <v>0</v>
      </c>
      <c r="DJ74" s="38">
        <f>(DK74-DG74)</f>
        <v>0</v>
      </c>
      <c r="DK74" s="746">
        <v>0</v>
      </c>
      <c r="DL74" s="38">
        <f t="shared" si="133"/>
        <v>0</v>
      </c>
      <c r="DM74" s="38">
        <f>(DN74-DK74)</f>
        <v>0</v>
      </c>
      <c r="DN74" s="746">
        <v>0</v>
      </c>
      <c r="DO74" s="38"/>
      <c r="DP74" s="38">
        <f t="shared" si="134"/>
        <v>0</v>
      </c>
      <c r="DQ74" s="38">
        <f>(DR74-DN74)</f>
        <v>0</v>
      </c>
      <c r="DR74" s="746"/>
      <c r="DS74" s="746"/>
      <c r="DT74" s="38">
        <f t="shared" si="76"/>
        <v>0</v>
      </c>
      <c r="DU74" s="38">
        <f>(DV74-DR74)</f>
        <v>0</v>
      </c>
      <c r="DV74" s="746"/>
      <c r="DW74" s="746"/>
      <c r="DX74" s="746"/>
      <c r="DY74" s="746"/>
      <c r="DZ74" s="746"/>
    </row>
    <row r="75" spans="1:130" ht="36" hidden="1" customHeight="1" x14ac:dyDescent="0.25">
      <c r="A75" s="907" t="s">
        <v>0</v>
      </c>
      <c r="B75" s="901" t="s">
        <v>0</v>
      </c>
      <c r="C75" s="909" t="s">
        <v>151</v>
      </c>
      <c r="D75" s="909"/>
      <c r="E75" s="909"/>
      <c r="F75" s="909"/>
      <c r="G75" s="909"/>
      <c r="H75" s="909"/>
      <c r="I75" s="909"/>
      <c r="J75" s="909" t="s">
        <v>2</v>
      </c>
      <c r="K75" s="912" t="s">
        <v>3</v>
      </c>
      <c r="L75" s="912"/>
      <c r="M75" s="912"/>
      <c r="N75" s="912"/>
      <c r="O75" s="915" t="s">
        <v>4</v>
      </c>
      <c r="P75" s="898" t="s">
        <v>361</v>
      </c>
      <c r="Q75" s="898" t="s">
        <v>247</v>
      </c>
      <c r="R75" s="898" t="s">
        <v>301</v>
      </c>
      <c r="S75" s="898" t="s">
        <v>362</v>
      </c>
      <c r="T75" s="898" t="s">
        <v>329</v>
      </c>
      <c r="U75" s="898" t="s">
        <v>331</v>
      </c>
      <c r="V75" s="898" t="s">
        <v>363</v>
      </c>
      <c r="W75" s="730" t="s">
        <v>315</v>
      </c>
      <c r="X75" s="898" t="s">
        <v>323</v>
      </c>
      <c r="Y75" s="898" t="s">
        <v>347</v>
      </c>
      <c r="Z75" s="898" t="s">
        <v>348</v>
      </c>
      <c r="AA75" s="898" t="s">
        <v>357</v>
      </c>
      <c r="AB75" s="898" t="s">
        <v>379</v>
      </c>
      <c r="AC75" s="898" t="s">
        <v>367</v>
      </c>
      <c r="AD75" s="898" t="s">
        <v>370</v>
      </c>
      <c r="AE75" s="898" t="s">
        <v>364</v>
      </c>
      <c r="AF75" s="898" t="s">
        <v>323</v>
      </c>
      <c r="AG75" s="898" t="s">
        <v>375</v>
      </c>
      <c r="AH75" s="901" t="s">
        <v>314</v>
      </c>
      <c r="AI75" s="901"/>
      <c r="AJ75" s="898" t="s">
        <v>369</v>
      </c>
      <c r="AK75" s="898" t="s">
        <v>376</v>
      </c>
      <c r="AL75" s="898" t="s">
        <v>378</v>
      </c>
      <c r="AM75" s="898" t="s">
        <v>417</v>
      </c>
      <c r="AN75" s="898" t="s">
        <v>424</v>
      </c>
      <c r="AO75" s="898" t="s">
        <v>395</v>
      </c>
      <c r="AP75" s="898" t="s">
        <v>420</v>
      </c>
      <c r="AQ75" s="898" t="s">
        <v>483</v>
      </c>
      <c r="AR75" s="898" t="s">
        <v>572</v>
      </c>
      <c r="AS75" s="898" t="s">
        <v>422</v>
      </c>
      <c r="AT75" s="898" t="s">
        <v>421</v>
      </c>
      <c r="AU75" s="898" t="s">
        <v>433</v>
      </c>
      <c r="AV75" s="898" t="s">
        <v>474</v>
      </c>
      <c r="AW75" s="898" t="s">
        <v>103</v>
      </c>
      <c r="AX75" s="898"/>
      <c r="AY75" s="898" t="s">
        <v>323</v>
      </c>
      <c r="AZ75" s="898" t="s">
        <v>323</v>
      </c>
      <c r="BA75" s="898" t="s">
        <v>399</v>
      </c>
      <c r="BB75" s="898" t="s">
        <v>569</v>
      </c>
      <c r="BC75" s="898" t="s">
        <v>573</v>
      </c>
      <c r="BD75" s="898" t="s">
        <v>560</v>
      </c>
      <c r="BE75" s="898" t="s">
        <v>589</v>
      </c>
      <c r="BF75" s="898" t="s">
        <v>622</v>
      </c>
      <c r="BG75" s="898" t="s">
        <v>684</v>
      </c>
      <c r="BH75" s="898" t="s">
        <v>623</v>
      </c>
      <c r="BI75" s="898" t="s">
        <v>323</v>
      </c>
      <c r="BJ75" s="898" t="s">
        <v>682</v>
      </c>
      <c r="BK75" s="898" t="s">
        <v>669</v>
      </c>
      <c r="BL75" s="898" t="s">
        <v>601</v>
      </c>
      <c r="BM75" s="730"/>
      <c r="BN75" s="730"/>
      <c r="BO75" s="898" t="s">
        <v>674</v>
      </c>
      <c r="BP75" s="730"/>
      <c r="BQ75" s="730"/>
      <c r="BR75" s="898" t="s">
        <v>323</v>
      </c>
      <c r="BS75" s="898" t="s">
        <v>685</v>
      </c>
      <c r="BT75" s="898" t="s">
        <v>696</v>
      </c>
      <c r="BU75" s="898" t="s">
        <v>323</v>
      </c>
      <c r="BV75" s="898" t="s">
        <v>691</v>
      </c>
      <c r="BW75" s="730"/>
      <c r="BX75" s="730"/>
      <c r="BY75" s="898" t="s">
        <v>694</v>
      </c>
      <c r="BZ75" s="898" t="s">
        <v>696</v>
      </c>
      <c r="CA75" s="898" t="s">
        <v>707</v>
      </c>
      <c r="CB75" s="898" t="s">
        <v>706</v>
      </c>
      <c r="CC75" s="898" t="s">
        <v>675</v>
      </c>
      <c r="CD75" s="898" t="s">
        <v>676</v>
      </c>
      <c r="CE75" s="898" t="s">
        <v>708</v>
      </c>
      <c r="CF75" s="898" t="s">
        <v>713</v>
      </c>
      <c r="CG75" s="898" t="s">
        <v>617</v>
      </c>
      <c r="CH75" s="898" t="s">
        <v>323</v>
      </c>
      <c r="CI75" s="898" t="s">
        <v>724</v>
      </c>
      <c r="CJ75" s="898"/>
      <c r="CK75" s="898" t="s">
        <v>617</v>
      </c>
      <c r="CL75" s="898" t="s">
        <v>323</v>
      </c>
      <c r="CM75" s="898" t="s">
        <v>725</v>
      </c>
      <c r="CN75" s="898"/>
      <c r="CO75" s="898" t="s">
        <v>617</v>
      </c>
      <c r="CP75" s="898" t="s">
        <v>323</v>
      </c>
      <c r="CQ75" s="898" t="s">
        <v>729</v>
      </c>
      <c r="CR75" s="898" t="s">
        <v>742</v>
      </c>
      <c r="CS75" s="898" t="s">
        <v>617</v>
      </c>
      <c r="CT75" s="898" t="s">
        <v>323</v>
      </c>
      <c r="CU75" s="898" t="s">
        <v>730</v>
      </c>
      <c r="CV75" s="898" t="s">
        <v>742</v>
      </c>
      <c r="CW75" s="898" t="s">
        <v>617</v>
      </c>
      <c r="CX75" s="898" t="s">
        <v>323</v>
      </c>
      <c r="CY75" s="898" t="s">
        <v>754</v>
      </c>
      <c r="CZ75" s="901" t="s">
        <v>676</v>
      </c>
      <c r="DA75" s="901" t="s">
        <v>726</v>
      </c>
      <c r="DB75" s="778" t="s">
        <v>756</v>
      </c>
      <c r="DC75" s="778" t="s">
        <v>756</v>
      </c>
      <c r="DD75" s="898" t="s">
        <v>617</v>
      </c>
      <c r="DE75" s="898" t="s">
        <v>617</v>
      </c>
      <c r="DF75" s="901" t="s">
        <v>791</v>
      </c>
      <c r="DG75" s="901" t="s">
        <v>727</v>
      </c>
      <c r="DH75" s="898" t="s">
        <v>762</v>
      </c>
      <c r="DI75" s="898" t="s">
        <v>617</v>
      </c>
      <c r="DJ75" s="898" t="s">
        <v>323</v>
      </c>
      <c r="DK75" s="901" t="s">
        <v>769</v>
      </c>
      <c r="DL75" s="898" t="s">
        <v>617</v>
      </c>
      <c r="DM75" s="898" t="s">
        <v>323</v>
      </c>
      <c r="DN75" s="901" t="s">
        <v>769</v>
      </c>
      <c r="DO75" s="898" t="s">
        <v>777</v>
      </c>
      <c r="DP75" s="898" t="s">
        <v>617</v>
      </c>
      <c r="DQ75" s="898" t="s">
        <v>323</v>
      </c>
      <c r="DR75" s="901" t="s">
        <v>769</v>
      </c>
      <c r="DS75" s="901" t="s">
        <v>794</v>
      </c>
      <c r="DT75" s="898" t="s">
        <v>617</v>
      </c>
      <c r="DU75" s="898" t="s">
        <v>323</v>
      </c>
      <c r="DV75" s="901" t="s">
        <v>769</v>
      </c>
      <c r="DW75" s="901" t="s">
        <v>769</v>
      </c>
      <c r="DX75" s="901" t="s">
        <v>769</v>
      </c>
      <c r="DY75" s="901" t="s">
        <v>769</v>
      </c>
      <c r="DZ75" s="901" t="s">
        <v>769</v>
      </c>
    </row>
    <row r="76" spans="1:130" ht="36" hidden="1" customHeight="1" x14ac:dyDescent="0.25">
      <c r="A76" s="896"/>
      <c r="B76" s="899"/>
      <c r="C76" s="910"/>
      <c r="D76" s="910"/>
      <c r="E76" s="910"/>
      <c r="F76" s="910"/>
      <c r="G76" s="910"/>
      <c r="H76" s="910"/>
      <c r="I76" s="910"/>
      <c r="J76" s="910"/>
      <c r="K76" s="913"/>
      <c r="L76" s="913"/>
      <c r="M76" s="913"/>
      <c r="N76" s="913"/>
      <c r="O76" s="916"/>
      <c r="P76" s="899"/>
      <c r="Q76" s="899"/>
      <c r="R76" s="899"/>
      <c r="S76" s="899"/>
      <c r="T76" s="899"/>
      <c r="U76" s="899"/>
      <c r="V76" s="899"/>
      <c r="W76" s="727" t="s">
        <v>333</v>
      </c>
      <c r="X76" s="899"/>
      <c r="Y76" s="899"/>
      <c r="Z76" s="899"/>
      <c r="AA76" s="899"/>
      <c r="AB76" s="899"/>
      <c r="AC76" s="899"/>
      <c r="AD76" s="899"/>
      <c r="AE76" s="899"/>
      <c r="AF76" s="899"/>
      <c r="AG76" s="899"/>
      <c r="AH76" s="916" t="s">
        <v>299</v>
      </c>
      <c r="AI76" s="916" t="s">
        <v>337</v>
      </c>
      <c r="AJ76" s="899"/>
      <c r="AK76" s="899"/>
      <c r="AL76" s="899"/>
      <c r="AM76" s="899"/>
      <c r="AN76" s="899"/>
      <c r="AO76" s="899"/>
      <c r="AP76" s="899"/>
      <c r="AQ76" s="899"/>
      <c r="AR76" s="899"/>
      <c r="AS76" s="899"/>
      <c r="AT76" s="899"/>
      <c r="AU76" s="899"/>
      <c r="AV76" s="899"/>
      <c r="AW76" s="899"/>
      <c r="AX76" s="899"/>
      <c r="AY76" s="899"/>
      <c r="AZ76" s="899"/>
      <c r="BA76" s="899"/>
      <c r="BB76" s="899"/>
      <c r="BC76" s="899"/>
      <c r="BD76" s="899"/>
      <c r="BE76" s="899"/>
      <c r="BF76" s="899"/>
      <c r="BG76" s="899"/>
      <c r="BH76" s="899"/>
      <c r="BI76" s="899"/>
      <c r="BJ76" s="899"/>
      <c r="BK76" s="899"/>
      <c r="BL76" s="899"/>
      <c r="BM76" s="727"/>
      <c r="BN76" s="727"/>
      <c r="BO76" s="899"/>
      <c r="BP76" s="727"/>
      <c r="BQ76" s="727"/>
      <c r="BR76" s="899"/>
      <c r="BS76" s="899"/>
      <c r="BT76" s="899"/>
      <c r="BU76" s="899"/>
      <c r="BV76" s="899"/>
      <c r="BW76" s="727"/>
      <c r="BX76" s="727"/>
      <c r="BY76" s="899"/>
      <c r="BZ76" s="899"/>
      <c r="CA76" s="899"/>
      <c r="CB76" s="899"/>
      <c r="CC76" s="899"/>
      <c r="CD76" s="899"/>
      <c r="CE76" s="899"/>
      <c r="CF76" s="899"/>
      <c r="CG76" s="899"/>
      <c r="CH76" s="899"/>
      <c r="CI76" s="899"/>
      <c r="CJ76" s="899"/>
      <c r="CK76" s="899"/>
      <c r="CL76" s="899"/>
      <c r="CM76" s="899"/>
      <c r="CN76" s="899"/>
      <c r="CO76" s="899"/>
      <c r="CP76" s="899"/>
      <c r="CQ76" s="899"/>
      <c r="CR76" s="899"/>
      <c r="CS76" s="899"/>
      <c r="CT76" s="899"/>
      <c r="CU76" s="899"/>
      <c r="CV76" s="899"/>
      <c r="CW76" s="899"/>
      <c r="CX76" s="899"/>
      <c r="CY76" s="899"/>
      <c r="CZ76" s="902"/>
      <c r="DA76" s="902"/>
      <c r="DB76" s="779">
        <v>0</v>
      </c>
      <c r="DC76" s="779">
        <v>0</v>
      </c>
      <c r="DD76" s="899"/>
      <c r="DE76" s="899"/>
      <c r="DF76" s="902"/>
      <c r="DG76" s="902"/>
      <c r="DH76" s="899"/>
      <c r="DI76" s="899"/>
      <c r="DJ76" s="899"/>
      <c r="DK76" s="902"/>
      <c r="DL76" s="899"/>
      <c r="DM76" s="899"/>
      <c r="DN76" s="902"/>
      <c r="DO76" s="899"/>
      <c r="DP76" s="899"/>
      <c r="DQ76" s="899"/>
      <c r="DR76" s="902"/>
      <c r="DS76" s="902"/>
      <c r="DT76" s="899"/>
      <c r="DU76" s="899"/>
      <c r="DV76" s="899"/>
      <c r="DW76" s="902"/>
      <c r="DX76" s="902"/>
      <c r="DY76" s="902"/>
      <c r="DZ76" s="902"/>
    </row>
    <row r="77" spans="1:130" ht="21.75" hidden="1" customHeight="1" thickBot="1" x14ac:dyDescent="0.3">
      <c r="A77" s="908"/>
      <c r="B77" s="906"/>
      <c r="C77" s="911"/>
      <c r="D77" s="911"/>
      <c r="E77" s="911"/>
      <c r="F77" s="911"/>
      <c r="G77" s="911"/>
      <c r="H77" s="911"/>
      <c r="I77" s="911"/>
      <c r="J77" s="911"/>
      <c r="K77" s="914"/>
      <c r="L77" s="914"/>
      <c r="M77" s="914"/>
      <c r="N77" s="914"/>
      <c r="O77" s="917"/>
      <c r="P77" s="900"/>
      <c r="Q77" s="900"/>
      <c r="R77" s="900"/>
      <c r="S77" s="900"/>
      <c r="T77" s="900"/>
      <c r="U77" s="900"/>
      <c r="V77" s="900"/>
      <c r="W77" s="728"/>
      <c r="X77" s="900"/>
      <c r="Y77" s="900"/>
      <c r="Z77" s="900"/>
      <c r="AA77" s="900"/>
      <c r="AB77" s="900"/>
      <c r="AC77" s="900"/>
      <c r="AD77" s="900"/>
      <c r="AE77" s="900"/>
      <c r="AF77" s="900"/>
      <c r="AG77" s="900"/>
      <c r="AH77" s="917"/>
      <c r="AI77" s="917"/>
      <c r="AJ77" s="900"/>
      <c r="AK77" s="900"/>
      <c r="AL77" s="900"/>
      <c r="AM77" s="900"/>
      <c r="AN77" s="900"/>
      <c r="AO77" s="900"/>
      <c r="AP77" s="900"/>
      <c r="AQ77" s="900"/>
      <c r="AR77" s="900"/>
      <c r="AS77" s="900"/>
      <c r="AT77" s="900"/>
      <c r="AU77" s="900"/>
      <c r="AV77" s="900"/>
      <c r="AW77" s="728" t="s">
        <v>377</v>
      </c>
      <c r="AX77" s="728" t="s">
        <v>425</v>
      </c>
      <c r="AY77" s="900"/>
      <c r="AZ77" s="900"/>
      <c r="BA77" s="900"/>
      <c r="BB77" s="900"/>
      <c r="BC77" s="900"/>
      <c r="BD77" s="900"/>
      <c r="BE77" s="900"/>
      <c r="BF77" s="900"/>
      <c r="BG77" s="900"/>
      <c r="BH77" s="900"/>
      <c r="BI77" s="900"/>
      <c r="BJ77" s="900"/>
      <c r="BK77" s="900"/>
      <c r="BL77" s="900"/>
      <c r="BM77" s="728"/>
      <c r="BN77" s="728"/>
      <c r="BO77" s="900"/>
      <c r="BP77" s="728"/>
      <c r="BQ77" s="728"/>
      <c r="BR77" s="900"/>
      <c r="BS77" s="900"/>
      <c r="BT77" s="906"/>
      <c r="BU77" s="900"/>
      <c r="BV77" s="906"/>
      <c r="BW77" s="729"/>
      <c r="BX77" s="729"/>
      <c r="BY77" s="906"/>
      <c r="BZ77" s="906"/>
      <c r="CA77" s="906"/>
      <c r="CB77" s="906"/>
      <c r="CC77" s="900"/>
      <c r="CD77" s="900"/>
      <c r="CE77" s="900"/>
      <c r="CF77" s="900"/>
      <c r="CG77" s="900"/>
      <c r="CH77" s="900"/>
      <c r="CI77" s="900"/>
      <c r="CJ77" s="900"/>
      <c r="CK77" s="900"/>
      <c r="CL77" s="900"/>
      <c r="CM77" s="900"/>
      <c r="CN77" s="900"/>
      <c r="CO77" s="900"/>
      <c r="CP77" s="900"/>
      <c r="CQ77" s="900"/>
      <c r="CR77" s="900"/>
      <c r="CS77" s="900"/>
      <c r="CT77" s="900"/>
      <c r="CU77" s="900"/>
      <c r="CV77" s="900"/>
      <c r="CW77" s="900"/>
      <c r="CX77" s="900"/>
      <c r="CY77" s="900"/>
      <c r="CZ77" s="900"/>
      <c r="DA77" s="900"/>
      <c r="DB77" s="777">
        <v>0</v>
      </c>
      <c r="DC77" s="777">
        <v>0</v>
      </c>
      <c r="DD77" s="900"/>
      <c r="DE77" s="900"/>
      <c r="DF77" s="900"/>
      <c r="DG77" s="900"/>
      <c r="DH77" s="900"/>
      <c r="DI77" s="900"/>
      <c r="DJ77" s="900"/>
      <c r="DK77" s="900"/>
      <c r="DL77" s="900"/>
      <c r="DM77" s="900"/>
      <c r="DN77" s="900"/>
      <c r="DO77" s="900"/>
      <c r="DP77" s="900"/>
      <c r="DQ77" s="900"/>
      <c r="DR77" s="900"/>
      <c r="DS77" s="900"/>
      <c r="DT77" s="900"/>
      <c r="DU77" s="900"/>
      <c r="DV77" s="906"/>
      <c r="DW77" s="900"/>
      <c r="DX77" s="900"/>
      <c r="DY77" s="900"/>
      <c r="DZ77" s="900"/>
    </row>
    <row r="78" spans="1:130" s="508" customFormat="1" ht="21.75" hidden="1" customHeight="1" thickBot="1" x14ac:dyDescent="0.3">
      <c r="A78" s="650">
        <v>1</v>
      </c>
      <c r="B78" s="806">
        <v>1</v>
      </c>
      <c r="C78" s="559" t="s">
        <v>153</v>
      </c>
      <c r="D78" s="806" t="s">
        <v>154</v>
      </c>
      <c r="E78" s="806" t="s">
        <v>155</v>
      </c>
      <c r="F78" s="806" t="s">
        <v>156</v>
      </c>
      <c r="G78" s="806" t="s">
        <v>157</v>
      </c>
      <c r="H78" s="806" t="s">
        <v>158</v>
      </c>
      <c r="I78" s="806" t="s">
        <v>159</v>
      </c>
      <c r="J78" s="559" t="s">
        <v>154</v>
      </c>
      <c r="K78" s="925">
        <v>4</v>
      </c>
      <c r="L78" s="925"/>
      <c r="M78" s="925"/>
      <c r="N78" s="925"/>
      <c r="O78" s="806">
        <v>5</v>
      </c>
      <c r="P78" s="725">
        <v>15</v>
      </c>
      <c r="Q78" s="725">
        <v>16</v>
      </c>
      <c r="R78" s="725">
        <v>17</v>
      </c>
      <c r="S78" s="725">
        <v>9</v>
      </c>
      <c r="T78" s="725">
        <v>10</v>
      </c>
      <c r="U78" s="725">
        <v>11</v>
      </c>
      <c r="V78" s="725">
        <v>12</v>
      </c>
      <c r="W78" s="725">
        <v>13</v>
      </c>
      <c r="X78" s="725">
        <v>14</v>
      </c>
      <c r="Y78" s="725"/>
      <c r="Z78" s="725"/>
      <c r="AA78" s="725">
        <v>12</v>
      </c>
      <c r="AB78" s="725">
        <v>9</v>
      </c>
      <c r="AC78" s="725">
        <v>10</v>
      </c>
      <c r="AD78" s="725">
        <v>10</v>
      </c>
      <c r="AE78" s="725">
        <v>11</v>
      </c>
      <c r="AF78" s="725">
        <v>12</v>
      </c>
      <c r="AG78" s="725">
        <v>11</v>
      </c>
      <c r="AH78" s="725">
        <v>14</v>
      </c>
      <c r="AI78" s="725">
        <v>15</v>
      </c>
      <c r="AJ78" s="725">
        <v>14</v>
      </c>
      <c r="AK78" s="725">
        <v>12</v>
      </c>
      <c r="AL78" s="725">
        <v>13</v>
      </c>
      <c r="AM78" s="725">
        <v>9</v>
      </c>
      <c r="AN78" s="725">
        <v>9</v>
      </c>
      <c r="AO78" s="560">
        <v>10</v>
      </c>
      <c r="AP78" s="725">
        <v>11</v>
      </c>
      <c r="AQ78" s="725">
        <v>12</v>
      </c>
      <c r="AR78" s="725">
        <v>9</v>
      </c>
      <c r="AS78" s="725">
        <v>13</v>
      </c>
      <c r="AT78" s="725">
        <v>14</v>
      </c>
      <c r="AU78" s="725">
        <v>12</v>
      </c>
      <c r="AV78" s="725">
        <v>10</v>
      </c>
      <c r="AW78" s="725">
        <v>15</v>
      </c>
      <c r="AX78" s="725">
        <v>16</v>
      </c>
      <c r="AY78" s="725">
        <v>12</v>
      </c>
      <c r="AZ78" s="725">
        <v>12</v>
      </c>
      <c r="BA78" s="725">
        <v>13</v>
      </c>
      <c r="BB78" s="725">
        <v>11</v>
      </c>
      <c r="BC78" s="725">
        <v>12</v>
      </c>
      <c r="BD78" s="725">
        <v>12</v>
      </c>
      <c r="BE78" s="725">
        <v>10</v>
      </c>
      <c r="BF78" s="725">
        <v>13</v>
      </c>
      <c r="BG78" s="725">
        <v>9</v>
      </c>
      <c r="BH78" s="725">
        <v>10</v>
      </c>
      <c r="BI78" s="725">
        <v>12</v>
      </c>
      <c r="BJ78" s="725">
        <v>11</v>
      </c>
      <c r="BK78" s="725">
        <v>10</v>
      </c>
      <c r="BL78" s="725">
        <v>11</v>
      </c>
      <c r="BM78" s="725">
        <v>13</v>
      </c>
      <c r="BN78" s="725">
        <v>14</v>
      </c>
      <c r="BO78" s="725">
        <v>12</v>
      </c>
      <c r="BP78" s="621">
        <v>15</v>
      </c>
      <c r="BQ78" s="621">
        <v>16</v>
      </c>
      <c r="BR78" s="725">
        <v>12</v>
      </c>
      <c r="BS78" s="725">
        <v>13</v>
      </c>
      <c r="BT78" s="725"/>
      <c r="BU78" s="725">
        <v>14</v>
      </c>
      <c r="BV78" s="725"/>
      <c r="BW78" s="725"/>
      <c r="BX78" s="725"/>
      <c r="BY78" s="725">
        <v>13</v>
      </c>
      <c r="BZ78" s="725">
        <v>14</v>
      </c>
      <c r="CA78" s="725">
        <v>15</v>
      </c>
      <c r="CB78" s="725">
        <v>16</v>
      </c>
      <c r="CC78" s="725">
        <v>17</v>
      </c>
      <c r="CD78" s="725">
        <v>16</v>
      </c>
      <c r="CE78" s="725">
        <v>6</v>
      </c>
      <c r="CF78" s="725">
        <v>7</v>
      </c>
      <c r="CG78" s="725">
        <v>8</v>
      </c>
      <c r="CH78" s="725">
        <v>9</v>
      </c>
      <c r="CI78" s="725">
        <v>10</v>
      </c>
      <c r="CJ78" s="725"/>
      <c r="CK78" s="725">
        <v>8</v>
      </c>
      <c r="CL78" s="725">
        <v>9</v>
      </c>
      <c r="CM78" s="725">
        <v>10</v>
      </c>
      <c r="CN78" s="725"/>
      <c r="CO78" s="725">
        <v>8</v>
      </c>
      <c r="CP78" s="725">
        <v>9</v>
      </c>
      <c r="CQ78" s="725">
        <v>10</v>
      </c>
      <c r="CR78" s="725"/>
      <c r="CS78" s="725">
        <v>8</v>
      </c>
      <c r="CT78" s="725">
        <v>9</v>
      </c>
      <c r="CU78" s="725"/>
      <c r="CV78" s="742"/>
      <c r="CW78" s="742">
        <v>8</v>
      </c>
      <c r="CX78" s="742">
        <v>9</v>
      </c>
      <c r="CY78" s="742"/>
      <c r="CZ78" s="785"/>
      <c r="DA78" s="785"/>
      <c r="DB78" s="772">
        <v>0</v>
      </c>
      <c r="DC78" s="772">
        <v>0</v>
      </c>
      <c r="DD78" s="770">
        <v>8</v>
      </c>
      <c r="DE78" s="770">
        <v>8</v>
      </c>
      <c r="DF78" s="827"/>
      <c r="DG78" s="827"/>
      <c r="DH78" s="743"/>
      <c r="DI78" s="743">
        <v>8</v>
      </c>
      <c r="DJ78" s="743">
        <v>9</v>
      </c>
      <c r="DK78" s="827"/>
      <c r="DL78" s="781">
        <v>8</v>
      </c>
      <c r="DM78" s="781">
        <v>9</v>
      </c>
      <c r="DN78" s="827"/>
      <c r="DO78" s="783"/>
      <c r="DP78" s="783">
        <v>8</v>
      </c>
      <c r="DQ78" s="783">
        <v>9</v>
      </c>
      <c r="DR78" s="827"/>
      <c r="DS78" s="833"/>
      <c r="DT78" s="829">
        <v>8</v>
      </c>
      <c r="DU78" s="829">
        <v>9</v>
      </c>
      <c r="DV78" s="841"/>
      <c r="DW78" s="787"/>
      <c r="DX78" s="792"/>
      <c r="DY78" s="787"/>
      <c r="DZ78" s="787"/>
    </row>
    <row r="79" spans="1:130" s="630" customFormat="1" ht="20.100000000000001" customHeight="1" x14ac:dyDescent="0.35">
      <c r="A79" s="634" t="s">
        <v>374</v>
      </c>
      <c r="B79" s="634" t="s">
        <v>374</v>
      </c>
      <c r="C79" s="530"/>
      <c r="D79" s="634"/>
      <c r="E79" s="634"/>
      <c r="F79" s="634"/>
      <c r="G79" s="634" t="s">
        <v>9</v>
      </c>
      <c r="H79" s="634"/>
      <c r="I79" s="634"/>
      <c r="J79" s="634" t="s">
        <v>201</v>
      </c>
      <c r="K79" s="548"/>
      <c r="L79" s="921" t="s">
        <v>269</v>
      </c>
      <c r="M79" s="921"/>
      <c r="N79" s="921"/>
      <c r="O79" s="92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591"/>
      <c r="AJ79" s="31"/>
      <c r="AK79" s="31"/>
      <c r="AL79" s="31"/>
      <c r="AM79" s="31"/>
      <c r="AN79" s="53">
        <f>AN93</f>
        <v>0</v>
      </c>
      <c r="AO79" s="53">
        <f>AO93</f>
        <v>0</v>
      </c>
      <c r="AP79" s="53">
        <f>AP93</f>
        <v>0</v>
      </c>
      <c r="AQ79" s="53">
        <f>AQ93</f>
        <v>0</v>
      </c>
      <c r="AR79" s="53">
        <v>0</v>
      </c>
      <c r="AS79" s="51"/>
      <c r="AT79" s="51"/>
      <c r="AU79" s="53">
        <f>AU93</f>
        <v>300000</v>
      </c>
      <c r="AV79" s="53">
        <f>AV81</f>
        <v>300000</v>
      </c>
      <c r="AW79" s="53">
        <f>AW81</f>
        <v>0</v>
      </c>
      <c r="AX79" s="53">
        <f>AX81</f>
        <v>0</v>
      </c>
      <c r="AY79" s="53">
        <f>AY81</f>
        <v>-196000</v>
      </c>
      <c r="AZ79" s="31"/>
      <c r="BA79" s="31"/>
      <c r="BB79" s="53">
        <f t="shared" ref="BB79:BK79" si="229">BB81</f>
        <v>104000</v>
      </c>
      <c r="BC79" s="53">
        <f t="shared" si="229"/>
        <v>104000</v>
      </c>
      <c r="BD79" s="53">
        <f t="shared" si="229"/>
        <v>0</v>
      </c>
      <c r="BE79" s="53">
        <f t="shared" si="229"/>
        <v>0</v>
      </c>
      <c r="BF79" s="53">
        <f t="shared" si="229"/>
        <v>104000</v>
      </c>
      <c r="BG79" s="53">
        <f t="shared" si="229"/>
        <v>100625</v>
      </c>
      <c r="BH79" s="53">
        <f t="shared" si="229"/>
        <v>80000</v>
      </c>
      <c r="BI79" s="53">
        <f t="shared" si="229"/>
        <v>68625</v>
      </c>
      <c r="BJ79" s="53">
        <f t="shared" si="229"/>
        <v>148625</v>
      </c>
      <c r="BK79" s="53">
        <f t="shared" si="229"/>
        <v>70100</v>
      </c>
      <c r="BL79" s="53">
        <f t="shared" ref="BL79:BL87" si="230">IFERROR(BK79/BJ79*100,)</f>
        <v>47.165685449957948</v>
      </c>
      <c r="BM79" s="53"/>
      <c r="BN79" s="53"/>
      <c r="BO79" s="53">
        <f>BO81</f>
        <v>79625</v>
      </c>
      <c r="BP79" s="53"/>
      <c r="BQ79" s="53"/>
      <c r="BR79" s="53">
        <f t="shared" ref="BR79:BY79" si="231">BR81</f>
        <v>135375</v>
      </c>
      <c r="BS79" s="53">
        <f t="shared" si="231"/>
        <v>215000</v>
      </c>
      <c r="BT79" s="53">
        <f>BT81</f>
        <v>70546.25</v>
      </c>
      <c r="BU79" s="53">
        <f t="shared" si="231"/>
        <v>2000</v>
      </c>
      <c r="BV79" s="53">
        <f t="shared" si="231"/>
        <v>200000</v>
      </c>
      <c r="BW79" s="53"/>
      <c r="BX79" s="53"/>
      <c r="BY79" s="53">
        <f t="shared" si="231"/>
        <v>81625</v>
      </c>
      <c r="BZ79" s="53">
        <f>BZ81</f>
        <v>81625</v>
      </c>
      <c r="CA79" s="53">
        <f t="shared" ref="CA79:CA145" si="232">IFERROR(BZ79/BG79*100,)</f>
        <v>81.118012422360252</v>
      </c>
      <c r="CB79" s="53">
        <f t="shared" ref="CB79:CB145" si="233">IFERROR(BZ79/BY79*100,)</f>
        <v>100</v>
      </c>
      <c r="CC79" s="53">
        <f>CC81</f>
        <v>381012.19999999925</v>
      </c>
      <c r="CD79" s="53">
        <f>CD81</f>
        <v>219012.19999999925</v>
      </c>
      <c r="CE79" s="53">
        <f>CE81</f>
        <v>200000</v>
      </c>
      <c r="CF79" s="53">
        <f>CF81</f>
        <v>0</v>
      </c>
      <c r="CG79" s="53">
        <f t="shared" ref="CG79:CG110" si="234">IFERROR(CF79/CE79*100,)</f>
        <v>0</v>
      </c>
      <c r="CH79" s="53">
        <f>CH81</f>
        <v>25000</v>
      </c>
      <c r="CI79" s="53">
        <f>CI81</f>
        <v>225000</v>
      </c>
      <c r="CJ79" s="53"/>
      <c r="CK79" s="53">
        <f t="shared" ref="CK79:CK114" si="235">IFERROR(CJ79/CI79*100,)</f>
        <v>0</v>
      </c>
      <c r="CL79" s="53">
        <f>CL81</f>
        <v>0</v>
      </c>
      <c r="CM79" s="53">
        <f>CM81</f>
        <v>225000</v>
      </c>
      <c r="CN79" s="53"/>
      <c r="CO79" s="53">
        <f t="shared" ref="CO79:CO114" si="236">IFERROR(CN79/CM79*100,)</f>
        <v>0</v>
      </c>
      <c r="CP79" s="53">
        <f>CP81</f>
        <v>0</v>
      </c>
      <c r="CQ79" s="53">
        <f>CQ81</f>
        <v>225000</v>
      </c>
      <c r="CR79" s="53">
        <f>CR81</f>
        <v>25000</v>
      </c>
      <c r="CS79" s="53">
        <f t="shared" ref="CS79:CS126" si="237">IFERROR(CR79/CQ79*100,)</f>
        <v>11.111111111111111</v>
      </c>
      <c r="CT79" s="53">
        <f>CT81</f>
        <v>-200000</v>
      </c>
      <c r="CU79" s="53">
        <f>CU81</f>
        <v>25000</v>
      </c>
      <c r="CV79" s="53">
        <f>CV81</f>
        <v>25000</v>
      </c>
      <c r="CW79" s="53">
        <f t="shared" ref="CW79:CW142" si="238">IFERROR(CV79/CU79*100,)</f>
        <v>100</v>
      </c>
      <c r="CX79" s="53">
        <f t="shared" ref="CX79:DH79" si="239">CX81</f>
        <v>0</v>
      </c>
      <c r="CY79" s="53">
        <f t="shared" si="239"/>
        <v>25000</v>
      </c>
      <c r="CZ79" s="53">
        <f t="shared" si="239"/>
        <v>0</v>
      </c>
      <c r="DA79" s="53">
        <f t="shared" si="239"/>
        <v>0</v>
      </c>
      <c r="DB79" s="53">
        <f>DB81</f>
        <v>0</v>
      </c>
      <c r="DC79" s="53">
        <f>DC81</f>
        <v>52280</v>
      </c>
      <c r="DD79" s="53">
        <f t="shared" ref="DD79:DD110" si="240">IFERROR(DC79/DB79*100,)</f>
        <v>0</v>
      </c>
      <c r="DE79" s="53">
        <f t="shared" ref="DE79:DE110" si="241">IFERROR(DC79/DK79*100,)</f>
        <v>98.641509433962256</v>
      </c>
      <c r="DF79" s="53">
        <f t="shared" ref="DF79" si="242">DF81</f>
        <v>25000</v>
      </c>
      <c r="DG79" s="53">
        <f t="shared" si="239"/>
        <v>0</v>
      </c>
      <c r="DH79" s="53">
        <f t="shared" si="239"/>
        <v>0</v>
      </c>
      <c r="DI79" s="53">
        <f t="shared" ref="DI79:DI142" si="243">IFERROR(DH79/DG79*100,)</f>
        <v>0</v>
      </c>
      <c r="DJ79" s="53">
        <f>DJ81</f>
        <v>53000</v>
      </c>
      <c r="DK79" s="53">
        <f>DK81</f>
        <v>53000</v>
      </c>
      <c r="DL79" s="53">
        <f t="shared" ref="DL79:DL110" si="244">IFERROR(DF79/DK79*100,)</f>
        <v>47.169811320754718</v>
      </c>
      <c r="DM79" s="53">
        <f>DM81</f>
        <v>0</v>
      </c>
      <c r="DN79" s="53">
        <f>DN81</f>
        <v>53000</v>
      </c>
      <c r="DO79" s="53">
        <f t="shared" ref="DO79" si="245">DO81</f>
        <v>52280</v>
      </c>
      <c r="DP79" s="53">
        <f t="shared" ref="DP79:DP142" si="246">IFERROR(DO79/DN79*100,)</f>
        <v>98.641509433962256</v>
      </c>
      <c r="DQ79" s="53">
        <f>DQ81</f>
        <v>-720</v>
      </c>
      <c r="DR79" s="53">
        <f>DR81</f>
        <v>52280</v>
      </c>
      <c r="DS79" s="53">
        <f t="shared" ref="DS79" si="247">DS81</f>
        <v>52280</v>
      </c>
      <c r="DT79" s="53">
        <f t="shared" ref="DT79:DT142" si="248">IFERROR(DS79/DR79*100,)</f>
        <v>100</v>
      </c>
      <c r="DU79" s="53">
        <f>DU81</f>
        <v>0</v>
      </c>
      <c r="DV79" s="53">
        <f>DV81</f>
        <v>52280</v>
      </c>
      <c r="DW79" s="53">
        <f t="shared" ref="DW79:DZ79" si="249">DW81</f>
        <v>0</v>
      </c>
      <c r="DX79" s="53">
        <f t="shared" ref="DX79" si="250">DX81</f>
        <v>0</v>
      </c>
      <c r="DY79" s="53">
        <f t="shared" si="249"/>
        <v>0</v>
      </c>
      <c r="DZ79" s="53">
        <f t="shared" si="249"/>
        <v>0</v>
      </c>
    </row>
    <row r="80" spans="1:130" s="630" customFormat="1" ht="20.100000000000001" customHeight="1" x14ac:dyDescent="0.35">
      <c r="A80" s="636"/>
      <c r="B80" s="636"/>
      <c r="C80" s="575"/>
      <c r="D80" s="636"/>
      <c r="E80" s="636"/>
      <c r="F80" s="636"/>
      <c r="G80" s="636"/>
      <c r="H80" s="636"/>
      <c r="I80" s="636"/>
      <c r="J80" s="636"/>
      <c r="K80" s="653" t="s">
        <v>9</v>
      </c>
      <c r="L80" s="922" t="s">
        <v>132</v>
      </c>
      <c r="M80" s="922"/>
      <c r="N80" s="922"/>
      <c r="O80" s="922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591"/>
      <c r="AJ80" s="31"/>
      <c r="AK80" s="31"/>
      <c r="AL80" s="31"/>
      <c r="AM80" s="31"/>
      <c r="AN80" s="104">
        <v>0</v>
      </c>
      <c r="AO80" s="104">
        <v>0</v>
      </c>
      <c r="AP80" s="104">
        <v>0</v>
      </c>
      <c r="AQ80" s="104">
        <v>0</v>
      </c>
      <c r="AR80" s="104">
        <v>0</v>
      </c>
      <c r="AS80" s="51"/>
      <c r="AT80" s="51"/>
      <c r="AU80" s="104">
        <v>300000</v>
      </c>
      <c r="AV80" s="104">
        <v>300000</v>
      </c>
      <c r="AW80" s="104">
        <v>300000</v>
      </c>
      <c r="AX80" s="104">
        <v>300000</v>
      </c>
      <c r="AY80" s="104">
        <f>(BB80-AV80)</f>
        <v>-196000</v>
      </c>
      <c r="AZ80" s="31"/>
      <c r="BA80" s="31"/>
      <c r="BB80" s="104">
        <v>104000</v>
      </c>
      <c r="BC80" s="104">
        <v>104000</v>
      </c>
      <c r="BD80" s="104">
        <v>0</v>
      </c>
      <c r="BE80" s="104">
        <v>0</v>
      </c>
      <c r="BF80" s="104">
        <v>104000</v>
      </c>
      <c r="BG80" s="104">
        <v>100625</v>
      </c>
      <c r="BH80" s="104">
        <v>80000</v>
      </c>
      <c r="BI80" s="104">
        <f>(BJ80-BH80)</f>
        <v>68625</v>
      </c>
      <c r="BJ80" s="104">
        <v>148625</v>
      </c>
      <c r="BK80" s="104">
        <v>70100</v>
      </c>
      <c r="BL80" s="104">
        <f t="shared" si="230"/>
        <v>47.165685449957948</v>
      </c>
      <c r="BM80" s="104"/>
      <c r="BN80" s="104"/>
      <c r="BO80" s="104">
        <v>79625</v>
      </c>
      <c r="BP80" s="104"/>
      <c r="BQ80" s="104"/>
      <c r="BR80" s="104">
        <f>(BS80-BO80)</f>
        <v>135375</v>
      </c>
      <c r="BS80" s="104">
        <v>215000</v>
      </c>
      <c r="BT80" s="104">
        <f>BT81</f>
        <v>70546.25</v>
      </c>
      <c r="BU80" s="104">
        <f>(BY80-BO80)</f>
        <v>2000</v>
      </c>
      <c r="BV80" s="104">
        <f>BV81</f>
        <v>200000</v>
      </c>
      <c r="BW80" s="104"/>
      <c r="BX80" s="104"/>
      <c r="BY80" s="104">
        <f>BY81</f>
        <v>81625</v>
      </c>
      <c r="BZ80" s="104">
        <f>BZ81</f>
        <v>81625</v>
      </c>
      <c r="CA80" s="104">
        <f t="shared" si="232"/>
        <v>81.118012422360252</v>
      </c>
      <c r="CB80" s="104">
        <f t="shared" si="233"/>
        <v>100</v>
      </c>
      <c r="CC80" s="104">
        <f>CC81</f>
        <v>381012.19999999925</v>
      </c>
      <c r="CD80" s="104">
        <f>CD81</f>
        <v>219012.19999999925</v>
      </c>
      <c r="CE80" s="104">
        <f>CE81</f>
        <v>200000</v>
      </c>
      <c r="CF80" s="104">
        <f>CF81</f>
        <v>0</v>
      </c>
      <c r="CG80" s="104">
        <f t="shared" si="234"/>
        <v>0</v>
      </c>
      <c r="CH80" s="104">
        <f>(CI80-CE80)</f>
        <v>25000</v>
      </c>
      <c r="CI80" s="104">
        <f>CI81</f>
        <v>225000</v>
      </c>
      <c r="CJ80" s="104"/>
      <c r="CK80" s="104">
        <f t="shared" si="235"/>
        <v>0</v>
      </c>
      <c r="CL80" s="104">
        <f>(CM80-CI80)</f>
        <v>0</v>
      </c>
      <c r="CM80" s="104">
        <f>CM81</f>
        <v>225000</v>
      </c>
      <c r="CN80" s="104"/>
      <c r="CO80" s="104">
        <f t="shared" si="236"/>
        <v>0</v>
      </c>
      <c r="CP80" s="104">
        <f>(CQ80-CM80)</f>
        <v>0</v>
      </c>
      <c r="CQ80" s="104">
        <f>CQ81</f>
        <v>225000</v>
      </c>
      <c r="CR80" s="104">
        <f>CR81</f>
        <v>25000</v>
      </c>
      <c r="CS80" s="104">
        <f t="shared" si="237"/>
        <v>11.111111111111111</v>
      </c>
      <c r="CT80" s="104">
        <f>(CU80-CQ80)</f>
        <v>-200000</v>
      </c>
      <c r="CU80" s="104">
        <f>CU81</f>
        <v>25000</v>
      </c>
      <c r="CV80" s="104">
        <f>CV81</f>
        <v>25000</v>
      </c>
      <c r="CW80" s="104">
        <f t="shared" si="238"/>
        <v>100</v>
      </c>
      <c r="CX80" s="104">
        <f>(CY80-CU80)</f>
        <v>0</v>
      </c>
      <c r="CY80" s="104">
        <f t="shared" ref="CY80:DH80" si="251">CY81</f>
        <v>25000</v>
      </c>
      <c r="CZ80" s="104">
        <f t="shared" si="251"/>
        <v>0</v>
      </c>
      <c r="DA80" s="104">
        <f t="shared" si="251"/>
        <v>0</v>
      </c>
      <c r="DB80" s="104">
        <f t="shared" si="251"/>
        <v>0</v>
      </c>
      <c r="DC80" s="104">
        <f>DC81</f>
        <v>52280</v>
      </c>
      <c r="DD80" s="104">
        <f t="shared" si="240"/>
        <v>0</v>
      </c>
      <c r="DE80" s="104">
        <f t="shared" si="241"/>
        <v>98.641509433962256</v>
      </c>
      <c r="DF80" s="104">
        <f t="shared" ref="DF80" si="252">DF81</f>
        <v>25000</v>
      </c>
      <c r="DG80" s="104">
        <f t="shared" si="251"/>
        <v>0</v>
      </c>
      <c r="DH80" s="104">
        <f t="shared" si="251"/>
        <v>0</v>
      </c>
      <c r="DI80" s="104">
        <f t="shared" si="243"/>
        <v>0</v>
      </c>
      <c r="DJ80" s="104">
        <f>(DK80-DG80)</f>
        <v>53000</v>
      </c>
      <c r="DK80" s="104">
        <f>DK81</f>
        <v>53000</v>
      </c>
      <c r="DL80" s="104">
        <f t="shared" si="244"/>
        <v>47.169811320754718</v>
      </c>
      <c r="DM80" s="104">
        <f>(DN80-DK80)</f>
        <v>0</v>
      </c>
      <c r="DN80" s="104">
        <f>DN81</f>
        <v>53000</v>
      </c>
      <c r="DO80" s="104">
        <f t="shared" ref="DO80" si="253">DO81</f>
        <v>52280</v>
      </c>
      <c r="DP80" s="104">
        <f t="shared" si="246"/>
        <v>98.641509433962256</v>
      </c>
      <c r="DQ80" s="104">
        <f>(DR80-DN80)</f>
        <v>-720</v>
      </c>
      <c r="DR80" s="104">
        <f>DR81</f>
        <v>52280</v>
      </c>
      <c r="DS80" s="104">
        <f t="shared" ref="DS80" si="254">DS81</f>
        <v>52280</v>
      </c>
      <c r="DT80" s="104">
        <f t="shared" si="248"/>
        <v>100</v>
      </c>
      <c r="DU80" s="104">
        <f>(DV80-DR80)</f>
        <v>0</v>
      </c>
      <c r="DV80" s="104">
        <f>DV81</f>
        <v>52280</v>
      </c>
      <c r="DW80" s="104">
        <f t="shared" ref="DW80:DZ80" si="255">DW81</f>
        <v>0</v>
      </c>
      <c r="DX80" s="104">
        <f t="shared" si="255"/>
        <v>0</v>
      </c>
      <c r="DY80" s="104">
        <f t="shared" si="255"/>
        <v>0</v>
      </c>
      <c r="DZ80" s="104">
        <f t="shared" si="255"/>
        <v>0</v>
      </c>
    </row>
    <row r="81" spans="1:130" s="630" customFormat="1" ht="20.100000000000001" customHeight="1" x14ac:dyDescent="0.35">
      <c r="A81" s="618"/>
      <c r="B81" s="685"/>
      <c r="C81" s="707"/>
      <c r="D81" s="685"/>
      <c r="E81" s="685"/>
      <c r="F81" s="685"/>
      <c r="G81" s="685" t="s">
        <v>9</v>
      </c>
      <c r="H81" s="685"/>
      <c r="I81" s="685"/>
      <c r="J81" s="685" t="s">
        <v>201</v>
      </c>
      <c r="K81" s="811">
        <v>4</v>
      </c>
      <c r="L81" s="904" t="s">
        <v>184</v>
      </c>
      <c r="M81" s="904"/>
      <c r="N81" s="904"/>
      <c r="O81" s="904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591"/>
      <c r="AJ81" s="31"/>
      <c r="AK81" s="31"/>
      <c r="AL81" s="31"/>
      <c r="AM81" s="31"/>
      <c r="AN81" s="102">
        <f>SUM(AN93)</f>
        <v>0</v>
      </c>
      <c r="AO81" s="102">
        <f>SUM(AO93)</f>
        <v>0</v>
      </c>
      <c r="AP81" s="102">
        <f>SUM(AP93)</f>
        <v>0</v>
      </c>
      <c r="AQ81" s="102">
        <f>SUM(AQ93)</f>
        <v>0</v>
      </c>
      <c r="AR81" s="102">
        <v>0</v>
      </c>
      <c r="AS81" s="51"/>
      <c r="AT81" s="51"/>
      <c r="AU81" s="102">
        <f>SUM(AU93)</f>
        <v>300000</v>
      </c>
      <c r="AV81" s="102">
        <f>SUM(AV93+AV85)</f>
        <v>300000</v>
      </c>
      <c r="AW81" s="102">
        <f>SUM(AW93)</f>
        <v>0</v>
      </c>
      <c r="AX81" s="102">
        <f>SUM(AX93)</f>
        <v>0</v>
      </c>
      <c r="AY81" s="102">
        <f>SUM(AY93+AY85)</f>
        <v>-196000</v>
      </c>
      <c r="AZ81" s="31"/>
      <c r="BA81" s="31"/>
      <c r="BB81" s="102">
        <f>SUM(BB93+BB85)</f>
        <v>104000</v>
      </c>
      <c r="BC81" s="102">
        <f>SUM(BC93+BC85)</f>
        <v>104000</v>
      </c>
      <c r="BD81" s="102">
        <f>SUM(BD93+BD85)</f>
        <v>0</v>
      </c>
      <c r="BE81" s="102">
        <f>SUM(BE93+BE85)</f>
        <v>0</v>
      </c>
      <c r="BF81" s="102">
        <f>SUM(BF93+BF85)</f>
        <v>104000</v>
      </c>
      <c r="BG81" s="102">
        <f>SUM(BG93+BG85+BG82)</f>
        <v>100625</v>
      </c>
      <c r="BH81" s="102">
        <f>SUM(BH93+BH85+BH82)</f>
        <v>80000</v>
      </c>
      <c r="BI81" s="102">
        <f>SUM(BI93+BI85+BI82)</f>
        <v>68625</v>
      </c>
      <c r="BJ81" s="102">
        <f>SUM(BJ93+BJ85+BJ82)</f>
        <v>148625</v>
      </c>
      <c r="BK81" s="102">
        <f>SUM(BK93+BK85+BK82)</f>
        <v>70100</v>
      </c>
      <c r="BL81" s="102">
        <f t="shared" si="230"/>
        <v>47.165685449957948</v>
      </c>
      <c r="BM81" s="102"/>
      <c r="BN81" s="102"/>
      <c r="BO81" s="102">
        <f>SUM(BO93+BO85+BO82)</f>
        <v>79625</v>
      </c>
      <c r="BP81" s="102"/>
      <c r="BQ81" s="102"/>
      <c r="BR81" s="102">
        <f t="shared" ref="BR81:BY81" si="256">SUM(BR93+BR85+BR82)</f>
        <v>135375</v>
      </c>
      <c r="BS81" s="102">
        <f t="shared" si="256"/>
        <v>215000</v>
      </c>
      <c r="BT81" s="102">
        <f>SUM(BT93+BT85+BT82)</f>
        <v>70546.25</v>
      </c>
      <c r="BU81" s="102">
        <f>SUM(BU93+BU85+BU82)</f>
        <v>2000</v>
      </c>
      <c r="BV81" s="102">
        <f t="shared" si="256"/>
        <v>200000</v>
      </c>
      <c r="BW81" s="102"/>
      <c r="BX81" s="102"/>
      <c r="BY81" s="102">
        <f t="shared" si="256"/>
        <v>81625</v>
      </c>
      <c r="BZ81" s="102">
        <f>SUM(BZ93+BZ85+BZ82)</f>
        <v>81625</v>
      </c>
      <c r="CA81" s="102">
        <f t="shared" si="232"/>
        <v>81.118012422360252</v>
      </c>
      <c r="CB81" s="102">
        <f t="shared" si="233"/>
        <v>100</v>
      </c>
      <c r="CC81" s="102">
        <f>SUM(CC93+CC85+CC82)</f>
        <v>381012.19999999925</v>
      </c>
      <c r="CD81" s="102">
        <f>SUM(CD93+CD85+CD82)</f>
        <v>219012.19999999925</v>
      </c>
      <c r="CE81" s="102">
        <f>SUM(CE93+CE85+CE82)</f>
        <v>200000</v>
      </c>
      <c r="CF81" s="102">
        <f>SUM(CF93+CF85+CF82)</f>
        <v>0</v>
      </c>
      <c r="CG81" s="102">
        <f t="shared" si="234"/>
        <v>0</v>
      </c>
      <c r="CH81" s="102">
        <f>SUM(CH93+CH85+CH82)</f>
        <v>25000</v>
      </c>
      <c r="CI81" s="102">
        <f>SUM(CI93+CI85+CI82)</f>
        <v>225000</v>
      </c>
      <c r="CJ81" s="102"/>
      <c r="CK81" s="102">
        <f t="shared" si="235"/>
        <v>0</v>
      </c>
      <c r="CL81" s="102">
        <f>SUM(CL93+CL85+CL82)</f>
        <v>0</v>
      </c>
      <c r="CM81" s="102">
        <f>SUM(CM93+CM85+CM82)</f>
        <v>225000</v>
      </c>
      <c r="CN81" s="102"/>
      <c r="CO81" s="102">
        <f t="shared" si="236"/>
        <v>0</v>
      </c>
      <c r="CP81" s="102">
        <f>SUM(CP93+CP85+CP82)</f>
        <v>0</v>
      </c>
      <c r="CQ81" s="102">
        <f>SUM(CQ93+CQ85+CQ82)</f>
        <v>225000</v>
      </c>
      <c r="CR81" s="102">
        <f>SUM(CR93+CR85+CR82)</f>
        <v>25000</v>
      </c>
      <c r="CS81" s="102">
        <f t="shared" si="237"/>
        <v>11.111111111111111</v>
      </c>
      <c r="CT81" s="102">
        <f>SUM(CT93+CT85+CT82)</f>
        <v>-200000</v>
      </c>
      <c r="CU81" s="102">
        <f>SUM(CU93+CU85+CU82)</f>
        <v>25000</v>
      </c>
      <c r="CV81" s="102">
        <f>SUM(CV93+CV85+CV82)</f>
        <v>25000</v>
      </c>
      <c r="CW81" s="102">
        <f t="shared" si="238"/>
        <v>100</v>
      </c>
      <c r="CX81" s="102">
        <f t="shared" ref="CX81:DH81" si="257">SUM(CX93+CX85+CX82)</f>
        <v>0</v>
      </c>
      <c r="CY81" s="102">
        <f t="shared" si="257"/>
        <v>25000</v>
      </c>
      <c r="CZ81" s="115">
        <f t="shared" si="257"/>
        <v>0</v>
      </c>
      <c r="DA81" s="115">
        <f t="shared" si="257"/>
        <v>0</v>
      </c>
      <c r="DB81" s="115">
        <f>SUM(DB93+DB85+DB82)</f>
        <v>0</v>
      </c>
      <c r="DC81" s="115">
        <f>SUM(DC93+DC85+DC82)</f>
        <v>52280</v>
      </c>
      <c r="DD81" s="102">
        <f t="shared" si="240"/>
        <v>0</v>
      </c>
      <c r="DE81" s="102">
        <f t="shared" si="241"/>
        <v>98.641509433962256</v>
      </c>
      <c r="DF81" s="115">
        <f t="shared" ref="DF81" si="258">SUM(DF93+DF85+DF82)</f>
        <v>25000</v>
      </c>
      <c r="DG81" s="115">
        <f t="shared" si="257"/>
        <v>0</v>
      </c>
      <c r="DH81" s="102">
        <f t="shared" si="257"/>
        <v>0</v>
      </c>
      <c r="DI81" s="102">
        <f t="shared" si="243"/>
        <v>0</v>
      </c>
      <c r="DJ81" s="102">
        <f>SUM(DJ93+DJ85+DJ82)</f>
        <v>53000</v>
      </c>
      <c r="DK81" s="115">
        <f>SUM(DK93+DK85+DK82)</f>
        <v>53000</v>
      </c>
      <c r="DL81" s="102">
        <f t="shared" si="244"/>
        <v>47.169811320754718</v>
      </c>
      <c r="DM81" s="102">
        <f>SUM(DM93+DM85+DM82)</f>
        <v>0</v>
      </c>
      <c r="DN81" s="115">
        <f>SUM(DN93+DN85+DN82)</f>
        <v>53000</v>
      </c>
      <c r="DO81" s="102">
        <f t="shared" ref="DO81" si="259">SUM(DO93+DO85+DO82)</f>
        <v>52280</v>
      </c>
      <c r="DP81" s="102">
        <f t="shared" si="246"/>
        <v>98.641509433962256</v>
      </c>
      <c r="DQ81" s="102">
        <f>SUM(DQ93+DQ85+DQ82)</f>
        <v>-720</v>
      </c>
      <c r="DR81" s="115">
        <f>SUM(DR93+DR85+DR82)</f>
        <v>52280</v>
      </c>
      <c r="DS81" s="115">
        <f t="shared" ref="DS81" si="260">SUM(DS93+DS85+DS82)</f>
        <v>52280</v>
      </c>
      <c r="DT81" s="102">
        <f t="shared" si="248"/>
        <v>100</v>
      </c>
      <c r="DU81" s="102">
        <f>SUM(DU93+DU85+DU82)</f>
        <v>0</v>
      </c>
      <c r="DV81" s="115">
        <f>SUM(DV93+DV85+DV82)</f>
        <v>52280</v>
      </c>
      <c r="DW81" s="115">
        <f t="shared" ref="DW81:DZ81" si="261">SUM(DW93+DW85+DW82)</f>
        <v>0</v>
      </c>
      <c r="DX81" s="115">
        <f t="shared" ref="DX81" si="262">SUM(DX93+DX85+DX82)</f>
        <v>0</v>
      </c>
      <c r="DY81" s="115">
        <f t="shared" si="261"/>
        <v>0</v>
      </c>
      <c r="DZ81" s="115">
        <f t="shared" si="261"/>
        <v>0</v>
      </c>
    </row>
    <row r="82" spans="1:130" s="630" customFormat="1" ht="20.100000000000001" hidden="1" customHeight="1" x14ac:dyDescent="0.35">
      <c r="A82" s="622"/>
      <c r="B82" s="622"/>
      <c r="C82" s="641"/>
      <c r="D82" s="622"/>
      <c r="E82" s="622"/>
      <c r="F82" s="622"/>
      <c r="G82" s="622"/>
      <c r="H82" s="622"/>
      <c r="I82" s="622"/>
      <c r="J82" s="568" t="s">
        <v>201</v>
      </c>
      <c r="K82" s="810"/>
      <c r="L82" s="822">
        <v>41</v>
      </c>
      <c r="M82" s="822" t="s">
        <v>185</v>
      </c>
      <c r="N82" s="822"/>
      <c r="O82" s="805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591"/>
      <c r="AJ82" s="31"/>
      <c r="AK82" s="31"/>
      <c r="AL82" s="31"/>
      <c r="AM82" s="31"/>
      <c r="AN82" s="107"/>
      <c r="AO82" s="107"/>
      <c r="AP82" s="107"/>
      <c r="AQ82" s="107"/>
      <c r="AR82" s="102">
        <v>0</v>
      </c>
      <c r="AS82" s="107"/>
      <c r="AT82" s="107"/>
      <c r="AU82" s="107"/>
      <c r="AV82" s="102">
        <f>SUM(AV83)</f>
        <v>0</v>
      </c>
      <c r="AW82" s="107"/>
      <c r="AX82" s="107"/>
      <c r="AY82" s="102">
        <f>SUM(AY83)</f>
        <v>0</v>
      </c>
      <c r="AZ82" s="31"/>
      <c r="BA82" s="31"/>
      <c r="BB82" s="102">
        <f>SUM(BB83)</f>
        <v>0</v>
      </c>
      <c r="BC82" s="102">
        <v>0</v>
      </c>
      <c r="BD82" s="102">
        <f>SUM(BD83)</f>
        <v>0</v>
      </c>
      <c r="BE82" s="102">
        <f>SUM(BE83)</f>
        <v>0</v>
      </c>
      <c r="BF82" s="102">
        <f>IFERROR(BI82/BC82*100,)</f>
        <v>0</v>
      </c>
      <c r="BG82" s="102">
        <f t="shared" ref="BG82:BK83" si="263">SUM(BG83)</f>
        <v>0</v>
      </c>
      <c r="BH82" s="102">
        <f t="shared" si="263"/>
        <v>10000</v>
      </c>
      <c r="BI82" s="102">
        <f t="shared" si="263"/>
        <v>-1375</v>
      </c>
      <c r="BJ82" s="102">
        <f t="shared" si="263"/>
        <v>8625</v>
      </c>
      <c r="BK82" s="102">
        <f t="shared" si="263"/>
        <v>0</v>
      </c>
      <c r="BL82" s="102">
        <f t="shared" si="230"/>
        <v>0</v>
      </c>
      <c r="BM82" s="102"/>
      <c r="BN82" s="102"/>
      <c r="BO82" s="102">
        <f>SUM(BO83)</f>
        <v>8625</v>
      </c>
      <c r="BP82" s="102"/>
      <c r="BQ82" s="102"/>
      <c r="BR82" s="102">
        <f t="shared" ref="BR82:BV83" si="264">SUM(BR83)</f>
        <v>-8625</v>
      </c>
      <c r="BS82" s="102">
        <f t="shared" si="264"/>
        <v>0</v>
      </c>
      <c r="BT82" s="102">
        <f t="shared" si="264"/>
        <v>0</v>
      </c>
      <c r="BU82" s="102">
        <f t="shared" si="264"/>
        <v>0</v>
      </c>
      <c r="BV82" s="102">
        <f t="shared" si="264"/>
        <v>0</v>
      </c>
      <c r="BW82" s="102"/>
      <c r="BX82" s="102"/>
      <c r="BY82" s="102">
        <f>SUM(BY83)</f>
        <v>8625</v>
      </c>
      <c r="BZ82" s="102">
        <f>SUM(BZ83)</f>
        <v>8625</v>
      </c>
      <c r="CA82" s="102">
        <f t="shared" si="232"/>
        <v>0</v>
      </c>
      <c r="CB82" s="102">
        <f t="shared" si="233"/>
        <v>100</v>
      </c>
      <c r="CC82" s="102">
        <f t="shared" ref="CC82:CF83" si="265">SUM(CC83)</f>
        <v>0</v>
      </c>
      <c r="CD82" s="102">
        <f t="shared" si="265"/>
        <v>0</v>
      </c>
      <c r="CE82" s="102">
        <f t="shared" si="265"/>
        <v>0</v>
      </c>
      <c r="CF82" s="102">
        <f t="shared" si="265"/>
        <v>0</v>
      </c>
      <c r="CG82" s="102">
        <f t="shared" si="234"/>
        <v>0</v>
      </c>
      <c r="CH82" s="102">
        <f>SUM(CH83)</f>
        <v>0</v>
      </c>
      <c r="CI82" s="102">
        <f>SUM(CI83)</f>
        <v>0</v>
      </c>
      <c r="CJ82" s="102"/>
      <c r="CK82" s="102">
        <f t="shared" si="235"/>
        <v>0</v>
      </c>
      <c r="CL82" s="102">
        <f>SUM(CL83)</f>
        <v>0</v>
      </c>
      <c r="CM82" s="102">
        <f>SUM(CM83)</f>
        <v>0</v>
      </c>
      <c r="CN82" s="102"/>
      <c r="CO82" s="102">
        <f t="shared" si="236"/>
        <v>0</v>
      </c>
      <c r="CP82" s="102">
        <f t="shared" ref="CP82:CR83" si="266">SUM(CP83)</f>
        <v>0</v>
      </c>
      <c r="CQ82" s="102">
        <f t="shared" si="266"/>
        <v>0</v>
      </c>
      <c r="CR82" s="102">
        <f t="shared" si="266"/>
        <v>0</v>
      </c>
      <c r="CS82" s="102">
        <f t="shared" si="237"/>
        <v>0</v>
      </c>
      <c r="CT82" s="102">
        <f t="shared" ref="CT82:CV83" si="267">SUM(CT83)</f>
        <v>0</v>
      </c>
      <c r="CU82" s="102">
        <f t="shared" si="267"/>
        <v>0</v>
      </c>
      <c r="CV82" s="102">
        <f t="shared" si="267"/>
        <v>0</v>
      </c>
      <c r="CW82" s="102">
        <f t="shared" si="238"/>
        <v>0</v>
      </c>
      <c r="CX82" s="102">
        <f>SUM(CX83)</f>
        <v>0</v>
      </c>
      <c r="CY82" s="102">
        <f>SUM(CY83)</f>
        <v>0</v>
      </c>
      <c r="CZ82" s="115">
        <f t="shared" ref="CZ82:DH83" si="268">SUM(CZ83)</f>
        <v>0</v>
      </c>
      <c r="DA82" s="115">
        <f t="shared" si="268"/>
        <v>0</v>
      </c>
      <c r="DB82" s="115">
        <f>SUM(DB83)</f>
        <v>0</v>
      </c>
      <c r="DC82" s="115">
        <f>SUM(DC83)</f>
        <v>0</v>
      </c>
      <c r="DD82" s="102">
        <f t="shared" si="240"/>
        <v>0</v>
      </c>
      <c r="DE82" s="102">
        <f t="shared" si="241"/>
        <v>0</v>
      </c>
      <c r="DF82" s="115">
        <f>SUM(DF83)</f>
        <v>0</v>
      </c>
      <c r="DG82" s="115">
        <f>SUM(DG83)</f>
        <v>0</v>
      </c>
      <c r="DH82" s="102">
        <f t="shared" si="268"/>
        <v>0</v>
      </c>
      <c r="DI82" s="102">
        <f t="shared" si="243"/>
        <v>0</v>
      </c>
      <c r="DJ82" s="102">
        <f t="shared" ref="DJ82:DZ83" si="269">SUM(DJ83)</f>
        <v>0</v>
      </c>
      <c r="DK82" s="115">
        <f t="shared" si="269"/>
        <v>0</v>
      </c>
      <c r="DL82" s="102">
        <f t="shared" si="244"/>
        <v>0</v>
      </c>
      <c r="DM82" s="102">
        <f t="shared" si="269"/>
        <v>0</v>
      </c>
      <c r="DN82" s="115">
        <f t="shared" si="269"/>
        <v>0</v>
      </c>
      <c r="DO82" s="102">
        <f t="shared" si="269"/>
        <v>0</v>
      </c>
      <c r="DP82" s="102">
        <f t="shared" si="246"/>
        <v>0</v>
      </c>
      <c r="DQ82" s="102">
        <f t="shared" si="269"/>
        <v>0</v>
      </c>
      <c r="DR82" s="115">
        <f t="shared" si="269"/>
        <v>0</v>
      </c>
      <c r="DS82" s="115">
        <f t="shared" si="269"/>
        <v>0</v>
      </c>
      <c r="DT82" s="102">
        <f t="shared" si="248"/>
        <v>0</v>
      </c>
      <c r="DU82" s="102">
        <f t="shared" si="269"/>
        <v>0</v>
      </c>
      <c r="DV82" s="115">
        <f t="shared" si="269"/>
        <v>0</v>
      </c>
      <c r="DW82" s="115">
        <f t="shared" si="269"/>
        <v>0</v>
      </c>
      <c r="DX82" s="115">
        <f t="shared" si="269"/>
        <v>0</v>
      </c>
      <c r="DY82" s="115">
        <f t="shared" si="269"/>
        <v>0</v>
      </c>
      <c r="DZ82" s="115">
        <f t="shared" si="269"/>
        <v>0</v>
      </c>
    </row>
    <row r="83" spans="1:130" s="630" customFormat="1" ht="20.100000000000001" hidden="1" customHeight="1" x14ac:dyDescent="0.35">
      <c r="A83" s="622"/>
      <c r="B83" s="622" t="s">
        <v>624</v>
      </c>
      <c r="C83" s="641" t="s">
        <v>9</v>
      </c>
      <c r="D83" s="622"/>
      <c r="E83" s="622"/>
      <c r="F83" s="622"/>
      <c r="G83" s="622"/>
      <c r="H83" s="622"/>
      <c r="I83" s="622"/>
      <c r="J83" s="568" t="s">
        <v>201</v>
      </c>
      <c r="K83" s="810"/>
      <c r="L83" s="680"/>
      <c r="M83" s="822">
        <v>412</v>
      </c>
      <c r="N83" s="817" t="s">
        <v>73</v>
      </c>
      <c r="O83" s="802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591"/>
      <c r="AJ83" s="31"/>
      <c r="AK83" s="31"/>
      <c r="AL83" s="31"/>
      <c r="AM83" s="31"/>
      <c r="AN83" s="107"/>
      <c r="AO83" s="107"/>
      <c r="AP83" s="107"/>
      <c r="AQ83" s="107"/>
      <c r="AR83" s="102">
        <v>0</v>
      </c>
      <c r="AS83" s="107"/>
      <c r="AT83" s="107"/>
      <c r="AU83" s="107"/>
      <c r="AV83" s="102">
        <f>SUM(AV84)</f>
        <v>0</v>
      </c>
      <c r="AW83" s="107"/>
      <c r="AX83" s="107"/>
      <c r="AY83" s="102">
        <f>SUM(AY84)</f>
        <v>0</v>
      </c>
      <c r="AZ83" s="31"/>
      <c r="BA83" s="31"/>
      <c r="BB83" s="102">
        <f>SUM(BB84)</f>
        <v>0</v>
      </c>
      <c r="BC83" s="102">
        <v>0</v>
      </c>
      <c r="BD83" s="102">
        <f>SUM(BD84)</f>
        <v>0</v>
      </c>
      <c r="BE83" s="102">
        <f>SUM(BE84)</f>
        <v>0</v>
      </c>
      <c r="BF83" s="102">
        <f>IFERROR(BI83/BC83*100,)</f>
        <v>0</v>
      </c>
      <c r="BG83" s="102">
        <f t="shared" si="263"/>
        <v>0</v>
      </c>
      <c r="BH83" s="102">
        <f t="shared" si="263"/>
        <v>10000</v>
      </c>
      <c r="BI83" s="102">
        <f t="shared" si="263"/>
        <v>-1375</v>
      </c>
      <c r="BJ83" s="102">
        <f t="shared" si="263"/>
        <v>8625</v>
      </c>
      <c r="BK83" s="102">
        <f t="shared" si="263"/>
        <v>0</v>
      </c>
      <c r="BL83" s="102">
        <f t="shared" si="230"/>
        <v>0</v>
      </c>
      <c r="BM83" s="102"/>
      <c r="BN83" s="102"/>
      <c r="BO83" s="102">
        <f>SUM(BO84)</f>
        <v>8625</v>
      </c>
      <c r="BP83" s="102"/>
      <c r="BQ83" s="102"/>
      <c r="BR83" s="102">
        <f t="shared" si="264"/>
        <v>-8625</v>
      </c>
      <c r="BS83" s="102">
        <f t="shared" si="264"/>
        <v>0</v>
      </c>
      <c r="BT83" s="102">
        <f t="shared" si="264"/>
        <v>0</v>
      </c>
      <c r="BU83" s="102">
        <f t="shared" si="264"/>
        <v>0</v>
      </c>
      <c r="BV83" s="102">
        <f t="shared" si="264"/>
        <v>0</v>
      </c>
      <c r="BW83" s="102"/>
      <c r="BX83" s="102"/>
      <c r="BY83" s="102">
        <f>SUM(BY84)</f>
        <v>8625</v>
      </c>
      <c r="BZ83" s="102">
        <f>SUM(BZ84)</f>
        <v>8625</v>
      </c>
      <c r="CA83" s="102">
        <f t="shared" si="232"/>
        <v>0</v>
      </c>
      <c r="CB83" s="102">
        <f t="shared" si="233"/>
        <v>100</v>
      </c>
      <c r="CC83" s="102">
        <f t="shared" si="265"/>
        <v>0</v>
      </c>
      <c r="CD83" s="102">
        <f t="shared" si="265"/>
        <v>0</v>
      </c>
      <c r="CE83" s="102">
        <f t="shared" si="265"/>
        <v>0</v>
      </c>
      <c r="CF83" s="102">
        <f t="shared" si="265"/>
        <v>0</v>
      </c>
      <c r="CG83" s="102">
        <f t="shared" si="234"/>
        <v>0</v>
      </c>
      <c r="CH83" s="102">
        <f>SUM(CH84)</f>
        <v>0</v>
      </c>
      <c r="CI83" s="102">
        <f>SUM(CI84)</f>
        <v>0</v>
      </c>
      <c r="CJ83" s="102"/>
      <c r="CK83" s="102">
        <f t="shared" si="235"/>
        <v>0</v>
      </c>
      <c r="CL83" s="102">
        <f>SUM(CL84)</f>
        <v>0</v>
      </c>
      <c r="CM83" s="102">
        <f>SUM(CM84)</f>
        <v>0</v>
      </c>
      <c r="CN83" s="102"/>
      <c r="CO83" s="102">
        <f t="shared" si="236"/>
        <v>0</v>
      </c>
      <c r="CP83" s="102">
        <f t="shared" si="266"/>
        <v>0</v>
      </c>
      <c r="CQ83" s="102">
        <f t="shared" si="266"/>
        <v>0</v>
      </c>
      <c r="CR83" s="102">
        <f t="shared" si="266"/>
        <v>0</v>
      </c>
      <c r="CS83" s="102">
        <f t="shared" si="237"/>
        <v>0</v>
      </c>
      <c r="CT83" s="102">
        <f t="shared" si="267"/>
        <v>0</v>
      </c>
      <c r="CU83" s="102">
        <f t="shared" si="267"/>
        <v>0</v>
      </c>
      <c r="CV83" s="102">
        <f t="shared" si="267"/>
        <v>0</v>
      </c>
      <c r="CW83" s="102">
        <f t="shared" si="238"/>
        <v>0</v>
      </c>
      <c r="CX83" s="102">
        <f>SUM(CX84)</f>
        <v>0</v>
      </c>
      <c r="CY83" s="102">
        <f>SUM(CY84)</f>
        <v>0</v>
      </c>
      <c r="CZ83" s="115">
        <f t="shared" si="268"/>
        <v>0</v>
      </c>
      <c r="DA83" s="115">
        <f t="shared" si="268"/>
        <v>0</v>
      </c>
      <c r="DB83" s="115">
        <f>SUM(DB84)</f>
        <v>0</v>
      </c>
      <c r="DC83" s="115">
        <f>SUM(DC84)</f>
        <v>0</v>
      </c>
      <c r="DD83" s="102">
        <f t="shared" si="240"/>
        <v>0</v>
      </c>
      <c r="DE83" s="102">
        <f t="shared" si="241"/>
        <v>0</v>
      </c>
      <c r="DF83" s="115">
        <f>SUM(DF84)</f>
        <v>0</v>
      </c>
      <c r="DG83" s="115">
        <f>SUM(DG84)</f>
        <v>0</v>
      </c>
      <c r="DH83" s="102">
        <f t="shared" si="268"/>
        <v>0</v>
      </c>
      <c r="DI83" s="102">
        <f t="shared" si="243"/>
        <v>0</v>
      </c>
      <c r="DJ83" s="102">
        <f t="shared" si="269"/>
        <v>0</v>
      </c>
      <c r="DK83" s="115">
        <f t="shared" si="269"/>
        <v>0</v>
      </c>
      <c r="DL83" s="102">
        <f t="shared" si="244"/>
        <v>0</v>
      </c>
      <c r="DM83" s="102">
        <f t="shared" si="269"/>
        <v>0</v>
      </c>
      <c r="DN83" s="115">
        <f t="shared" si="269"/>
        <v>0</v>
      </c>
      <c r="DO83" s="102">
        <f t="shared" si="269"/>
        <v>0</v>
      </c>
      <c r="DP83" s="102">
        <f t="shared" si="246"/>
        <v>0</v>
      </c>
      <c r="DQ83" s="102">
        <f t="shared" si="269"/>
        <v>0</v>
      </c>
      <c r="DR83" s="115">
        <f t="shared" si="269"/>
        <v>0</v>
      </c>
      <c r="DS83" s="115">
        <f t="shared" si="269"/>
        <v>0</v>
      </c>
      <c r="DT83" s="102">
        <f t="shared" si="248"/>
        <v>0</v>
      </c>
      <c r="DU83" s="102">
        <f t="shared" si="269"/>
        <v>0</v>
      </c>
      <c r="DV83" s="115">
        <f t="shared" si="269"/>
        <v>0</v>
      </c>
      <c r="DW83" s="115">
        <f t="shared" si="269"/>
        <v>0</v>
      </c>
      <c r="DX83" s="115">
        <f t="shared" si="269"/>
        <v>0</v>
      </c>
      <c r="DY83" s="115">
        <f t="shared" si="269"/>
        <v>0</v>
      </c>
      <c r="DZ83" s="115">
        <f t="shared" si="269"/>
        <v>0</v>
      </c>
    </row>
    <row r="84" spans="1:130" s="630" customFormat="1" ht="20.100000000000001" hidden="1" customHeight="1" x14ac:dyDescent="0.35">
      <c r="A84" s="622"/>
      <c r="B84" s="622"/>
      <c r="C84" s="641"/>
      <c r="D84" s="622"/>
      <c r="E84" s="622"/>
      <c r="F84" s="622"/>
      <c r="G84" s="622"/>
      <c r="H84" s="622"/>
      <c r="I84" s="622"/>
      <c r="J84" s="622" t="s">
        <v>201</v>
      </c>
      <c r="K84" s="810"/>
      <c r="L84" s="587"/>
      <c r="M84" s="587"/>
      <c r="N84" s="588">
        <v>4123</v>
      </c>
      <c r="O84" s="642" t="s">
        <v>74</v>
      </c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591"/>
      <c r="AJ84" s="31"/>
      <c r="AK84" s="31"/>
      <c r="AL84" s="31"/>
      <c r="AM84" s="31"/>
      <c r="AN84" s="98"/>
      <c r="AO84" s="98"/>
      <c r="AP84" s="98"/>
      <c r="AQ84" s="98"/>
      <c r="AR84" s="103">
        <v>0</v>
      </c>
      <c r="AS84" s="98"/>
      <c r="AT84" s="98"/>
      <c r="AU84" s="98"/>
      <c r="AV84" s="103">
        <v>0</v>
      </c>
      <c r="AW84" s="103">
        <v>0</v>
      </c>
      <c r="AX84" s="103">
        <v>0</v>
      </c>
      <c r="AY84" s="51">
        <f>(BB84-AV84)</f>
        <v>0</v>
      </c>
      <c r="AZ84" s="42"/>
      <c r="BA84" s="42"/>
      <c r="BB84" s="103">
        <v>0</v>
      </c>
      <c r="BC84" s="103">
        <v>0</v>
      </c>
      <c r="BD84" s="103">
        <v>0</v>
      </c>
      <c r="BE84" s="103"/>
      <c r="BF84" s="103">
        <f>IFERROR(BI84/BC84*100,)</f>
        <v>0</v>
      </c>
      <c r="BG84" s="103">
        <v>0</v>
      </c>
      <c r="BH84" s="103">
        <v>10000</v>
      </c>
      <c r="BI84" s="103">
        <f>(BJ84-BH84)</f>
        <v>-1375</v>
      </c>
      <c r="BJ84" s="103">
        <v>8625</v>
      </c>
      <c r="BK84" s="103">
        <v>0</v>
      </c>
      <c r="BL84" s="103">
        <f t="shared" si="230"/>
        <v>0</v>
      </c>
      <c r="BM84" s="103"/>
      <c r="BN84" s="103"/>
      <c r="BO84" s="103">
        <v>8625</v>
      </c>
      <c r="BP84" s="103"/>
      <c r="BQ84" s="103"/>
      <c r="BR84" s="103">
        <f>(BS84-BO84)</f>
        <v>-8625</v>
      </c>
      <c r="BS84" s="103">
        <v>0</v>
      </c>
      <c r="BT84" s="103">
        <v>0</v>
      </c>
      <c r="BU84" s="103">
        <f>(BY84-BO84)</f>
        <v>0</v>
      </c>
      <c r="BV84" s="103">
        <v>0</v>
      </c>
      <c r="BW84" s="103"/>
      <c r="BX84" s="103"/>
      <c r="BY84" s="103">
        <v>8625</v>
      </c>
      <c r="BZ84" s="103">
        <v>8625</v>
      </c>
      <c r="CA84" s="103">
        <f t="shared" si="232"/>
        <v>0</v>
      </c>
      <c r="CB84" s="103">
        <f t="shared" si="233"/>
        <v>100</v>
      </c>
      <c r="CC84" s="103"/>
      <c r="CD84" s="103"/>
      <c r="CE84" s="103">
        <v>0</v>
      </c>
      <c r="CF84" s="103"/>
      <c r="CG84" s="103">
        <f t="shared" si="234"/>
        <v>0</v>
      </c>
      <c r="CH84" s="103">
        <f>(CI84-CE84)</f>
        <v>0</v>
      </c>
      <c r="CI84" s="103"/>
      <c r="CJ84" s="103"/>
      <c r="CK84" s="103">
        <f t="shared" si="235"/>
        <v>0</v>
      </c>
      <c r="CL84" s="103">
        <f>(CM84-CI84)</f>
        <v>0</v>
      </c>
      <c r="CM84" s="103"/>
      <c r="CN84" s="103"/>
      <c r="CO84" s="103">
        <f t="shared" si="236"/>
        <v>0</v>
      </c>
      <c r="CP84" s="103">
        <f>(CQ84-CM84)</f>
        <v>0</v>
      </c>
      <c r="CQ84" s="103"/>
      <c r="CR84" s="103"/>
      <c r="CS84" s="103">
        <f t="shared" si="237"/>
        <v>0</v>
      </c>
      <c r="CT84" s="103">
        <f>(CU84-CQ84)</f>
        <v>0</v>
      </c>
      <c r="CU84" s="103"/>
      <c r="CV84" s="103"/>
      <c r="CW84" s="103">
        <f t="shared" si="238"/>
        <v>0</v>
      </c>
      <c r="CX84" s="103">
        <f>(CY84-CU84)</f>
        <v>0</v>
      </c>
      <c r="CY84" s="103"/>
      <c r="CZ84" s="750"/>
      <c r="DA84" s="750"/>
      <c r="DB84" s="750">
        <v>0</v>
      </c>
      <c r="DC84" s="750">
        <v>0</v>
      </c>
      <c r="DD84" s="103">
        <f t="shared" si="240"/>
        <v>0</v>
      </c>
      <c r="DE84" s="103">
        <f t="shared" si="241"/>
        <v>0</v>
      </c>
      <c r="DF84" s="750"/>
      <c r="DG84" s="750"/>
      <c r="DH84" s="103"/>
      <c r="DI84" s="103">
        <f t="shared" si="243"/>
        <v>0</v>
      </c>
      <c r="DJ84" s="103">
        <f>(DK84-DG84)</f>
        <v>0</v>
      </c>
      <c r="DK84" s="750"/>
      <c r="DL84" s="103">
        <f t="shared" si="244"/>
        <v>0</v>
      </c>
      <c r="DM84" s="103">
        <f>(DN84-DK84)</f>
        <v>0</v>
      </c>
      <c r="DN84" s="750"/>
      <c r="DO84" s="103"/>
      <c r="DP84" s="103">
        <f t="shared" si="246"/>
        <v>0</v>
      </c>
      <c r="DQ84" s="103">
        <f>(DR84-DN84)</f>
        <v>0</v>
      </c>
      <c r="DR84" s="750"/>
      <c r="DS84" s="750"/>
      <c r="DT84" s="103">
        <f t="shared" si="248"/>
        <v>0</v>
      </c>
      <c r="DU84" s="103">
        <f>(DV84-DR84)</f>
        <v>0</v>
      </c>
      <c r="DV84" s="750"/>
      <c r="DW84" s="750"/>
      <c r="DX84" s="750"/>
      <c r="DY84" s="750"/>
      <c r="DZ84" s="750"/>
    </row>
    <row r="85" spans="1:130" s="630" customFormat="1" ht="20.100000000000001" hidden="1" customHeight="1" x14ac:dyDescent="0.35">
      <c r="A85" s="622"/>
      <c r="B85" s="622"/>
      <c r="C85" s="641"/>
      <c r="D85" s="622"/>
      <c r="E85" s="622"/>
      <c r="F85" s="622"/>
      <c r="G85" s="622"/>
      <c r="H85" s="622"/>
      <c r="I85" s="622"/>
      <c r="J85" s="622" t="s">
        <v>201</v>
      </c>
      <c r="K85" s="810"/>
      <c r="L85" s="822">
        <v>42</v>
      </c>
      <c r="M85" s="822" t="s">
        <v>182</v>
      </c>
      <c r="N85" s="822"/>
      <c r="O85" s="805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591"/>
      <c r="AJ85" s="31"/>
      <c r="AK85" s="31"/>
      <c r="AL85" s="31"/>
      <c r="AM85" s="31"/>
      <c r="AN85" s="590">
        <f>SUM(AN91)</f>
        <v>0</v>
      </c>
      <c r="AO85" s="590">
        <f>SUM(AO91)</f>
        <v>0</v>
      </c>
      <c r="AP85" s="590">
        <f>SUM(AP91)</f>
        <v>0</v>
      </c>
      <c r="AQ85" s="590">
        <f>SUM(AQ91)</f>
        <v>0</v>
      </c>
      <c r="AR85" s="590">
        <v>0</v>
      </c>
      <c r="AS85" s="51"/>
      <c r="AT85" s="51"/>
      <c r="AU85" s="590">
        <f>SUM(AU91)</f>
        <v>35000</v>
      </c>
      <c r="AV85" s="590">
        <f>SUM(AV91)</f>
        <v>0</v>
      </c>
      <c r="AW85" s="590">
        <v>35000</v>
      </c>
      <c r="AX85" s="590">
        <v>35000</v>
      </c>
      <c r="AY85" s="590">
        <f>SUM(AY91)</f>
        <v>2000</v>
      </c>
      <c r="AZ85" s="31"/>
      <c r="BA85" s="31"/>
      <c r="BB85" s="590">
        <f>SUM(BB91)</f>
        <v>2000</v>
      </c>
      <c r="BC85" s="590">
        <f>SUM(BC91+BC86)</f>
        <v>2000</v>
      </c>
      <c r="BD85" s="590">
        <f>SUM(BD91)</f>
        <v>0</v>
      </c>
      <c r="BE85" s="590">
        <f>SUM(BE91)</f>
        <v>0</v>
      </c>
      <c r="BF85" s="590">
        <f t="shared" ref="BF85:BK85" si="270">SUM(BF91+BF86)</f>
        <v>2000</v>
      </c>
      <c r="BG85" s="590">
        <f t="shared" si="270"/>
        <v>2000</v>
      </c>
      <c r="BH85" s="590">
        <f t="shared" si="270"/>
        <v>70000</v>
      </c>
      <c r="BI85" s="590">
        <f t="shared" si="270"/>
        <v>5000</v>
      </c>
      <c r="BJ85" s="590">
        <f t="shared" si="270"/>
        <v>75000</v>
      </c>
      <c r="BK85" s="590">
        <f t="shared" si="270"/>
        <v>70100</v>
      </c>
      <c r="BL85" s="590">
        <f t="shared" si="230"/>
        <v>93.466666666666669</v>
      </c>
      <c r="BM85" s="590"/>
      <c r="BN85" s="590"/>
      <c r="BO85" s="590">
        <f>SUM(BO91+BO86+BO89)</f>
        <v>71000</v>
      </c>
      <c r="BP85" s="590"/>
      <c r="BQ85" s="590"/>
      <c r="BR85" s="590">
        <f t="shared" ref="BR85:BY85" si="271">SUM(BR91+BR86+BR89)</f>
        <v>-56000</v>
      </c>
      <c r="BS85" s="590">
        <f t="shared" si="271"/>
        <v>15000</v>
      </c>
      <c r="BT85" s="590">
        <f>SUM(BT91+BT86+BT89)</f>
        <v>70546.25</v>
      </c>
      <c r="BU85" s="590">
        <f>SUM(BU91+BU86+BU89)</f>
        <v>2000</v>
      </c>
      <c r="BV85" s="590">
        <f t="shared" si="271"/>
        <v>15000</v>
      </c>
      <c r="BW85" s="590"/>
      <c r="BX85" s="590"/>
      <c r="BY85" s="590">
        <f t="shared" si="271"/>
        <v>73000</v>
      </c>
      <c r="BZ85" s="590">
        <f>SUM(BZ91+BZ86+BZ89)</f>
        <v>73000</v>
      </c>
      <c r="CA85" s="590">
        <f t="shared" si="232"/>
        <v>3650</v>
      </c>
      <c r="CB85" s="590">
        <f t="shared" si="233"/>
        <v>100</v>
      </c>
      <c r="CC85" s="590">
        <f>SUM(CC91+CC86)</f>
        <v>0</v>
      </c>
      <c r="CD85" s="590">
        <f>SUM(CD91+CD86)</f>
        <v>0</v>
      </c>
      <c r="CE85" s="590">
        <f>SUM(CE91+CE86+CE89)</f>
        <v>15000</v>
      </c>
      <c r="CF85" s="590">
        <f>SUM(CF91+CF86+CF89)</f>
        <v>0</v>
      </c>
      <c r="CG85" s="590">
        <f t="shared" si="234"/>
        <v>0</v>
      </c>
      <c r="CH85" s="590">
        <f>SUM(CH91+CH86+CH89)</f>
        <v>10000</v>
      </c>
      <c r="CI85" s="590">
        <f>SUM(CI91+CI86+CI89)</f>
        <v>25000</v>
      </c>
      <c r="CJ85" s="590"/>
      <c r="CK85" s="590">
        <f t="shared" si="235"/>
        <v>0</v>
      </c>
      <c r="CL85" s="590">
        <f>SUM(CL91+CL86+CL89)</f>
        <v>0</v>
      </c>
      <c r="CM85" s="590">
        <f>SUM(CM91+CM86+CM89)</f>
        <v>25000</v>
      </c>
      <c r="CN85" s="590"/>
      <c r="CO85" s="590">
        <f t="shared" si="236"/>
        <v>0</v>
      </c>
      <c r="CP85" s="590">
        <f>SUM(CP91+CP86+CP89)</f>
        <v>0</v>
      </c>
      <c r="CQ85" s="590">
        <f>SUM(CQ91+CQ86+CQ89)</f>
        <v>25000</v>
      </c>
      <c r="CR85" s="590">
        <f>SUM(CR91+CR86+CR89)</f>
        <v>25000</v>
      </c>
      <c r="CS85" s="590">
        <f t="shared" si="237"/>
        <v>100</v>
      </c>
      <c r="CT85" s="590">
        <f>SUM(CT91+CT86+CT89)</f>
        <v>0</v>
      </c>
      <c r="CU85" s="590">
        <f>SUM(CU91+CU86+CU89)</f>
        <v>25000</v>
      </c>
      <c r="CV85" s="738">
        <f>SUM(CV91+CV86+CV89)</f>
        <v>25000</v>
      </c>
      <c r="CW85" s="738">
        <f t="shared" si="238"/>
        <v>100</v>
      </c>
      <c r="CX85" s="738">
        <f t="shared" ref="CX85:DH85" si="272">SUM(CX91+CX86+CX89)</f>
        <v>0</v>
      </c>
      <c r="CY85" s="738">
        <f t="shared" si="272"/>
        <v>25000</v>
      </c>
      <c r="CZ85" s="749">
        <f t="shared" si="272"/>
        <v>0</v>
      </c>
      <c r="DA85" s="749">
        <f t="shared" si="272"/>
        <v>0</v>
      </c>
      <c r="DB85" s="749">
        <f>SUM(DB91+DB86+DB89)</f>
        <v>0</v>
      </c>
      <c r="DC85" s="749">
        <f>SUM(DC91+DC86+DC89)</f>
        <v>0</v>
      </c>
      <c r="DD85" s="738">
        <f t="shared" si="240"/>
        <v>0</v>
      </c>
      <c r="DE85" s="738">
        <f t="shared" si="241"/>
        <v>0</v>
      </c>
      <c r="DF85" s="749">
        <f t="shared" ref="DF85" si="273">SUM(DF91+DF86+DF89)</f>
        <v>25000</v>
      </c>
      <c r="DG85" s="749">
        <f t="shared" si="272"/>
        <v>0</v>
      </c>
      <c r="DH85" s="738">
        <f t="shared" si="272"/>
        <v>0</v>
      </c>
      <c r="DI85" s="738">
        <f t="shared" si="243"/>
        <v>0</v>
      </c>
      <c r="DJ85" s="738">
        <f>SUM(DJ91+DJ86+DJ89)</f>
        <v>0</v>
      </c>
      <c r="DK85" s="749">
        <f>SUM(DK91+DK86+DK89)</f>
        <v>0</v>
      </c>
      <c r="DL85" s="738">
        <f t="shared" si="244"/>
        <v>0</v>
      </c>
      <c r="DM85" s="738">
        <f>SUM(DM91+DM86+DM89)</f>
        <v>0</v>
      </c>
      <c r="DN85" s="749">
        <f>SUM(DN91+DN86+DN89)</f>
        <v>0</v>
      </c>
      <c r="DO85" s="738">
        <f t="shared" ref="DO85" si="274">SUM(DO91+DO86+DO89)</f>
        <v>0</v>
      </c>
      <c r="DP85" s="738">
        <f t="shared" si="246"/>
        <v>0</v>
      </c>
      <c r="DQ85" s="738">
        <f>SUM(DQ91+DQ86+DQ89)</f>
        <v>0</v>
      </c>
      <c r="DR85" s="749">
        <f>SUM(DR91+DR86+DR89)</f>
        <v>0</v>
      </c>
      <c r="DS85" s="749">
        <f t="shared" ref="DS85" si="275">SUM(DS91+DS86+DS89)</f>
        <v>0</v>
      </c>
      <c r="DT85" s="738">
        <f t="shared" si="248"/>
        <v>0</v>
      </c>
      <c r="DU85" s="738">
        <f>SUM(DU91+DU86+DU89)</f>
        <v>0</v>
      </c>
      <c r="DV85" s="749">
        <f>SUM(DV91+DV86+DV89)</f>
        <v>0</v>
      </c>
      <c r="DW85" s="749">
        <f t="shared" ref="DW85:DZ85" si="276">SUM(DW91+DW86+DW89)</f>
        <v>0</v>
      </c>
      <c r="DX85" s="749">
        <f t="shared" ref="DX85" si="277">SUM(DX91+DX86+DX89)</f>
        <v>0</v>
      </c>
      <c r="DY85" s="749">
        <f t="shared" si="276"/>
        <v>0</v>
      </c>
      <c r="DZ85" s="749">
        <f t="shared" si="276"/>
        <v>0</v>
      </c>
    </row>
    <row r="86" spans="1:130" s="630" customFormat="1" ht="20.100000000000001" hidden="1" customHeight="1" x14ac:dyDescent="0.35">
      <c r="A86" s="662"/>
      <c r="B86" s="622" t="s">
        <v>631</v>
      </c>
      <c r="C86" s="641" t="s">
        <v>9</v>
      </c>
      <c r="D86" s="622"/>
      <c r="E86" s="622"/>
      <c r="F86" s="622"/>
      <c r="G86" s="622"/>
      <c r="H86" s="622"/>
      <c r="I86" s="622"/>
      <c r="J86" s="622" t="s">
        <v>201</v>
      </c>
      <c r="K86" s="810"/>
      <c r="L86" s="587"/>
      <c r="M86" s="822">
        <v>421</v>
      </c>
      <c r="N86" s="822" t="s">
        <v>76</v>
      </c>
      <c r="O86" s="80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574"/>
      <c r="AJ86" s="35"/>
      <c r="AK86" s="35"/>
      <c r="AL86" s="35"/>
      <c r="AM86" s="35"/>
      <c r="AN86" s="590"/>
      <c r="AO86" s="590"/>
      <c r="AP86" s="590"/>
      <c r="AQ86" s="590"/>
      <c r="AR86" s="590"/>
      <c r="AS86" s="38"/>
      <c r="AT86" s="38"/>
      <c r="AU86" s="590"/>
      <c r="AV86" s="590"/>
      <c r="AW86" s="590"/>
      <c r="AX86" s="590"/>
      <c r="AY86" s="590"/>
      <c r="AZ86" s="35"/>
      <c r="BA86" s="35"/>
      <c r="BB86" s="590"/>
      <c r="BC86" s="102">
        <f t="shared" ref="BC86:BK86" si="278">SUM(BC87)</f>
        <v>0</v>
      </c>
      <c r="BD86" s="102">
        <f t="shared" si="278"/>
        <v>0</v>
      </c>
      <c r="BE86" s="102">
        <f t="shared" si="278"/>
        <v>0</v>
      </c>
      <c r="BF86" s="102">
        <f t="shared" si="278"/>
        <v>0</v>
      </c>
      <c r="BG86" s="102">
        <f t="shared" si="278"/>
        <v>0</v>
      </c>
      <c r="BH86" s="102">
        <f t="shared" si="278"/>
        <v>70000</v>
      </c>
      <c r="BI86" s="102">
        <f t="shared" si="278"/>
        <v>0</v>
      </c>
      <c r="BJ86" s="102">
        <f t="shared" si="278"/>
        <v>70000</v>
      </c>
      <c r="BK86" s="102">
        <f t="shared" si="278"/>
        <v>70000</v>
      </c>
      <c r="BL86" s="102">
        <f t="shared" si="230"/>
        <v>100</v>
      </c>
      <c r="BM86" s="102"/>
      <c r="BN86" s="102"/>
      <c r="BO86" s="102">
        <f>SUM(BO87)</f>
        <v>70000</v>
      </c>
      <c r="BP86" s="102"/>
      <c r="BQ86" s="102"/>
      <c r="BR86" s="102">
        <f>SUM(BR87)</f>
        <v>-70000</v>
      </c>
      <c r="BS86" s="102">
        <f>SUM(BS87)</f>
        <v>0</v>
      </c>
      <c r="BT86" s="102">
        <f>SUM(BT87:BT88)</f>
        <v>70000</v>
      </c>
      <c r="BU86" s="102">
        <f>SUM(BU87:BU88)</f>
        <v>0</v>
      </c>
      <c r="BV86" s="102">
        <f>SUM(BV87)</f>
        <v>0</v>
      </c>
      <c r="BW86" s="102"/>
      <c r="BX86" s="102"/>
      <c r="BY86" s="102">
        <f>SUM(BY87:BY88)</f>
        <v>70000</v>
      </c>
      <c r="BZ86" s="102">
        <f>BZ88</f>
        <v>70000</v>
      </c>
      <c r="CA86" s="102">
        <f t="shared" si="232"/>
        <v>0</v>
      </c>
      <c r="CB86" s="102">
        <f t="shared" si="233"/>
        <v>100</v>
      </c>
      <c r="CC86" s="102">
        <f>SUM(CC87)</f>
        <v>0</v>
      </c>
      <c r="CD86" s="102">
        <f>SUM(CD87)</f>
        <v>0</v>
      </c>
      <c r="CE86" s="102">
        <f>SUM(CE87)</f>
        <v>0</v>
      </c>
      <c r="CF86" s="102">
        <f>SUM(CF87)</f>
        <v>0</v>
      </c>
      <c r="CG86" s="102">
        <f t="shared" si="234"/>
        <v>0</v>
      </c>
      <c r="CH86" s="102">
        <f>SUM(CH87:CH88)</f>
        <v>0</v>
      </c>
      <c r="CI86" s="102">
        <f>SUM(CI87)</f>
        <v>0</v>
      </c>
      <c r="CJ86" s="102"/>
      <c r="CK86" s="102">
        <f t="shared" si="235"/>
        <v>0</v>
      </c>
      <c r="CL86" s="102">
        <f>SUM(CL87:CL88)</f>
        <v>0</v>
      </c>
      <c r="CM86" s="102">
        <f>SUM(CM87)</f>
        <v>0</v>
      </c>
      <c r="CN86" s="102"/>
      <c r="CO86" s="102">
        <f t="shared" si="236"/>
        <v>0</v>
      </c>
      <c r="CP86" s="102">
        <f>SUM(CP87:CP88)</f>
        <v>0</v>
      </c>
      <c r="CQ86" s="102">
        <f>SUM(CQ87)</f>
        <v>0</v>
      </c>
      <c r="CR86" s="102">
        <f>SUM(CR87)</f>
        <v>0</v>
      </c>
      <c r="CS86" s="102">
        <f t="shared" si="237"/>
        <v>0</v>
      </c>
      <c r="CT86" s="102">
        <f>SUM(CT87:CT88)</f>
        <v>0</v>
      </c>
      <c r="CU86" s="102">
        <f>SUM(CU87)</f>
        <v>0</v>
      </c>
      <c r="CV86" s="102">
        <f>SUM(CV87)</f>
        <v>0</v>
      </c>
      <c r="CW86" s="102">
        <f t="shared" si="238"/>
        <v>0</v>
      </c>
      <c r="CX86" s="102">
        <f>SUM(CX87:CX88)</f>
        <v>0</v>
      </c>
      <c r="CY86" s="102">
        <f t="shared" ref="CY86:DH86" si="279">SUM(CY87)</f>
        <v>0</v>
      </c>
      <c r="CZ86" s="115">
        <f t="shared" si="279"/>
        <v>0</v>
      </c>
      <c r="DA86" s="115">
        <f t="shared" si="279"/>
        <v>0</v>
      </c>
      <c r="DB86" s="115">
        <f t="shared" si="279"/>
        <v>0</v>
      </c>
      <c r="DC86" s="115">
        <f>SUM(DC87)</f>
        <v>0</v>
      </c>
      <c r="DD86" s="102">
        <f t="shared" si="240"/>
        <v>0</v>
      </c>
      <c r="DE86" s="102">
        <f t="shared" si="241"/>
        <v>0</v>
      </c>
      <c r="DF86" s="115">
        <f t="shared" ref="DF86" si="280">SUM(DF87)</f>
        <v>0</v>
      </c>
      <c r="DG86" s="115">
        <f t="shared" si="279"/>
        <v>0</v>
      </c>
      <c r="DH86" s="102">
        <f t="shared" si="279"/>
        <v>0</v>
      </c>
      <c r="DI86" s="102">
        <f t="shared" si="243"/>
        <v>0</v>
      </c>
      <c r="DJ86" s="102">
        <f>SUM(DJ87:DJ88)</f>
        <v>0</v>
      </c>
      <c r="DK86" s="115">
        <f>SUM(DK87)</f>
        <v>0</v>
      </c>
      <c r="DL86" s="102">
        <f t="shared" si="244"/>
        <v>0</v>
      </c>
      <c r="DM86" s="102">
        <f>SUM(DM87:DM88)</f>
        <v>0</v>
      </c>
      <c r="DN86" s="115">
        <f>SUM(DN87)</f>
        <v>0</v>
      </c>
      <c r="DO86" s="102">
        <f t="shared" ref="DO86" si="281">SUM(DO87)</f>
        <v>0</v>
      </c>
      <c r="DP86" s="102">
        <f t="shared" si="246"/>
        <v>0</v>
      </c>
      <c r="DQ86" s="102">
        <f>SUM(DQ87:DQ88)</f>
        <v>0</v>
      </c>
      <c r="DR86" s="115">
        <f>SUM(DR87)</f>
        <v>0</v>
      </c>
      <c r="DS86" s="115">
        <f t="shared" ref="DS86" si="282">SUM(DS87)</f>
        <v>0</v>
      </c>
      <c r="DT86" s="102">
        <f t="shared" si="248"/>
        <v>0</v>
      </c>
      <c r="DU86" s="102">
        <f>SUM(DU87:DU88)</f>
        <v>0</v>
      </c>
      <c r="DV86" s="115">
        <f>SUM(DV87)</f>
        <v>0</v>
      </c>
      <c r="DW86" s="115">
        <f t="shared" ref="DW86:DZ86" si="283">SUM(DW87)</f>
        <v>0</v>
      </c>
      <c r="DX86" s="115">
        <f t="shared" si="283"/>
        <v>0</v>
      </c>
      <c r="DY86" s="115">
        <f t="shared" si="283"/>
        <v>0</v>
      </c>
      <c r="DZ86" s="115">
        <f t="shared" si="283"/>
        <v>0</v>
      </c>
    </row>
    <row r="87" spans="1:130" s="630" customFormat="1" ht="20.100000000000001" hidden="1" customHeight="1" x14ac:dyDescent="0.35">
      <c r="A87" s="622"/>
      <c r="B87" s="622"/>
      <c r="C87" s="641"/>
      <c r="D87" s="622"/>
      <c r="E87" s="622"/>
      <c r="F87" s="622"/>
      <c r="G87" s="622"/>
      <c r="H87" s="622"/>
      <c r="I87" s="622"/>
      <c r="J87" s="622" t="s">
        <v>201</v>
      </c>
      <c r="K87" s="810"/>
      <c r="L87" s="587"/>
      <c r="M87" s="680"/>
      <c r="N87" s="681">
        <v>4211</v>
      </c>
      <c r="O87" s="824" t="s">
        <v>626</v>
      </c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528"/>
      <c r="AJ87" s="41"/>
      <c r="AK87" s="41"/>
      <c r="AL87" s="41"/>
      <c r="AM87" s="41"/>
      <c r="AN87" s="615"/>
      <c r="AO87" s="615"/>
      <c r="AP87" s="615"/>
      <c r="AQ87" s="615"/>
      <c r="AR87" s="615"/>
      <c r="AS87" s="109"/>
      <c r="AT87" s="109"/>
      <c r="AU87" s="615"/>
      <c r="AV87" s="615"/>
      <c r="AW87" s="615"/>
      <c r="AX87" s="615"/>
      <c r="AY87" s="615"/>
      <c r="AZ87" s="41"/>
      <c r="BA87" s="41"/>
      <c r="BB87" s="615"/>
      <c r="BC87" s="615">
        <v>0</v>
      </c>
      <c r="BD87" s="615"/>
      <c r="BE87" s="615"/>
      <c r="BF87" s="615">
        <v>0</v>
      </c>
      <c r="BG87" s="615">
        <v>0</v>
      </c>
      <c r="BH87" s="615">
        <v>70000</v>
      </c>
      <c r="BI87" s="615">
        <f>(BJ87-BH87)</f>
        <v>0</v>
      </c>
      <c r="BJ87" s="615">
        <v>70000</v>
      </c>
      <c r="BK87" s="103">
        <v>70000</v>
      </c>
      <c r="BL87" s="615">
        <f t="shared" si="230"/>
        <v>100</v>
      </c>
      <c r="BM87" s="615"/>
      <c r="BN87" s="615"/>
      <c r="BO87" s="615">
        <v>70000</v>
      </c>
      <c r="BP87" s="615"/>
      <c r="BQ87" s="615"/>
      <c r="BR87" s="615">
        <f>(BS87-BO87)</f>
        <v>-70000</v>
      </c>
      <c r="BS87" s="615">
        <v>0</v>
      </c>
      <c r="BT87" s="615">
        <v>0</v>
      </c>
      <c r="BU87" s="615">
        <f>(BY87-BO87)</f>
        <v>-70000</v>
      </c>
      <c r="BV87" s="615">
        <v>0</v>
      </c>
      <c r="BW87" s="615"/>
      <c r="BX87" s="615"/>
      <c r="BY87" s="615">
        <v>0</v>
      </c>
      <c r="BZ87" s="615"/>
      <c r="CA87" s="615">
        <f t="shared" si="232"/>
        <v>0</v>
      </c>
      <c r="CB87" s="615">
        <f t="shared" si="233"/>
        <v>0</v>
      </c>
      <c r="CC87" s="615"/>
      <c r="CD87" s="615"/>
      <c r="CE87" s="615">
        <v>0</v>
      </c>
      <c r="CF87" s="615"/>
      <c r="CG87" s="615">
        <f t="shared" si="234"/>
        <v>0</v>
      </c>
      <c r="CH87" s="615">
        <f>(CI87-CE87)</f>
        <v>0</v>
      </c>
      <c r="CI87" s="615"/>
      <c r="CJ87" s="615"/>
      <c r="CK87" s="615">
        <f t="shared" si="235"/>
        <v>0</v>
      </c>
      <c r="CL87" s="615">
        <f>(CM87-CI87)</f>
        <v>0</v>
      </c>
      <c r="CM87" s="615"/>
      <c r="CN87" s="615"/>
      <c r="CO87" s="615">
        <f t="shared" si="236"/>
        <v>0</v>
      </c>
      <c r="CP87" s="615">
        <f>(CQ87-CM87)</f>
        <v>0</v>
      </c>
      <c r="CQ87" s="615"/>
      <c r="CR87" s="615"/>
      <c r="CS87" s="615">
        <f t="shared" si="237"/>
        <v>0</v>
      </c>
      <c r="CT87" s="615">
        <f>(CU87-CQ87)</f>
        <v>0</v>
      </c>
      <c r="CU87" s="615"/>
      <c r="CV87" s="615"/>
      <c r="CW87" s="615">
        <f t="shared" si="238"/>
        <v>0</v>
      </c>
      <c r="CX87" s="615">
        <f>(CY87-CU87)</f>
        <v>0</v>
      </c>
      <c r="CY87" s="615"/>
      <c r="CZ87" s="758"/>
      <c r="DA87" s="758"/>
      <c r="DB87" s="758">
        <v>0</v>
      </c>
      <c r="DC87" s="758">
        <v>0</v>
      </c>
      <c r="DD87" s="615">
        <f t="shared" si="240"/>
        <v>0</v>
      </c>
      <c r="DE87" s="615">
        <f t="shared" si="241"/>
        <v>0</v>
      </c>
      <c r="DF87" s="758"/>
      <c r="DG87" s="758"/>
      <c r="DH87" s="739"/>
      <c r="DI87" s="615">
        <f t="shared" si="243"/>
        <v>0</v>
      </c>
      <c r="DJ87" s="615">
        <f>(DK87-DG87)</f>
        <v>0</v>
      </c>
      <c r="DK87" s="758"/>
      <c r="DL87" s="615">
        <f t="shared" si="244"/>
        <v>0</v>
      </c>
      <c r="DM87" s="615">
        <f>(DN87-DK87)</f>
        <v>0</v>
      </c>
      <c r="DN87" s="758"/>
      <c r="DO87" s="739"/>
      <c r="DP87" s="615">
        <f t="shared" si="246"/>
        <v>0</v>
      </c>
      <c r="DQ87" s="615">
        <f>(DR87-DN87)</f>
        <v>0</v>
      </c>
      <c r="DR87" s="758"/>
      <c r="DS87" s="758"/>
      <c r="DT87" s="615">
        <f t="shared" si="248"/>
        <v>0</v>
      </c>
      <c r="DU87" s="615">
        <f>(DV87-DR87)</f>
        <v>0</v>
      </c>
      <c r="DV87" s="758"/>
      <c r="DW87" s="758"/>
      <c r="DX87" s="758"/>
      <c r="DY87" s="758"/>
      <c r="DZ87" s="758"/>
    </row>
    <row r="88" spans="1:130" s="630" customFormat="1" ht="20.100000000000001" hidden="1" customHeight="1" x14ac:dyDescent="0.35">
      <c r="A88" s="622"/>
      <c r="B88" s="622"/>
      <c r="C88" s="641"/>
      <c r="D88" s="622"/>
      <c r="E88" s="622"/>
      <c r="F88" s="622"/>
      <c r="G88" s="622"/>
      <c r="H88" s="622"/>
      <c r="I88" s="622"/>
      <c r="J88" s="622" t="s">
        <v>201</v>
      </c>
      <c r="K88" s="810"/>
      <c r="L88" s="587"/>
      <c r="M88" s="587"/>
      <c r="N88" s="588">
        <v>4212</v>
      </c>
      <c r="O88" s="642" t="s">
        <v>77</v>
      </c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521"/>
      <c r="AJ88" s="42"/>
      <c r="AK88" s="42"/>
      <c r="AL88" s="42"/>
      <c r="AM88" s="42"/>
      <c r="AN88" s="616"/>
      <c r="AO88" s="616"/>
      <c r="AP88" s="616"/>
      <c r="AQ88" s="616"/>
      <c r="AR88" s="616"/>
      <c r="AS88" s="103"/>
      <c r="AT88" s="103"/>
      <c r="AU88" s="616"/>
      <c r="AV88" s="616"/>
      <c r="AW88" s="616"/>
      <c r="AX88" s="616"/>
      <c r="AY88" s="616"/>
      <c r="AZ88" s="42"/>
      <c r="BA88" s="42"/>
      <c r="BB88" s="616"/>
      <c r="BC88" s="616"/>
      <c r="BD88" s="616"/>
      <c r="BE88" s="616"/>
      <c r="BF88" s="616"/>
      <c r="BG88" s="616">
        <v>0</v>
      </c>
      <c r="BH88" s="616">
        <v>0</v>
      </c>
      <c r="BI88" s="616"/>
      <c r="BJ88" s="616">
        <v>0</v>
      </c>
      <c r="BK88" s="103"/>
      <c r="BL88" s="616"/>
      <c r="BM88" s="616"/>
      <c r="BN88" s="616"/>
      <c r="BO88" s="616">
        <v>0</v>
      </c>
      <c r="BP88" s="616"/>
      <c r="BQ88" s="616"/>
      <c r="BR88" s="616"/>
      <c r="BS88" s="616"/>
      <c r="BT88" s="616">
        <v>70000</v>
      </c>
      <c r="BU88" s="616">
        <f>(BY88-BO88)</f>
        <v>70000</v>
      </c>
      <c r="BV88" s="616"/>
      <c r="BW88" s="616"/>
      <c r="BX88" s="616"/>
      <c r="BY88" s="616">
        <v>70000</v>
      </c>
      <c r="BZ88" s="616">
        <v>70000</v>
      </c>
      <c r="CA88" s="616">
        <f t="shared" si="232"/>
        <v>0</v>
      </c>
      <c r="CB88" s="616">
        <f t="shared" si="233"/>
        <v>100</v>
      </c>
      <c r="CC88" s="616"/>
      <c r="CD88" s="616"/>
      <c r="CE88" s="616">
        <v>0</v>
      </c>
      <c r="CF88" s="616"/>
      <c r="CG88" s="616">
        <f t="shared" si="234"/>
        <v>0</v>
      </c>
      <c r="CH88" s="616">
        <f>(CI88-CE88)</f>
        <v>0</v>
      </c>
      <c r="CI88" s="616"/>
      <c r="CJ88" s="616"/>
      <c r="CK88" s="616">
        <f t="shared" si="235"/>
        <v>0</v>
      </c>
      <c r="CL88" s="616">
        <f>(CM88-CI88)</f>
        <v>0</v>
      </c>
      <c r="CM88" s="616"/>
      <c r="CN88" s="616"/>
      <c r="CO88" s="616">
        <f t="shared" si="236"/>
        <v>0</v>
      </c>
      <c r="CP88" s="616">
        <f>(CQ88-CM88)</f>
        <v>0</v>
      </c>
      <c r="CQ88" s="616"/>
      <c r="CR88" s="616"/>
      <c r="CS88" s="616">
        <f t="shared" si="237"/>
        <v>0</v>
      </c>
      <c r="CT88" s="616">
        <f>(CU88-CQ88)</f>
        <v>0</v>
      </c>
      <c r="CU88" s="616"/>
      <c r="CV88" s="740"/>
      <c r="CW88" s="740">
        <f t="shared" si="238"/>
        <v>0</v>
      </c>
      <c r="CX88" s="740">
        <f>(CY88-CU88)</f>
        <v>0</v>
      </c>
      <c r="CY88" s="740"/>
      <c r="CZ88" s="748"/>
      <c r="DA88" s="748"/>
      <c r="DB88" s="748">
        <v>0</v>
      </c>
      <c r="DC88" s="748">
        <v>0</v>
      </c>
      <c r="DD88" s="740">
        <f t="shared" si="240"/>
        <v>0</v>
      </c>
      <c r="DE88" s="740">
        <f t="shared" si="241"/>
        <v>0</v>
      </c>
      <c r="DF88" s="748"/>
      <c r="DG88" s="748"/>
      <c r="DH88" s="740"/>
      <c r="DI88" s="740">
        <f t="shared" si="243"/>
        <v>0</v>
      </c>
      <c r="DJ88" s="740">
        <f>(DK88-DG88)</f>
        <v>0</v>
      </c>
      <c r="DK88" s="748"/>
      <c r="DL88" s="740">
        <f t="shared" si="244"/>
        <v>0</v>
      </c>
      <c r="DM88" s="740">
        <f>(DN88-DK88)</f>
        <v>0</v>
      </c>
      <c r="DN88" s="748"/>
      <c r="DO88" s="740"/>
      <c r="DP88" s="740">
        <f t="shared" si="246"/>
        <v>0</v>
      </c>
      <c r="DQ88" s="740">
        <f>(DR88-DN88)</f>
        <v>0</v>
      </c>
      <c r="DR88" s="748"/>
      <c r="DS88" s="748"/>
      <c r="DT88" s="740">
        <f t="shared" si="248"/>
        <v>0</v>
      </c>
      <c r="DU88" s="740">
        <f>(DV88-DR88)</f>
        <v>0</v>
      </c>
      <c r="DV88" s="748"/>
      <c r="DW88" s="748"/>
      <c r="DX88" s="748"/>
      <c r="DY88" s="748"/>
      <c r="DZ88" s="748"/>
    </row>
    <row r="89" spans="1:130" s="630" customFormat="1" ht="21" x14ac:dyDescent="0.35">
      <c r="A89" s="662"/>
      <c r="B89" s="622" t="s">
        <v>701</v>
      </c>
      <c r="C89" s="641" t="s">
        <v>9</v>
      </c>
      <c r="D89" s="622"/>
      <c r="E89" s="622"/>
      <c r="F89" s="622"/>
      <c r="G89" s="622"/>
      <c r="H89" s="622"/>
      <c r="I89" s="622"/>
      <c r="J89" s="622" t="s">
        <v>201</v>
      </c>
      <c r="K89" s="810"/>
      <c r="L89" s="587"/>
      <c r="M89" s="822">
        <v>422</v>
      </c>
      <c r="N89" s="822" t="s">
        <v>79</v>
      </c>
      <c r="O89" s="805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527"/>
      <c r="AJ89" s="46"/>
      <c r="AK89" s="46"/>
      <c r="AL89" s="46"/>
      <c r="AM89" s="46"/>
      <c r="AN89" s="584"/>
      <c r="AO89" s="584"/>
      <c r="AP89" s="584"/>
      <c r="AQ89" s="584"/>
      <c r="AR89" s="584"/>
      <c r="AS89" s="98"/>
      <c r="AT89" s="98"/>
      <c r="AU89" s="584"/>
      <c r="AV89" s="584"/>
      <c r="AW89" s="584"/>
      <c r="AX89" s="584"/>
      <c r="AY89" s="584"/>
      <c r="AZ89" s="46"/>
      <c r="BA89" s="46"/>
      <c r="BB89" s="584"/>
      <c r="BC89" s="584"/>
      <c r="BD89" s="584"/>
      <c r="BE89" s="584"/>
      <c r="BF89" s="584"/>
      <c r="BG89" s="584">
        <f>BG90</f>
        <v>0</v>
      </c>
      <c r="BH89" s="584">
        <f>BH90</f>
        <v>0</v>
      </c>
      <c r="BI89" s="584"/>
      <c r="BJ89" s="584">
        <f>BJ90</f>
        <v>0</v>
      </c>
      <c r="BK89" s="98"/>
      <c r="BL89" s="584"/>
      <c r="BM89" s="584"/>
      <c r="BN89" s="584"/>
      <c r="BO89" s="584">
        <f t="shared" ref="BO89:BU89" si="284">BO90</f>
        <v>0</v>
      </c>
      <c r="BP89" s="584">
        <f t="shared" si="284"/>
        <v>0</v>
      </c>
      <c r="BQ89" s="584">
        <f t="shared" si="284"/>
        <v>0</v>
      </c>
      <c r="BR89" s="584">
        <f t="shared" si="284"/>
        <v>15000</v>
      </c>
      <c r="BS89" s="584">
        <f>BS90</f>
        <v>15000</v>
      </c>
      <c r="BT89" s="584">
        <f>BT90</f>
        <v>0</v>
      </c>
      <c r="BU89" s="584">
        <f t="shared" si="284"/>
        <v>0</v>
      </c>
      <c r="BV89" s="584">
        <f>BV90</f>
        <v>15000</v>
      </c>
      <c r="BW89" s="584"/>
      <c r="BX89" s="584"/>
      <c r="BY89" s="584">
        <f>BY90</f>
        <v>0</v>
      </c>
      <c r="BZ89" s="584">
        <f>BZ90</f>
        <v>0</v>
      </c>
      <c r="CA89" s="584">
        <f t="shared" si="232"/>
        <v>0</v>
      </c>
      <c r="CB89" s="584">
        <f t="shared" si="233"/>
        <v>0</v>
      </c>
      <c r="CC89" s="584"/>
      <c r="CD89" s="584"/>
      <c r="CE89" s="584">
        <f>CE90</f>
        <v>15000</v>
      </c>
      <c r="CF89" s="584">
        <f>CF90</f>
        <v>0</v>
      </c>
      <c r="CG89" s="584">
        <f t="shared" si="234"/>
        <v>0</v>
      </c>
      <c r="CH89" s="584">
        <f>CH90</f>
        <v>10000</v>
      </c>
      <c r="CI89" s="584">
        <f>CI90</f>
        <v>25000</v>
      </c>
      <c r="CJ89" s="584"/>
      <c r="CK89" s="584">
        <f t="shared" si="235"/>
        <v>0</v>
      </c>
      <c r="CL89" s="584">
        <f>CL90</f>
        <v>0</v>
      </c>
      <c r="CM89" s="584">
        <f>CM90</f>
        <v>25000</v>
      </c>
      <c r="CN89" s="584"/>
      <c r="CO89" s="584">
        <f t="shared" si="236"/>
        <v>0</v>
      </c>
      <c r="CP89" s="584">
        <f>CP90</f>
        <v>0</v>
      </c>
      <c r="CQ89" s="584">
        <f>CQ90</f>
        <v>25000</v>
      </c>
      <c r="CR89" s="584">
        <f>CR90</f>
        <v>25000</v>
      </c>
      <c r="CS89" s="584">
        <f t="shared" si="237"/>
        <v>100</v>
      </c>
      <c r="CT89" s="584">
        <f>CT90</f>
        <v>0</v>
      </c>
      <c r="CU89" s="584">
        <f>CU90</f>
        <v>25000</v>
      </c>
      <c r="CV89" s="584">
        <f>CV90</f>
        <v>25000</v>
      </c>
      <c r="CW89" s="584">
        <f t="shared" si="238"/>
        <v>100</v>
      </c>
      <c r="CX89" s="584">
        <f t="shared" ref="CX89:DH89" si="285">CX90</f>
        <v>0</v>
      </c>
      <c r="CY89" s="584">
        <f t="shared" si="285"/>
        <v>25000</v>
      </c>
      <c r="CZ89" s="760">
        <f t="shared" si="285"/>
        <v>0</v>
      </c>
      <c r="DA89" s="760">
        <f t="shared" si="285"/>
        <v>0</v>
      </c>
      <c r="DB89" s="760">
        <f>DB90</f>
        <v>0</v>
      </c>
      <c r="DC89" s="760">
        <f>DC90</f>
        <v>0</v>
      </c>
      <c r="DD89" s="584">
        <f t="shared" si="240"/>
        <v>0</v>
      </c>
      <c r="DE89" s="584">
        <f t="shared" si="241"/>
        <v>0</v>
      </c>
      <c r="DF89" s="760">
        <f t="shared" ref="DF89" si="286">DF90</f>
        <v>25000</v>
      </c>
      <c r="DG89" s="760">
        <f t="shared" si="285"/>
        <v>0</v>
      </c>
      <c r="DH89" s="584">
        <f t="shared" si="285"/>
        <v>0</v>
      </c>
      <c r="DI89" s="584">
        <f t="shared" si="243"/>
        <v>0</v>
      </c>
      <c r="DJ89" s="584">
        <f>DJ90</f>
        <v>0</v>
      </c>
      <c r="DK89" s="760">
        <f>DK90</f>
        <v>0</v>
      </c>
      <c r="DL89" s="584">
        <f t="shared" si="244"/>
        <v>0</v>
      </c>
      <c r="DM89" s="584">
        <f>DM90</f>
        <v>0</v>
      </c>
      <c r="DN89" s="760">
        <f>DN90</f>
        <v>0</v>
      </c>
      <c r="DO89" s="584">
        <f t="shared" ref="DO89" si="287">DO90</f>
        <v>0</v>
      </c>
      <c r="DP89" s="584">
        <f t="shared" si="246"/>
        <v>0</v>
      </c>
      <c r="DQ89" s="584">
        <f>DQ90</f>
        <v>0</v>
      </c>
      <c r="DR89" s="760">
        <f>DR90</f>
        <v>0</v>
      </c>
      <c r="DS89" s="760">
        <f t="shared" ref="DS89" si="288">DS90</f>
        <v>0</v>
      </c>
      <c r="DT89" s="584">
        <f t="shared" si="248"/>
        <v>0</v>
      </c>
      <c r="DU89" s="584">
        <f>DU90</f>
        <v>0</v>
      </c>
      <c r="DV89" s="760">
        <f>DV90</f>
        <v>0</v>
      </c>
      <c r="DW89" s="760">
        <f t="shared" ref="DW89:DZ89" si="289">DW90</f>
        <v>0</v>
      </c>
      <c r="DX89" s="760">
        <f t="shared" si="289"/>
        <v>0</v>
      </c>
      <c r="DY89" s="760">
        <f t="shared" si="289"/>
        <v>0</v>
      </c>
      <c r="DZ89" s="760">
        <f t="shared" si="289"/>
        <v>0</v>
      </c>
    </row>
    <row r="90" spans="1:130" s="630" customFormat="1" ht="21" x14ac:dyDescent="0.35">
      <c r="A90" s="662"/>
      <c r="B90" s="622"/>
      <c r="C90" s="641"/>
      <c r="D90" s="622"/>
      <c r="E90" s="622"/>
      <c r="F90" s="622"/>
      <c r="G90" s="622"/>
      <c r="H90" s="622"/>
      <c r="I90" s="622"/>
      <c r="J90" s="622" t="s">
        <v>201</v>
      </c>
      <c r="K90" s="810"/>
      <c r="L90" s="587"/>
      <c r="M90" s="587"/>
      <c r="N90" s="609">
        <v>4221</v>
      </c>
      <c r="O90" s="592" t="s">
        <v>689</v>
      </c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521"/>
      <c r="AJ90" s="42"/>
      <c r="AK90" s="42"/>
      <c r="AL90" s="42"/>
      <c r="AM90" s="42"/>
      <c r="AN90" s="616"/>
      <c r="AO90" s="616"/>
      <c r="AP90" s="616"/>
      <c r="AQ90" s="616"/>
      <c r="AR90" s="616"/>
      <c r="AS90" s="103"/>
      <c r="AT90" s="103"/>
      <c r="AU90" s="616"/>
      <c r="AV90" s="616"/>
      <c r="AW90" s="616"/>
      <c r="AX90" s="616"/>
      <c r="AY90" s="616"/>
      <c r="AZ90" s="42"/>
      <c r="BA90" s="42"/>
      <c r="BB90" s="616"/>
      <c r="BC90" s="616"/>
      <c r="BD90" s="616"/>
      <c r="BE90" s="616"/>
      <c r="BF90" s="616"/>
      <c r="BG90" s="615">
        <v>0</v>
      </c>
      <c r="BH90" s="615">
        <v>0</v>
      </c>
      <c r="BI90" s="616"/>
      <c r="BJ90" s="615">
        <v>0</v>
      </c>
      <c r="BK90" s="109"/>
      <c r="BL90" s="615"/>
      <c r="BM90" s="616"/>
      <c r="BN90" s="616"/>
      <c r="BO90" s="615">
        <v>0</v>
      </c>
      <c r="BP90" s="615"/>
      <c r="BQ90" s="615"/>
      <c r="BR90" s="615">
        <f>(BS90-BO90)</f>
        <v>15000</v>
      </c>
      <c r="BS90" s="615">
        <v>15000</v>
      </c>
      <c r="BT90" s="615">
        <v>0</v>
      </c>
      <c r="BU90" s="615">
        <f>(BY90-BO90)</f>
        <v>0</v>
      </c>
      <c r="BV90" s="615">
        <v>15000</v>
      </c>
      <c r="BW90" s="615"/>
      <c r="BX90" s="615"/>
      <c r="BY90" s="615">
        <v>0</v>
      </c>
      <c r="BZ90" s="615">
        <v>0</v>
      </c>
      <c r="CA90" s="615">
        <f t="shared" si="232"/>
        <v>0</v>
      </c>
      <c r="CB90" s="615">
        <f t="shared" si="233"/>
        <v>0</v>
      </c>
      <c r="CC90" s="615"/>
      <c r="CD90" s="615"/>
      <c r="CE90" s="615">
        <v>15000</v>
      </c>
      <c r="CF90" s="615">
        <v>0</v>
      </c>
      <c r="CG90" s="615">
        <f t="shared" si="234"/>
        <v>0</v>
      </c>
      <c r="CH90" s="615">
        <f>(CI90-CE90)</f>
        <v>10000</v>
      </c>
      <c r="CI90" s="683">
        <v>25000</v>
      </c>
      <c r="CJ90" s="615"/>
      <c r="CK90" s="615">
        <f t="shared" si="235"/>
        <v>0</v>
      </c>
      <c r="CL90" s="615">
        <f>(CM90-CI90)</f>
        <v>0</v>
      </c>
      <c r="CM90" s="683">
        <v>25000</v>
      </c>
      <c r="CN90" s="615"/>
      <c r="CO90" s="615">
        <f t="shared" si="236"/>
        <v>0</v>
      </c>
      <c r="CP90" s="615">
        <f>(CQ90-CM90)</f>
        <v>0</v>
      </c>
      <c r="CQ90" s="683">
        <v>25000</v>
      </c>
      <c r="CR90" s="615">
        <v>25000</v>
      </c>
      <c r="CS90" s="615">
        <f t="shared" si="237"/>
        <v>100</v>
      </c>
      <c r="CT90" s="615">
        <f>(CU90-CQ90)</f>
        <v>0</v>
      </c>
      <c r="CU90" s="683">
        <v>25000</v>
      </c>
      <c r="CV90" s="615">
        <v>25000</v>
      </c>
      <c r="CW90" s="615">
        <f t="shared" si="238"/>
        <v>100</v>
      </c>
      <c r="CX90" s="615">
        <f>(CY90-CU90)</f>
        <v>0</v>
      </c>
      <c r="CY90" s="739">
        <v>25000</v>
      </c>
      <c r="CZ90" s="758"/>
      <c r="DA90" s="758"/>
      <c r="DB90" s="758">
        <v>0</v>
      </c>
      <c r="DC90" s="758">
        <v>0</v>
      </c>
      <c r="DD90" s="615">
        <f t="shared" si="240"/>
        <v>0</v>
      </c>
      <c r="DE90" s="615">
        <f t="shared" si="241"/>
        <v>0</v>
      </c>
      <c r="DF90" s="758">
        <v>25000</v>
      </c>
      <c r="DG90" s="758">
        <v>0</v>
      </c>
      <c r="DH90" s="739"/>
      <c r="DI90" s="615">
        <f t="shared" si="243"/>
        <v>0</v>
      </c>
      <c r="DJ90" s="615">
        <f>(DK90-DG90)</f>
        <v>0</v>
      </c>
      <c r="DK90" s="758"/>
      <c r="DL90" s="615">
        <f t="shared" si="244"/>
        <v>0</v>
      </c>
      <c r="DM90" s="615">
        <f>(DN90-DK90)</f>
        <v>0</v>
      </c>
      <c r="DN90" s="758"/>
      <c r="DO90" s="739"/>
      <c r="DP90" s="615">
        <f t="shared" si="246"/>
        <v>0</v>
      </c>
      <c r="DQ90" s="615">
        <f>(DR90-DN90)</f>
        <v>0</v>
      </c>
      <c r="DR90" s="758"/>
      <c r="DS90" s="758"/>
      <c r="DT90" s="615">
        <f t="shared" si="248"/>
        <v>0</v>
      </c>
      <c r="DU90" s="615">
        <f>(DV90-DR90)</f>
        <v>0</v>
      </c>
      <c r="DV90" s="758"/>
      <c r="DW90" s="758"/>
      <c r="DX90" s="758"/>
      <c r="DY90" s="758"/>
      <c r="DZ90" s="758"/>
    </row>
    <row r="91" spans="1:130" s="630" customFormat="1" ht="21" x14ac:dyDescent="0.35">
      <c r="A91" s="622"/>
      <c r="B91" s="640" t="s">
        <v>536</v>
      </c>
      <c r="C91" s="641" t="s">
        <v>9</v>
      </c>
      <c r="D91" s="622"/>
      <c r="E91" s="622"/>
      <c r="F91" s="622"/>
      <c r="G91" s="622"/>
      <c r="H91" s="622"/>
      <c r="I91" s="622"/>
      <c r="J91" s="622" t="s">
        <v>201</v>
      </c>
      <c r="K91" s="810"/>
      <c r="L91" s="587"/>
      <c r="M91" s="582">
        <v>424</v>
      </c>
      <c r="N91" s="567" t="s">
        <v>278</v>
      </c>
      <c r="O91" s="805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591"/>
      <c r="AJ91" s="31"/>
      <c r="AK91" s="31"/>
      <c r="AL91" s="31"/>
      <c r="AM91" s="31"/>
      <c r="AN91" s="102">
        <f>SUM(AN92)</f>
        <v>0</v>
      </c>
      <c r="AO91" s="102">
        <f>SUM(AO92)</f>
        <v>0</v>
      </c>
      <c r="AP91" s="102">
        <f>SUM(AP92)</f>
        <v>0</v>
      </c>
      <c r="AQ91" s="102">
        <f>SUM(AQ92)</f>
        <v>0</v>
      </c>
      <c r="AR91" s="102">
        <v>0</v>
      </c>
      <c r="AS91" s="51"/>
      <c r="AT91" s="51"/>
      <c r="AU91" s="102">
        <f>SUM(AU92)</f>
        <v>35000</v>
      </c>
      <c r="AV91" s="102">
        <f>SUM(AV92)</f>
        <v>0</v>
      </c>
      <c r="AW91" s="102"/>
      <c r="AX91" s="102"/>
      <c r="AY91" s="102">
        <f>SUM(AY92)</f>
        <v>2000</v>
      </c>
      <c r="AZ91" s="31"/>
      <c r="BA91" s="31"/>
      <c r="BB91" s="102">
        <f t="shared" ref="BB91:BK91" si="290">SUM(BB92)</f>
        <v>2000</v>
      </c>
      <c r="BC91" s="102">
        <f t="shared" si="290"/>
        <v>2000</v>
      </c>
      <c r="BD91" s="102">
        <f t="shared" si="290"/>
        <v>0</v>
      </c>
      <c r="BE91" s="102">
        <f t="shared" si="290"/>
        <v>0</v>
      </c>
      <c r="BF91" s="102">
        <f t="shared" si="290"/>
        <v>2000</v>
      </c>
      <c r="BG91" s="102">
        <f t="shared" si="290"/>
        <v>2000</v>
      </c>
      <c r="BH91" s="102">
        <f t="shared" si="290"/>
        <v>0</v>
      </c>
      <c r="BI91" s="102">
        <f t="shared" si="290"/>
        <v>5000</v>
      </c>
      <c r="BJ91" s="102">
        <f t="shared" si="290"/>
        <v>5000</v>
      </c>
      <c r="BK91" s="102">
        <f t="shared" si="290"/>
        <v>100</v>
      </c>
      <c r="BL91" s="102">
        <f t="shared" ref="BL91:BL148" si="291">IFERROR(BK91/BJ91*100,)</f>
        <v>2</v>
      </c>
      <c r="BM91" s="102"/>
      <c r="BN91" s="102"/>
      <c r="BO91" s="102">
        <f>SUM(BO92)</f>
        <v>1000</v>
      </c>
      <c r="BP91" s="102"/>
      <c r="BQ91" s="102"/>
      <c r="BR91" s="102">
        <f>SUM(BR92)</f>
        <v>-1000</v>
      </c>
      <c r="BS91" s="102">
        <f>SUM(BS92)</f>
        <v>0</v>
      </c>
      <c r="BT91" s="102">
        <f>SUM(BT92)</f>
        <v>546.25</v>
      </c>
      <c r="BU91" s="102">
        <f>SUM(BU92)</f>
        <v>2000</v>
      </c>
      <c r="BV91" s="102">
        <f>SUM(BV92)</f>
        <v>0</v>
      </c>
      <c r="BW91" s="102"/>
      <c r="BX91" s="102"/>
      <c r="BY91" s="102">
        <f>SUM(BY92)</f>
        <v>3000</v>
      </c>
      <c r="BZ91" s="102">
        <f>SUM(BZ92)</f>
        <v>3000</v>
      </c>
      <c r="CA91" s="102">
        <f t="shared" si="232"/>
        <v>150</v>
      </c>
      <c r="CB91" s="102">
        <f t="shared" si="233"/>
        <v>100</v>
      </c>
      <c r="CC91" s="102">
        <f>SUM(CC92)</f>
        <v>0</v>
      </c>
      <c r="CD91" s="102">
        <f>SUM(CD92)</f>
        <v>0</v>
      </c>
      <c r="CE91" s="102">
        <f>SUM(CE92)</f>
        <v>0</v>
      </c>
      <c r="CF91" s="102">
        <f>SUM(CF92)</f>
        <v>0</v>
      </c>
      <c r="CG91" s="102">
        <f t="shared" si="234"/>
        <v>0</v>
      </c>
      <c r="CH91" s="102">
        <f>SUM(CH92)</f>
        <v>0</v>
      </c>
      <c r="CI91" s="102">
        <f>SUM(CI92)</f>
        <v>0</v>
      </c>
      <c r="CJ91" s="102"/>
      <c r="CK91" s="102">
        <f t="shared" si="235"/>
        <v>0</v>
      </c>
      <c r="CL91" s="102">
        <f>SUM(CL92)</f>
        <v>0</v>
      </c>
      <c r="CM91" s="102">
        <f>SUM(CM92)</f>
        <v>0</v>
      </c>
      <c r="CN91" s="102"/>
      <c r="CO91" s="102">
        <f t="shared" si="236"/>
        <v>0</v>
      </c>
      <c r="CP91" s="102">
        <f>SUM(CP92)</f>
        <v>0</v>
      </c>
      <c r="CQ91" s="102">
        <f>SUM(CQ92)</f>
        <v>0</v>
      </c>
      <c r="CR91" s="102">
        <f>SUM(CR92)</f>
        <v>0</v>
      </c>
      <c r="CS91" s="102">
        <f t="shared" si="237"/>
        <v>0</v>
      </c>
      <c r="CT91" s="102">
        <f>SUM(CT92)</f>
        <v>0</v>
      </c>
      <c r="CU91" s="102">
        <f>SUM(CU92)</f>
        <v>0</v>
      </c>
      <c r="CV91" s="102">
        <f>SUM(CV92)</f>
        <v>0</v>
      </c>
      <c r="CW91" s="102">
        <f t="shared" si="238"/>
        <v>0</v>
      </c>
      <c r="CX91" s="102">
        <f t="shared" ref="CX91:DH91" si="292">SUM(CX92)</f>
        <v>0</v>
      </c>
      <c r="CY91" s="102">
        <f t="shared" si="292"/>
        <v>0</v>
      </c>
      <c r="CZ91" s="115">
        <f t="shared" si="292"/>
        <v>0</v>
      </c>
      <c r="DA91" s="115">
        <f t="shared" si="292"/>
        <v>0</v>
      </c>
      <c r="DB91" s="115">
        <f>SUM(DB92)</f>
        <v>0</v>
      </c>
      <c r="DC91" s="115">
        <f>SUM(DC92)</f>
        <v>0</v>
      </c>
      <c r="DD91" s="102">
        <f t="shared" si="240"/>
        <v>0</v>
      </c>
      <c r="DE91" s="102">
        <f t="shared" si="241"/>
        <v>0</v>
      </c>
      <c r="DF91" s="115">
        <f t="shared" ref="DF91" si="293">SUM(DF92)</f>
        <v>0</v>
      </c>
      <c r="DG91" s="115">
        <f t="shared" si="292"/>
        <v>0</v>
      </c>
      <c r="DH91" s="102">
        <f t="shared" si="292"/>
        <v>0</v>
      </c>
      <c r="DI91" s="102">
        <f t="shared" si="243"/>
        <v>0</v>
      </c>
      <c r="DJ91" s="102">
        <f>SUM(DJ92)</f>
        <v>0</v>
      </c>
      <c r="DK91" s="115">
        <f>SUM(DK92)</f>
        <v>0</v>
      </c>
      <c r="DL91" s="102">
        <f t="shared" si="244"/>
        <v>0</v>
      </c>
      <c r="DM91" s="102">
        <f>SUM(DM92)</f>
        <v>0</v>
      </c>
      <c r="DN91" s="115">
        <f>SUM(DN92)</f>
        <v>0</v>
      </c>
      <c r="DO91" s="102">
        <f t="shared" ref="DO91" si="294">SUM(DO92)</f>
        <v>0</v>
      </c>
      <c r="DP91" s="102">
        <f t="shared" si="246"/>
        <v>0</v>
      </c>
      <c r="DQ91" s="102">
        <f>SUM(DQ92)</f>
        <v>0</v>
      </c>
      <c r="DR91" s="115">
        <f>SUM(DR92)</f>
        <v>0</v>
      </c>
      <c r="DS91" s="115">
        <f t="shared" ref="DS91" si="295">SUM(DS92)</f>
        <v>0</v>
      </c>
      <c r="DT91" s="102">
        <f t="shared" si="248"/>
        <v>0</v>
      </c>
      <c r="DU91" s="102">
        <f>SUM(DU92)</f>
        <v>0</v>
      </c>
      <c r="DV91" s="115">
        <f>SUM(DV92)</f>
        <v>0</v>
      </c>
      <c r="DW91" s="115">
        <f t="shared" ref="DW91:DZ91" si="296">SUM(DW92)</f>
        <v>0</v>
      </c>
      <c r="DX91" s="115">
        <f t="shared" si="296"/>
        <v>0</v>
      </c>
      <c r="DY91" s="115">
        <f t="shared" si="296"/>
        <v>0</v>
      </c>
      <c r="DZ91" s="115">
        <f t="shared" si="296"/>
        <v>0</v>
      </c>
    </row>
    <row r="92" spans="1:130" s="630" customFormat="1" ht="21" x14ac:dyDescent="0.35">
      <c r="A92" s="622"/>
      <c r="B92" s="622"/>
      <c r="C92" s="641"/>
      <c r="D92" s="622"/>
      <c r="E92" s="622"/>
      <c r="F92" s="622"/>
      <c r="G92" s="622"/>
      <c r="H92" s="622"/>
      <c r="I92" s="622"/>
      <c r="J92" s="622" t="s">
        <v>201</v>
      </c>
      <c r="K92" s="810"/>
      <c r="L92" s="587"/>
      <c r="M92" s="680"/>
      <c r="N92" s="588">
        <v>4241</v>
      </c>
      <c r="O92" s="679" t="s">
        <v>525</v>
      </c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591"/>
      <c r="AJ92" s="31"/>
      <c r="AK92" s="31"/>
      <c r="AL92" s="31"/>
      <c r="AM92" s="31"/>
      <c r="AN92" s="51">
        <v>0</v>
      </c>
      <c r="AO92" s="51">
        <v>0</v>
      </c>
      <c r="AP92" s="51">
        <v>0</v>
      </c>
      <c r="AQ92" s="51">
        <v>0</v>
      </c>
      <c r="AR92" s="51">
        <v>0</v>
      </c>
      <c r="AS92" s="51"/>
      <c r="AT92" s="51"/>
      <c r="AU92" s="51">
        <v>35000</v>
      </c>
      <c r="AV92" s="51">
        <v>0</v>
      </c>
      <c r="AW92" s="51"/>
      <c r="AX92" s="51"/>
      <c r="AY92" s="51">
        <f>(BB92-AV92)</f>
        <v>2000</v>
      </c>
      <c r="AZ92" s="31"/>
      <c r="BA92" s="31"/>
      <c r="BB92" s="99">
        <v>2000</v>
      </c>
      <c r="BC92" s="99">
        <v>2000</v>
      </c>
      <c r="BD92" s="51">
        <v>0</v>
      </c>
      <c r="BE92" s="99">
        <v>0</v>
      </c>
      <c r="BF92" s="99">
        <v>2000</v>
      </c>
      <c r="BG92" s="99">
        <v>2000</v>
      </c>
      <c r="BH92" s="99">
        <v>0</v>
      </c>
      <c r="BI92" s="51">
        <f>(BJ92-BH92)</f>
        <v>5000</v>
      </c>
      <c r="BJ92" s="99">
        <v>5000</v>
      </c>
      <c r="BK92" s="103">
        <v>100</v>
      </c>
      <c r="BL92" s="51">
        <f t="shared" si="291"/>
        <v>2</v>
      </c>
      <c r="BM92" s="51"/>
      <c r="BN92" s="51"/>
      <c r="BO92" s="99">
        <v>1000</v>
      </c>
      <c r="BP92" s="99"/>
      <c r="BQ92" s="99"/>
      <c r="BR92" s="51">
        <f>(BS92-BO92)</f>
        <v>-1000</v>
      </c>
      <c r="BS92" s="99">
        <v>0</v>
      </c>
      <c r="BT92" s="99">
        <v>546.25</v>
      </c>
      <c r="BU92" s="99">
        <f>(BY92-BO92)</f>
        <v>2000</v>
      </c>
      <c r="BV92" s="99">
        <v>0</v>
      </c>
      <c r="BW92" s="99"/>
      <c r="BX92" s="99"/>
      <c r="BY92" s="589">
        <v>3000</v>
      </c>
      <c r="BZ92" s="589">
        <v>3000</v>
      </c>
      <c r="CA92" s="589">
        <f t="shared" si="232"/>
        <v>150</v>
      </c>
      <c r="CB92" s="589">
        <f t="shared" si="233"/>
        <v>100</v>
      </c>
      <c r="CC92" s="589"/>
      <c r="CD92" s="589"/>
      <c r="CE92" s="589">
        <v>0</v>
      </c>
      <c r="CF92" s="589"/>
      <c r="CG92" s="589">
        <f t="shared" si="234"/>
        <v>0</v>
      </c>
      <c r="CH92" s="99">
        <f>(CI92-CE92)</f>
        <v>0</v>
      </c>
      <c r="CI92" s="589"/>
      <c r="CJ92" s="589"/>
      <c r="CK92" s="589">
        <f t="shared" si="235"/>
        <v>0</v>
      </c>
      <c r="CL92" s="99">
        <f>(CM92-CI92)</f>
        <v>0</v>
      </c>
      <c r="CM92" s="589"/>
      <c r="CN92" s="589"/>
      <c r="CO92" s="589">
        <f t="shared" si="236"/>
        <v>0</v>
      </c>
      <c r="CP92" s="99">
        <f>(CQ92-CM92)</f>
        <v>0</v>
      </c>
      <c r="CQ92" s="589"/>
      <c r="CR92" s="589"/>
      <c r="CS92" s="589">
        <f t="shared" si="237"/>
        <v>0</v>
      </c>
      <c r="CT92" s="99">
        <f>(CU92-CQ92)</f>
        <v>0</v>
      </c>
      <c r="CU92" s="589"/>
      <c r="CV92" s="589"/>
      <c r="CW92" s="589">
        <f t="shared" si="238"/>
        <v>0</v>
      </c>
      <c r="CX92" s="99">
        <f>(CY92-CU92)</f>
        <v>0</v>
      </c>
      <c r="CY92" s="589"/>
      <c r="CZ92" s="761"/>
      <c r="DA92" s="761"/>
      <c r="DB92" s="761">
        <v>0</v>
      </c>
      <c r="DC92" s="761">
        <v>0</v>
      </c>
      <c r="DD92" s="589">
        <f t="shared" si="240"/>
        <v>0</v>
      </c>
      <c r="DE92" s="589">
        <f t="shared" si="241"/>
        <v>0</v>
      </c>
      <c r="DF92" s="761"/>
      <c r="DG92" s="761"/>
      <c r="DH92" s="733"/>
      <c r="DI92" s="589">
        <f t="shared" si="243"/>
        <v>0</v>
      </c>
      <c r="DJ92" s="99">
        <f>(DK92-DG92)</f>
        <v>0</v>
      </c>
      <c r="DK92" s="761"/>
      <c r="DL92" s="589">
        <f t="shared" si="244"/>
        <v>0</v>
      </c>
      <c r="DM92" s="99">
        <f>(DN92-DK92)</f>
        <v>0</v>
      </c>
      <c r="DN92" s="761"/>
      <c r="DO92" s="733"/>
      <c r="DP92" s="589">
        <f t="shared" si="246"/>
        <v>0</v>
      </c>
      <c r="DQ92" s="99">
        <f>(DR92-DN92)</f>
        <v>0</v>
      </c>
      <c r="DR92" s="761"/>
      <c r="DS92" s="761"/>
      <c r="DT92" s="589">
        <f t="shared" si="248"/>
        <v>0</v>
      </c>
      <c r="DU92" s="99">
        <f>(DV92-DR92)</f>
        <v>0</v>
      </c>
      <c r="DV92" s="761"/>
      <c r="DW92" s="761"/>
      <c r="DX92" s="761"/>
      <c r="DY92" s="761"/>
      <c r="DZ92" s="761"/>
    </row>
    <row r="93" spans="1:130" s="630" customFormat="1" ht="20.100000000000001" customHeight="1" x14ac:dyDescent="0.35">
      <c r="A93" s="639"/>
      <c r="B93" s="714"/>
      <c r="C93" s="641"/>
      <c r="D93" s="622"/>
      <c r="E93" s="622"/>
      <c r="F93" s="622"/>
      <c r="G93" s="622" t="s">
        <v>9</v>
      </c>
      <c r="H93" s="622"/>
      <c r="I93" s="622"/>
      <c r="J93" s="622" t="s">
        <v>201</v>
      </c>
      <c r="K93" s="810"/>
      <c r="L93" s="822">
        <v>45</v>
      </c>
      <c r="M93" s="905" t="s">
        <v>198</v>
      </c>
      <c r="N93" s="905"/>
      <c r="O93" s="905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591"/>
      <c r="AJ93" s="31"/>
      <c r="AK93" s="31"/>
      <c r="AL93" s="31"/>
      <c r="AM93" s="31"/>
      <c r="AN93" s="102">
        <f>SUM(AN94)</f>
        <v>0</v>
      </c>
      <c r="AO93" s="102">
        <f>SUM(AO94)</f>
        <v>0</v>
      </c>
      <c r="AP93" s="102">
        <f>SUM(AP94)</f>
        <v>0</v>
      </c>
      <c r="AQ93" s="102">
        <f>SUM(AQ94)</f>
        <v>0</v>
      </c>
      <c r="AR93" s="102">
        <v>0</v>
      </c>
      <c r="AS93" s="51"/>
      <c r="AT93" s="51"/>
      <c r="AU93" s="102">
        <f>SUM(AU94)</f>
        <v>300000</v>
      </c>
      <c r="AV93" s="102">
        <f>SUM(AV94+AV96)</f>
        <v>300000</v>
      </c>
      <c r="AW93" s="102">
        <f>SUM(AW94+AW96)</f>
        <v>0</v>
      </c>
      <c r="AX93" s="102">
        <f>SUM(AX94+AX96)</f>
        <v>0</v>
      </c>
      <c r="AY93" s="102">
        <f>SUM(AY94+AY96)</f>
        <v>-198000</v>
      </c>
      <c r="AZ93" s="31"/>
      <c r="BA93" s="31"/>
      <c r="BB93" s="102">
        <f t="shared" ref="BB93:BK93" si="297">SUM(BB94+BB96)</f>
        <v>102000</v>
      </c>
      <c r="BC93" s="102">
        <f t="shared" si="297"/>
        <v>102000</v>
      </c>
      <c r="BD93" s="102">
        <f t="shared" si="297"/>
        <v>0</v>
      </c>
      <c r="BE93" s="102">
        <f t="shared" si="297"/>
        <v>0</v>
      </c>
      <c r="BF93" s="102">
        <f t="shared" si="297"/>
        <v>102000</v>
      </c>
      <c r="BG93" s="102">
        <f t="shared" si="297"/>
        <v>98625</v>
      </c>
      <c r="BH93" s="102">
        <f t="shared" si="297"/>
        <v>0</v>
      </c>
      <c r="BI93" s="102">
        <f t="shared" si="297"/>
        <v>65000</v>
      </c>
      <c r="BJ93" s="102">
        <f t="shared" si="297"/>
        <v>65000</v>
      </c>
      <c r="BK93" s="102">
        <f t="shared" si="297"/>
        <v>0</v>
      </c>
      <c r="BL93" s="102">
        <f t="shared" si="291"/>
        <v>0</v>
      </c>
      <c r="BM93" s="102"/>
      <c r="BN93" s="102"/>
      <c r="BO93" s="102">
        <f>SUM(BO94+BO96)</f>
        <v>0</v>
      </c>
      <c r="BP93" s="102"/>
      <c r="BQ93" s="102"/>
      <c r="BR93" s="102">
        <f t="shared" ref="BR93:BY93" si="298">SUM(BR94+BR96)</f>
        <v>200000</v>
      </c>
      <c r="BS93" s="102">
        <f t="shared" si="298"/>
        <v>200000</v>
      </c>
      <c r="BT93" s="102">
        <f>SUM(BT94+BT96)</f>
        <v>0</v>
      </c>
      <c r="BU93" s="102">
        <f t="shared" si="298"/>
        <v>0</v>
      </c>
      <c r="BV93" s="102">
        <f t="shared" si="298"/>
        <v>185000</v>
      </c>
      <c r="BW93" s="102"/>
      <c r="BX93" s="102"/>
      <c r="BY93" s="102">
        <f t="shared" si="298"/>
        <v>0</v>
      </c>
      <c r="BZ93" s="102">
        <f>SUM(BZ94+BZ96)</f>
        <v>0</v>
      </c>
      <c r="CA93" s="102">
        <f t="shared" si="232"/>
        <v>0</v>
      </c>
      <c r="CB93" s="102">
        <f t="shared" si="233"/>
        <v>0</v>
      </c>
      <c r="CC93" s="102">
        <v>381012.19999999925</v>
      </c>
      <c r="CD93" s="102">
        <v>219012.19999999925</v>
      </c>
      <c r="CE93" s="102">
        <f>SUM(CE94+CE96)</f>
        <v>185000</v>
      </c>
      <c r="CF93" s="102">
        <f>SUM(CF94+CF96)</f>
        <v>0</v>
      </c>
      <c r="CG93" s="102">
        <f t="shared" si="234"/>
        <v>0</v>
      </c>
      <c r="CH93" s="102">
        <f>SUM(CH94+CH96)</f>
        <v>15000</v>
      </c>
      <c r="CI93" s="102">
        <f>SUM(CI94+CI96)</f>
        <v>200000</v>
      </c>
      <c r="CJ93" s="102"/>
      <c r="CK93" s="102">
        <f t="shared" si="235"/>
        <v>0</v>
      </c>
      <c r="CL93" s="102">
        <f>SUM(CL94+CL96)</f>
        <v>0</v>
      </c>
      <c r="CM93" s="102">
        <f>SUM(CM94+CM96)</f>
        <v>200000</v>
      </c>
      <c r="CN93" s="102"/>
      <c r="CO93" s="102">
        <f t="shared" si="236"/>
        <v>0</v>
      </c>
      <c r="CP93" s="102">
        <f>SUM(CP94+CP96)</f>
        <v>0</v>
      </c>
      <c r="CQ93" s="102">
        <f>SUM(CQ94+CQ96)</f>
        <v>200000</v>
      </c>
      <c r="CR93" s="102">
        <f>SUM(CR94+CR96)</f>
        <v>0</v>
      </c>
      <c r="CS93" s="102">
        <f t="shared" si="237"/>
        <v>0</v>
      </c>
      <c r="CT93" s="102">
        <f>SUM(CT94+CT96)</f>
        <v>-200000</v>
      </c>
      <c r="CU93" s="102">
        <f>SUM(CU94+CU96)</f>
        <v>0</v>
      </c>
      <c r="CV93" s="102">
        <f>SUM(CV94+CV96)</f>
        <v>0</v>
      </c>
      <c r="CW93" s="102">
        <f t="shared" si="238"/>
        <v>0</v>
      </c>
      <c r="CX93" s="102">
        <f t="shared" ref="CX93:DH93" si="299">SUM(CX94+CX96)</f>
        <v>0</v>
      </c>
      <c r="CY93" s="102">
        <f t="shared" si="299"/>
        <v>0</v>
      </c>
      <c r="CZ93" s="115">
        <f t="shared" si="299"/>
        <v>0</v>
      </c>
      <c r="DA93" s="115">
        <f t="shared" si="299"/>
        <v>0</v>
      </c>
      <c r="DB93" s="115">
        <f>SUM(DB94+DB96)</f>
        <v>0</v>
      </c>
      <c r="DC93" s="115">
        <f>SUM(DC94+DC96)</f>
        <v>52280</v>
      </c>
      <c r="DD93" s="102">
        <f t="shared" si="240"/>
        <v>0</v>
      </c>
      <c r="DE93" s="102">
        <f t="shared" si="241"/>
        <v>98.641509433962256</v>
      </c>
      <c r="DF93" s="115">
        <f t="shared" ref="DF93" si="300">SUM(DF94+DF96)</f>
        <v>0</v>
      </c>
      <c r="DG93" s="115">
        <f t="shared" si="299"/>
        <v>0</v>
      </c>
      <c r="DH93" s="102">
        <f t="shared" si="299"/>
        <v>0</v>
      </c>
      <c r="DI93" s="102">
        <f t="shared" si="243"/>
        <v>0</v>
      </c>
      <c r="DJ93" s="102">
        <f>SUM(DJ94+DJ96)</f>
        <v>53000</v>
      </c>
      <c r="DK93" s="115">
        <f>SUM(DK94+DK96)</f>
        <v>53000</v>
      </c>
      <c r="DL93" s="102">
        <f t="shared" si="244"/>
        <v>0</v>
      </c>
      <c r="DM93" s="102">
        <f>SUM(DM94+DM96)</f>
        <v>0</v>
      </c>
      <c r="DN93" s="115">
        <f>SUM(DN94+DN96)</f>
        <v>53000</v>
      </c>
      <c r="DO93" s="102">
        <f t="shared" ref="DO93" si="301">SUM(DO94+DO96)</f>
        <v>52280</v>
      </c>
      <c r="DP93" s="102">
        <f t="shared" si="246"/>
        <v>98.641509433962256</v>
      </c>
      <c r="DQ93" s="102">
        <f>SUM(DQ94+DQ96)</f>
        <v>-720</v>
      </c>
      <c r="DR93" s="115">
        <f>SUM(DR94+DR96)</f>
        <v>52280</v>
      </c>
      <c r="DS93" s="115">
        <f t="shared" ref="DS93" si="302">SUM(DS94+DS96)</f>
        <v>52280</v>
      </c>
      <c r="DT93" s="102">
        <f t="shared" si="248"/>
        <v>100</v>
      </c>
      <c r="DU93" s="102">
        <f>SUM(DU94+DU96)</f>
        <v>0</v>
      </c>
      <c r="DV93" s="115">
        <f>SUM(DV94+DV96)</f>
        <v>52280</v>
      </c>
      <c r="DW93" s="115">
        <f t="shared" ref="DW93:DZ93" si="303">SUM(DW94+DW96)</f>
        <v>0</v>
      </c>
      <c r="DX93" s="115">
        <f t="shared" ref="DX93" si="304">SUM(DX94+DX96)</f>
        <v>0</v>
      </c>
      <c r="DY93" s="115">
        <f t="shared" si="303"/>
        <v>0</v>
      </c>
      <c r="DZ93" s="115">
        <f t="shared" si="303"/>
        <v>0</v>
      </c>
    </row>
    <row r="94" spans="1:130" s="630" customFormat="1" ht="20.100000000000001" customHeight="1" x14ac:dyDescent="0.35">
      <c r="A94" s="640" t="s">
        <v>452</v>
      </c>
      <c r="B94" s="640" t="s">
        <v>452</v>
      </c>
      <c r="C94" s="641" t="s">
        <v>9</v>
      </c>
      <c r="D94" s="622"/>
      <c r="E94" s="622"/>
      <c r="F94" s="622"/>
      <c r="G94" s="622" t="s">
        <v>9</v>
      </c>
      <c r="H94" s="622"/>
      <c r="I94" s="622"/>
      <c r="J94" s="622" t="s">
        <v>201</v>
      </c>
      <c r="K94" s="810"/>
      <c r="L94" s="587"/>
      <c r="M94" s="822">
        <v>451</v>
      </c>
      <c r="N94" s="904" t="s">
        <v>199</v>
      </c>
      <c r="O94" s="904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591"/>
      <c r="AJ94" s="31"/>
      <c r="AK94" s="31"/>
      <c r="AL94" s="31"/>
      <c r="AM94" s="31"/>
      <c r="AN94" s="102">
        <f>AN95</f>
        <v>0</v>
      </c>
      <c r="AO94" s="102">
        <f>AO95</f>
        <v>0</v>
      </c>
      <c r="AP94" s="102">
        <f>AP95</f>
        <v>0</v>
      </c>
      <c r="AQ94" s="102">
        <f>AQ95</f>
        <v>0</v>
      </c>
      <c r="AR94" s="102">
        <v>0</v>
      </c>
      <c r="AS94" s="51"/>
      <c r="AT94" s="51"/>
      <c r="AU94" s="102">
        <f>AU95</f>
        <v>300000</v>
      </c>
      <c r="AV94" s="102">
        <f>AV95</f>
        <v>300000</v>
      </c>
      <c r="AW94" s="102"/>
      <c r="AX94" s="102"/>
      <c r="AY94" s="102">
        <f>AY95</f>
        <v>-210000</v>
      </c>
      <c r="AZ94" s="31"/>
      <c r="BA94" s="31"/>
      <c r="BB94" s="102">
        <f t="shared" ref="BB94:BK94" si="305">BB95</f>
        <v>90000</v>
      </c>
      <c r="BC94" s="102">
        <f t="shared" si="305"/>
        <v>90000</v>
      </c>
      <c r="BD94" s="102">
        <f t="shared" si="305"/>
        <v>0</v>
      </c>
      <c r="BE94" s="102">
        <f t="shared" si="305"/>
        <v>0</v>
      </c>
      <c r="BF94" s="102">
        <f t="shared" si="305"/>
        <v>90000</v>
      </c>
      <c r="BG94" s="102">
        <f t="shared" si="305"/>
        <v>86625</v>
      </c>
      <c r="BH94" s="102">
        <f t="shared" si="305"/>
        <v>0</v>
      </c>
      <c r="BI94" s="102">
        <f t="shared" si="305"/>
        <v>65000</v>
      </c>
      <c r="BJ94" s="102">
        <f t="shared" si="305"/>
        <v>65000</v>
      </c>
      <c r="BK94" s="102">
        <f t="shared" si="305"/>
        <v>0</v>
      </c>
      <c r="BL94" s="102">
        <f t="shared" si="291"/>
        <v>0</v>
      </c>
      <c r="BM94" s="102"/>
      <c r="BN94" s="102"/>
      <c r="BO94" s="102">
        <f>BO95</f>
        <v>0</v>
      </c>
      <c r="BP94" s="102"/>
      <c r="BQ94" s="102"/>
      <c r="BR94" s="102">
        <f>BR95</f>
        <v>200000</v>
      </c>
      <c r="BS94" s="102">
        <f>BS95</f>
        <v>200000</v>
      </c>
      <c r="BT94" s="102">
        <f>BT95</f>
        <v>0</v>
      </c>
      <c r="BU94" s="102">
        <f>BU95</f>
        <v>0</v>
      </c>
      <c r="BV94" s="102">
        <f>BV95</f>
        <v>185000</v>
      </c>
      <c r="BW94" s="102"/>
      <c r="BX94" s="102"/>
      <c r="BY94" s="102">
        <f>BY95</f>
        <v>0</v>
      </c>
      <c r="BZ94" s="102">
        <f>BZ95</f>
        <v>0</v>
      </c>
      <c r="CA94" s="102">
        <f t="shared" si="232"/>
        <v>0</v>
      </c>
      <c r="CB94" s="102">
        <f t="shared" si="233"/>
        <v>0</v>
      </c>
      <c r="CC94" s="102">
        <f>CC95</f>
        <v>0</v>
      </c>
      <c r="CD94" s="102">
        <f>CD95</f>
        <v>0</v>
      </c>
      <c r="CE94" s="102">
        <f>CE95</f>
        <v>185000</v>
      </c>
      <c r="CF94" s="102">
        <f>CF95</f>
        <v>0</v>
      </c>
      <c r="CG94" s="102">
        <f t="shared" si="234"/>
        <v>0</v>
      </c>
      <c r="CH94" s="102">
        <f>CH95</f>
        <v>15000</v>
      </c>
      <c r="CI94" s="102">
        <f>CI95</f>
        <v>200000</v>
      </c>
      <c r="CJ94" s="102"/>
      <c r="CK94" s="102">
        <f t="shared" si="235"/>
        <v>0</v>
      </c>
      <c r="CL94" s="102">
        <f>CL95</f>
        <v>0</v>
      </c>
      <c r="CM94" s="102">
        <f>CM95</f>
        <v>200000</v>
      </c>
      <c r="CN94" s="102"/>
      <c r="CO94" s="102">
        <f t="shared" si="236"/>
        <v>0</v>
      </c>
      <c r="CP94" s="102">
        <f>CP95</f>
        <v>0</v>
      </c>
      <c r="CQ94" s="102">
        <f>CQ95</f>
        <v>200000</v>
      </c>
      <c r="CR94" s="102">
        <f>CR95</f>
        <v>0</v>
      </c>
      <c r="CS94" s="102">
        <f t="shared" si="237"/>
        <v>0</v>
      </c>
      <c r="CT94" s="102">
        <f>CT95</f>
        <v>-200000</v>
      </c>
      <c r="CU94" s="102">
        <f>CU95</f>
        <v>0</v>
      </c>
      <c r="CV94" s="102">
        <f>CV95</f>
        <v>0</v>
      </c>
      <c r="CW94" s="102">
        <f t="shared" si="238"/>
        <v>0</v>
      </c>
      <c r="CX94" s="102">
        <f t="shared" ref="CX94:DH94" si="306">CX95</f>
        <v>0</v>
      </c>
      <c r="CY94" s="102">
        <f t="shared" si="306"/>
        <v>0</v>
      </c>
      <c r="CZ94" s="115">
        <f t="shared" si="306"/>
        <v>0</v>
      </c>
      <c r="DA94" s="115">
        <f t="shared" si="306"/>
        <v>0</v>
      </c>
      <c r="DB94" s="115">
        <f>DB95</f>
        <v>0</v>
      </c>
      <c r="DC94" s="115">
        <f>DC95</f>
        <v>52280</v>
      </c>
      <c r="DD94" s="102">
        <f t="shared" si="240"/>
        <v>0</v>
      </c>
      <c r="DE94" s="102">
        <f t="shared" si="241"/>
        <v>98.641509433962256</v>
      </c>
      <c r="DF94" s="115">
        <f t="shared" ref="DF94" si="307">DF95</f>
        <v>0</v>
      </c>
      <c r="DG94" s="115">
        <f t="shared" si="306"/>
        <v>0</v>
      </c>
      <c r="DH94" s="102">
        <f t="shared" si="306"/>
        <v>0</v>
      </c>
      <c r="DI94" s="102">
        <f t="shared" si="243"/>
        <v>0</v>
      </c>
      <c r="DJ94" s="102">
        <f>DJ95</f>
        <v>53000</v>
      </c>
      <c r="DK94" s="115">
        <f>DK95</f>
        <v>53000</v>
      </c>
      <c r="DL94" s="102">
        <f t="shared" si="244"/>
        <v>0</v>
      </c>
      <c r="DM94" s="102">
        <f>DM95</f>
        <v>0</v>
      </c>
      <c r="DN94" s="115">
        <f>DN95</f>
        <v>53000</v>
      </c>
      <c r="DO94" s="102">
        <f t="shared" ref="DO94" si="308">DO95</f>
        <v>52280</v>
      </c>
      <c r="DP94" s="102">
        <f t="shared" si="246"/>
        <v>98.641509433962256</v>
      </c>
      <c r="DQ94" s="102">
        <f>DQ95</f>
        <v>-720</v>
      </c>
      <c r="DR94" s="115">
        <f>DR95</f>
        <v>52280</v>
      </c>
      <c r="DS94" s="115">
        <f t="shared" ref="DS94" si="309">DS95</f>
        <v>52280</v>
      </c>
      <c r="DT94" s="102">
        <f t="shared" si="248"/>
        <v>100</v>
      </c>
      <c r="DU94" s="102">
        <f>DU95</f>
        <v>0</v>
      </c>
      <c r="DV94" s="115">
        <f>DV95</f>
        <v>52280</v>
      </c>
      <c r="DW94" s="115">
        <f t="shared" ref="DW94:DZ94" si="310">DW95</f>
        <v>0</v>
      </c>
      <c r="DX94" s="115">
        <f t="shared" si="310"/>
        <v>0</v>
      </c>
      <c r="DY94" s="115">
        <f t="shared" si="310"/>
        <v>0</v>
      </c>
      <c r="DZ94" s="115">
        <f t="shared" si="310"/>
        <v>0</v>
      </c>
    </row>
    <row r="95" spans="1:130" s="630" customFormat="1" ht="19.5" customHeight="1" x14ac:dyDescent="0.35">
      <c r="A95" s="639"/>
      <c r="B95" s="715"/>
      <c r="C95" s="644"/>
      <c r="D95" s="635"/>
      <c r="E95" s="635"/>
      <c r="F95" s="635"/>
      <c r="G95" s="635" t="s">
        <v>9</v>
      </c>
      <c r="H95" s="635"/>
      <c r="I95" s="635"/>
      <c r="J95" s="635" t="s">
        <v>201</v>
      </c>
      <c r="K95" s="611"/>
      <c r="L95" s="580"/>
      <c r="M95" s="580"/>
      <c r="N95" s="580">
        <v>4511</v>
      </c>
      <c r="O95" s="576" t="s">
        <v>200</v>
      </c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574"/>
      <c r="AJ95" s="35"/>
      <c r="AK95" s="35"/>
      <c r="AL95" s="35"/>
      <c r="AM95" s="35"/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/>
      <c r="AT95" s="38"/>
      <c r="AU95" s="38">
        <v>300000</v>
      </c>
      <c r="AV95" s="38">
        <v>300000</v>
      </c>
      <c r="AW95" s="38"/>
      <c r="AX95" s="38"/>
      <c r="AY95" s="38">
        <f>(BB95-AV95)</f>
        <v>-210000</v>
      </c>
      <c r="AZ95" s="35"/>
      <c r="BA95" s="35"/>
      <c r="BB95" s="38">
        <v>90000</v>
      </c>
      <c r="BC95" s="38">
        <v>90000</v>
      </c>
      <c r="BD95" s="38">
        <v>0</v>
      </c>
      <c r="BE95" s="38">
        <v>0</v>
      </c>
      <c r="BF95" s="38">
        <v>90000</v>
      </c>
      <c r="BG95" s="38">
        <v>86625</v>
      </c>
      <c r="BH95" s="38">
        <v>0</v>
      </c>
      <c r="BI95" s="38">
        <f>(BJ95-BH95)</f>
        <v>65000</v>
      </c>
      <c r="BJ95" s="38">
        <v>65000</v>
      </c>
      <c r="BK95" s="112">
        <v>0</v>
      </c>
      <c r="BL95" s="54">
        <f t="shared" si="291"/>
        <v>0</v>
      </c>
      <c r="BM95" s="38"/>
      <c r="BN95" s="38"/>
      <c r="BO95" s="38">
        <v>0</v>
      </c>
      <c r="BP95" s="38"/>
      <c r="BQ95" s="38"/>
      <c r="BR95" s="54">
        <f>(BS95-BO95)</f>
        <v>200000</v>
      </c>
      <c r="BS95" s="38">
        <v>200000</v>
      </c>
      <c r="BT95" s="38">
        <v>0</v>
      </c>
      <c r="BU95" s="38">
        <f>(BY95-BO95)</f>
        <v>0</v>
      </c>
      <c r="BV95" s="38">
        <v>185000</v>
      </c>
      <c r="BW95" s="38"/>
      <c r="BX95" s="38"/>
      <c r="BY95" s="38">
        <v>0</v>
      </c>
      <c r="BZ95" s="38">
        <v>0</v>
      </c>
      <c r="CA95" s="38">
        <f t="shared" si="232"/>
        <v>0</v>
      </c>
      <c r="CB95" s="38">
        <f t="shared" si="233"/>
        <v>0</v>
      </c>
      <c r="CC95" s="51"/>
      <c r="CD95" s="51"/>
      <c r="CE95" s="38">
        <v>185000</v>
      </c>
      <c r="CF95" s="38">
        <v>0</v>
      </c>
      <c r="CG95" s="38">
        <f t="shared" si="234"/>
        <v>0</v>
      </c>
      <c r="CH95" s="38">
        <f>(CI95-CE95)</f>
        <v>15000</v>
      </c>
      <c r="CI95" s="51">
        <v>200000</v>
      </c>
      <c r="CJ95" s="38"/>
      <c r="CK95" s="38">
        <f t="shared" si="235"/>
        <v>0</v>
      </c>
      <c r="CL95" s="38">
        <f>(CM95-CI95)</f>
        <v>0</v>
      </c>
      <c r="CM95" s="51">
        <v>200000</v>
      </c>
      <c r="CN95" s="38"/>
      <c r="CO95" s="38">
        <f t="shared" si="236"/>
        <v>0</v>
      </c>
      <c r="CP95" s="38">
        <f>(CQ95-CM95)</f>
        <v>0</v>
      </c>
      <c r="CQ95" s="51">
        <v>200000</v>
      </c>
      <c r="CR95" s="38">
        <v>0</v>
      </c>
      <c r="CS95" s="38">
        <f t="shared" si="237"/>
        <v>0</v>
      </c>
      <c r="CT95" s="38">
        <f>(CU95-CQ95)</f>
        <v>-200000</v>
      </c>
      <c r="CU95" s="51">
        <v>0</v>
      </c>
      <c r="CV95" s="38">
        <v>0</v>
      </c>
      <c r="CW95" s="38">
        <f t="shared" si="238"/>
        <v>0</v>
      </c>
      <c r="CX95" s="38">
        <f>(CY95-CU95)</f>
        <v>0</v>
      </c>
      <c r="CY95" s="51">
        <v>0</v>
      </c>
      <c r="CZ95" s="745"/>
      <c r="DA95" s="745"/>
      <c r="DB95" s="745">
        <v>0</v>
      </c>
      <c r="DC95" s="745">
        <v>52280</v>
      </c>
      <c r="DD95" s="38">
        <f t="shared" si="240"/>
        <v>0</v>
      </c>
      <c r="DE95" s="38">
        <f t="shared" si="241"/>
        <v>98.641509433962256</v>
      </c>
      <c r="DF95" s="745"/>
      <c r="DG95" s="745">
        <v>0</v>
      </c>
      <c r="DH95" s="51"/>
      <c r="DI95" s="38">
        <f t="shared" si="243"/>
        <v>0</v>
      </c>
      <c r="DJ95" s="38">
        <f>(DK95-DG95)</f>
        <v>53000</v>
      </c>
      <c r="DK95" s="745">
        <v>53000</v>
      </c>
      <c r="DL95" s="38">
        <f t="shared" si="244"/>
        <v>0</v>
      </c>
      <c r="DM95" s="38">
        <f>(DN95-DK95)</f>
        <v>0</v>
      </c>
      <c r="DN95" s="745">
        <v>53000</v>
      </c>
      <c r="DO95" s="51">
        <v>52280</v>
      </c>
      <c r="DP95" s="38">
        <f t="shared" si="246"/>
        <v>98.641509433962256</v>
      </c>
      <c r="DQ95" s="38">
        <f>(DR95-DN95)</f>
        <v>-720</v>
      </c>
      <c r="DR95" s="745">
        <v>52280</v>
      </c>
      <c r="DS95" s="745">
        <v>52280</v>
      </c>
      <c r="DT95" s="38">
        <f t="shared" si="248"/>
        <v>100</v>
      </c>
      <c r="DU95" s="38">
        <f>(DV95-DR95)</f>
        <v>0</v>
      </c>
      <c r="DV95" s="745">
        <v>52280</v>
      </c>
      <c r="DW95" s="745"/>
      <c r="DX95" s="745"/>
      <c r="DY95" s="745"/>
      <c r="DZ95" s="745"/>
    </row>
    <row r="96" spans="1:130" s="630" customFormat="1" ht="19.5" hidden="1" customHeight="1" x14ac:dyDescent="0.35">
      <c r="A96" s="639"/>
      <c r="B96" s="640" t="s">
        <v>535</v>
      </c>
      <c r="C96" s="641" t="s">
        <v>9</v>
      </c>
      <c r="D96" s="622"/>
      <c r="E96" s="622"/>
      <c r="F96" s="622"/>
      <c r="G96" s="622"/>
      <c r="H96" s="622"/>
      <c r="I96" s="622"/>
      <c r="J96" s="622" t="s">
        <v>201</v>
      </c>
      <c r="K96" s="654"/>
      <c r="L96" s="609"/>
      <c r="M96" s="817">
        <v>452</v>
      </c>
      <c r="N96" s="817" t="s">
        <v>94</v>
      </c>
      <c r="O96" s="538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523"/>
      <c r="AJ96" s="44"/>
      <c r="AK96" s="44"/>
      <c r="AL96" s="44"/>
      <c r="AM96" s="44"/>
      <c r="AN96" s="107"/>
      <c r="AO96" s="107"/>
      <c r="AP96" s="107"/>
      <c r="AQ96" s="107"/>
      <c r="AR96" s="102">
        <v>0</v>
      </c>
      <c r="AS96" s="107"/>
      <c r="AT96" s="107"/>
      <c r="AU96" s="107"/>
      <c r="AV96" s="102">
        <f>AV97</f>
        <v>0</v>
      </c>
      <c r="AW96" s="102"/>
      <c r="AX96" s="102"/>
      <c r="AY96" s="102">
        <f>AY97</f>
        <v>12000</v>
      </c>
      <c r="AZ96" s="31"/>
      <c r="BA96" s="31"/>
      <c r="BB96" s="102">
        <f t="shared" ref="BB96:BK96" si="311">BB97</f>
        <v>12000</v>
      </c>
      <c r="BC96" s="102">
        <f t="shared" si="311"/>
        <v>12000</v>
      </c>
      <c r="BD96" s="102">
        <f t="shared" si="311"/>
        <v>0</v>
      </c>
      <c r="BE96" s="102">
        <f t="shared" si="311"/>
        <v>0</v>
      </c>
      <c r="BF96" s="102">
        <f t="shared" si="311"/>
        <v>12000</v>
      </c>
      <c r="BG96" s="102">
        <f>BG97</f>
        <v>12000</v>
      </c>
      <c r="BH96" s="102">
        <f t="shared" si="311"/>
        <v>0</v>
      </c>
      <c r="BI96" s="102">
        <f t="shared" si="311"/>
        <v>0</v>
      </c>
      <c r="BJ96" s="102">
        <f t="shared" si="311"/>
        <v>0</v>
      </c>
      <c r="BK96" s="102">
        <f t="shared" si="311"/>
        <v>0</v>
      </c>
      <c r="BL96" s="102">
        <f t="shared" si="291"/>
        <v>0</v>
      </c>
      <c r="BM96" s="102"/>
      <c r="BN96" s="102"/>
      <c r="BO96" s="102">
        <f>BO97</f>
        <v>0</v>
      </c>
      <c r="BP96" s="102"/>
      <c r="BQ96" s="102"/>
      <c r="BR96" s="102">
        <f>BR97</f>
        <v>0</v>
      </c>
      <c r="BS96" s="102">
        <f>BS97</f>
        <v>0</v>
      </c>
      <c r="BT96" s="102">
        <f>BT97</f>
        <v>0</v>
      </c>
      <c r="BU96" s="102">
        <f>BU97</f>
        <v>0</v>
      </c>
      <c r="BV96" s="102">
        <f>BV97</f>
        <v>0</v>
      </c>
      <c r="BW96" s="102"/>
      <c r="BX96" s="102"/>
      <c r="BY96" s="102">
        <f>BY97</f>
        <v>0</v>
      </c>
      <c r="BZ96" s="102">
        <f>BZ97</f>
        <v>0</v>
      </c>
      <c r="CA96" s="102">
        <f t="shared" si="232"/>
        <v>0</v>
      </c>
      <c r="CB96" s="102">
        <f t="shared" si="233"/>
        <v>0</v>
      </c>
      <c r="CC96" s="102">
        <f>CC97</f>
        <v>0</v>
      </c>
      <c r="CD96" s="102">
        <f>CD97</f>
        <v>0</v>
      </c>
      <c r="CE96" s="102">
        <f>CE97</f>
        <v>0</v>
      </c>
      <c r="CF96" s="102">
        <f>CF97</f>
        <v>0</v>
      </c>
      <c r="CG96" s="102">
        <f t="shared" si="234"/>
        <v>0</v>
      </c>
      <c r="CH96" s="102">
        <f>CH97</f>
        <v>0</v>
      </c>
      <c r="CI96" s="102">
        <f>CI97</f>
        <v>0</v>
      </c>
      <c r="CJ96" s="102"/>
      <c r="CK96" s="102">
        <f t="shared" si="235"/>
        <v>0</v>
      </c>
      <c r="CL96" s="102">
        <f>CL97</f>
        <v>0</v>
      </c>
      <c r="CM96" s="102">
        <f>CM97</f>
        <v>0</v>
      </c>
      <c r="CN96" s="102"/>
      <c r="CO96" s="102">
        <f t="shared" si="236"/>
        <v>0</v>
      </c>
      <c r="CP96" s="102">
        <f>CP97</f>
        <v>0</v>
      </c>
      <c r="CQ96" s="102">
        <f>CQ97</f>
        <v>0</v>
      </c>
      <c r="CR96" s="102">
        <f>CR97</f>
        <v>0</v>
      </c>
      <c r="CS96" s="102">
        <f t="shared" si="237"/>
        <v>0</v>
      </c>
      <c r="CT96" s="102">
        <f>CT97</f>
        <v>0</v>
      </c>
      <c r="CU96" s="102">
        <f>CU97</f>
        <v>0</v>
      </c>
      <c r="CV96" s="102">
        <f>CV97</f>
        <v>0</v>
      </c>
      <c r="CW96" s="102">
        <f t="shared" si="238"/>
        <v>0</v>
      </c>
      <c r="CX96" s="102">
        <f t="shared" ref="CX96:DH96" si="312">CX97</f>
        <v>0</v>
      </c>
      <c r="CY96" s="102">
        <f t="shared" si="312"/>
        <v>0</v>
      </c>
      <c r="CZ96" s="102">
        <f t="shared" si="312"/>
        <v>0</v>
      </c>
      <c r="DA96" s="102">
        <f t="shared" si="312"/>
        <v>0</v>
      </c>
      <c r="DB96" s="102">
        <f>DB97</f>
        <v>0</v>
      </c>
      <c r="DC96" s="102">
        <f>DC97</f>
        <v>0</v>
      </c>
      <c r="DD96" s="102">
        <f t="shared" si="240"/>
        <v>0</v>
      </c>
      <c r="DE96" s="102">
        <f t="shared" si="241"/>
        <v>0</v>
      </c>
      <c r="DF96" s="102">
        <f t="shared" ref="DF96" si="313">DF97</f>
        <v>0</v>
      </c>
      <c r="DG96" s="102">
        <f t="shared" si="312"/>
        <v>0</v>
      </c>
      <c r="DH96" s="102">
        <f t="shared" si="312"/>
        <v>0</v>
      </c>
      <c r="DI96" s="102">
        <f t="shared" si="243"/>
        <v>0</v>
      </c>
      <c r="DJ96" s="102">
        <f>DJ97</f>
        <v>0</v>
      </c>
      <c r="DK96" s="102">
        <f>DK97</f>
        <v>0</v>
      </c>
      <c r="DL96" s="102">
        <f t="shared" si="244"/>
        <v>0</v>
      </c>
      <c r="DM96" s="102">
        <f>DM97</f>
        <v>0</v>
      </c>
      <c r="DN96" s="102">
        <f>DN97</f>
        <v>0</v>
      </c>
      <c r="DO96" s="102">
        <f t="shared" ref="DO96" si="314">DO97</f>
        <v>0</v>
      </c>
      <c r="DP96" s="102">
        <f t="shared" si="246"/>
        <v>0</v>
      </c>
      <c r="DQ96" s="102">
        <f>DQ97</f>
        <v>0</v>
      </c>
      <c r="DR96" s="102">
        <f>DR97</f>
        <v>0</v>
      </c>
      <c r="DS96" s="102">
        <f t="shared" ref="DS96" si="315">DS97</f>
        <v>0</v>
      </c>
      <c r="DT96" s="102">
        <f t="shared" si="248"/>
        <v>0</v>
      </c>
      <c r="DU96" s="102">
        <f>DU97</f>
        <v>0</v>
      </c>
      <c r="DV96" s="102">
        <f>DV97</f>
        <v>0</v>
      </c>
      <c r="DW96" s="102">
        <f t="shared" ref="DW96:DZ96" si="316">DW97</f>
        <v>0</v>
      </c>
      <c r="DX96" s="102">
        <f t="shared" si="316"/>
        <v>0</v>
      </c>
      <c r="DY96" s="102">
        <f t="shared" si="316"/>
        <v>0</v>
      </c>
      <c r="DZ96" s="102">
        <f t="shared" si="316"/>
        <v>0</v>
      </c>
    </row>
    <row r="97" spans="1:130" s="630" customFormat="1" ht="20.100000000000001" hidden="1" customHeight="1" x14ac:dyDescent="0.35">
      <c r="A97" s="639"/>
      <c r="B97" s="715"/>
      <c r="C97" s="644"/>
      <c r="D97" s="635"/>
      <c r="E97" s="635"/>
      <c r="F97" s="635"/>
      <c r="G97" s="635"/>
      <c r="H97" s="635"/>
      <c r="I97" s="635"/>
      <c r="J97" s="635" t="s">
        <v>201</v>
      </c>
      <c r="K97" s="611"/>
      <c r="L97" s="580"/>
      <c r="M97" s="580"/>
      <c r="N97" s="580">
        <v>4521</v>
      </c>
      <c r="O97" s="576" t="s">
        <v>240</v>
      </c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574"/>
      <c r="AJ97" s="35"/>
      <c r="AK97" s="35"/>
      <c r="AL97" s="35"/>
      <c r="AM97" s="35"/>
      <c r="AN97" s="38"/>
      <c r="AO97" s="38"/>
      <c r="AP97" s="38"/>
      <c r="AQ97" s="38"/>
      <c r="AR97" s="38">
        <v>0</v>
      </c>
      <c r="AS97" s="38"/>
      <c r="AT97" s="38"/>
      <c r="AU97" s="38"/>
      <c r="AV97" s="38">
        <v>0</v>
      </c>
      <c r="AW97" s="38"/>
      <c r="AX97" s="38"/>
      <c r="AY97" s="38">
        <f>(BB97-AV97)</f>
        <v>12000</v>
      </c>
      <c r="AZ97" s="35"/>
      <c r="BA97" s="35"/>
      <c r="BB97" s="38">
        <v>12000</v>
      </c>
      <c r="BC97" s="38">
        <v>12000</v>
      </c>
      <c r="BD97" s="38">
        <v>0</v>
      </c>
      <c r="BE97" s="38">
        <v>0</v>
      </c>
      <c r="BF97" s="38">
        <v>12000</v>
      </c>
      <c r="BG97" s="38">
        <v>12000</v>
      </c>
      <c r="BH97" s="38">
        <v>0</v>
      </c>
      <c r="BI97" s="38">
        <f>(BJ97-BH97)</f>
        <v>0</v>
      </c>
      <c r="BJ97" s="38">
        <v>0</v>
      </c>
      <c r="BK97" s="38"/>
      <c r="BL97" s="38">
        <f t="shared" si="291"/>
        <v>0</v>
      </c>
      <c r="BM97" s="38"/>
      <c r="BN97" s="38"/>
      <c r="BO97" s="38">
        <v>0</v>
      </c>
      <c r="BP97" s="38"/>
      <c r="BQ97" s="38"/>
      <c r="BR97" s="38">
        <f>(BS97-BO97)</f>
        <v>0</v>
      </c>
      <c r="BS97" s="38">
        <v>0</v>
      </c>
      <c r="BT97" s="38">
        <v>0</v>
      </c>
      <c r="BU97" s="38">
        <f>(BY97-BO97)</f>
        <v>0</v>
      </c>
      <c r="BV97" s="38">
        <v>0</v>
      </c>
      <c r="BW97" s="38"/>
      <c r="BX97" s="38"/>
      <c r="BY97" s="38"/>
      <c r="BZ97" s="38"/>
      <c r="CA97" s="38">
        <f t="shared" si="232"/>
        <v>0</v>
      </c>
      <c r="CB97" s="38">
        <f t="shared" si="233"/>
        <v>0</v>
      </c>
      <c r="CC97" s="38"/>
      <c r="CD97" s="38"/>
      <c r="CE97" s="38">
        <v>0</v>
      </c>
      <c r="CF97" s="38"/>
      <c r="CG97" s="38">
        <f t="shared" si="234"/>
        <v>0</v>
      </c>
      <c r="CH97" s="38">
        <f>(CI97-CE97)</f>
        <v>0</v>
      </c>
      <c r="CI97" s="38"/>
      <c r="CJ97" s="38"/>
      <c r="CK97" s="38">
        <f t="shared" si="235"/>
        <v>0</v>
      </c>
      <c r="CL97" s="38">
        <f>(CM97-CI97)</f>
        <v>0</v>
      </c>
      <c r="CM97" s="38"/>
      <c r="CN97" s="38"/>
      <c r="CO97" s="38">
        <f t="shared" si="236"/>
        <v>0</v>
      </c>
      <c r="CP97" s="38">
        <f>(CQ97-CM97)</f>
        <v>0</v>
      </c>
      <c r="CQ97" s="38"/>
      <c r="CR97" s="38"/>
      <c r="CS97" s="38">
        <f t="shared" si="237"/>
        <v>0</v>
      </c>
      <c r="CT97" s="38">
        <f>(CU97-CQ97)</f>
        <v>0</v>
      </c>
      <c r="CU97" s="38"/>
      <c r="CV97" s="38"/>
      <c r="CW97" s="38">
        <f t="shared" si="238"/>
        <v>0</v>
      </c>
      <c r="CX97" s="38">
        <f>(CY97-CU97)</f>
        <v>0</v>
      </c>
      <c r="CY97" s="38"/>
      <c r="CZ97" s="38"/>
      <c r="DA97" s="38"/>
      <c r="DB97" s="38">
        <v>0</v>
      </c>
      <c r="DC97" s="38">
        <v>0</v>
      </c>
      <c r="DD97" s="38">
        <f t="shared" si="240"/>
        <v>0</v>
      </c>
      <c r="DE97" s="38">
        <f t="shared" si="241"/>
        <v>0</v>
      </c>
      <c r="DF97" s="38"/>
      <c r="DG97" s="38"/>
      <c r="DH97" s="38"/>
      <c r="DI97" s="38">
        <f t="shared" si="243"/>
        <v>0</v>
      </c>
      <c r="DJ97" s="38">
        <f>(DK97-DG97)</f>
        <v>0</v>
      </c>
      <c r="DK97" s="38"/>
      <c r="DL97" s="38">
        <f t="shared" si="244"/>
        <v>0</v>
      </c>
      <c r="DM97" s="38">
        <f>(DN97-DK97)</f>
        <v>0</v>
      </c>
      <c r="DN97" s="38"/>
      <c r="DO97" s="38"/>
      <c r="DP97" s="38">
        <f t="shared" si="246"/>
        <v>0</v>
      </c>
      <c r="DQ97" s="38">
        <f>(DR97-DN97)</f>
        <v>0</v>
      </c>
      <c r="DR97" s="38"/>
      <c r="DS97" s="38"/>
      <c r="DT97" s="38">
        <f t="shared" si="248"/>
        <v>0</v>
      </c>
      <c r="DU97" s="38">
        <f>(DV97-DR97)</f>
        <v>0</v>
      </c>
      <c r="DV97" s="38"/>
      <c r="DW97" s="38"/>
      <c r="DX97" s="38"/>
      <c r="DY97" s="38"/>
      <c r="DZ97" s="38"/>
    </row>
    <row r="98" spans="1:130" s="630" customFormat="1" ht="20.100000000000001" customHeight="1" x14ac:dyDescent="0.35">
      <c r="A98" s="635"/>
      <c r="B98" s="660" t="s">
        <v>504</v>
      </c>
      <c r="C98" s="496"/>
      <c r="D98" s="660"/>
      <c r="E98" s="660"/>
      <c r="F98" s="660"/>
      <c r="G98" s="660"/>
      <c r="H98" s="660"/>
      <c r="I98" s="660"/>
      <c r="J98" s="660"/>
      <c r="K98" s="505"/>
      <c r="L98" s="919" t="s">
        <v>625</v>
      </c>
      <c r="M98" s="919"/>
      <c r="N98" s="919"/>
      <c r="O98" s="919"/>
      <c r="P98" s="676"/>
      <c r="Q98" s="676"/>
      <c r="R98" s="676"/>
      <c r="S98" s="676"/>
      <c r="T98" s="676"/>
      <c r="U98" s="676"/>
      <c r="V98" s="676"/>
      <c r="W98" s="676"/>
      <c r="X98" s="676"/>
      <c r="Y98" s="676"/>
      <c r="Z98" s="676"/>
      <c r="AA98" s="676"/>
      <c r="AB98" s="676"/>
      <c r="AC98" s="676"/>
      <c r="AD98" s="676"/>
      <c r="AE98" s="676"/>
      <c r="AF98" s="676"/>
      <c r="AG98" s="676"/>
      <c r="AH98" s="676"/>
      <c r="AI98" s="677"/>
      <c r="AJ98" s="676"/>
      <c r="AK98" s="676"/>
      <c r="AL98" s="676"/>
      <c r="AM98" s="676"/>
      <c r="AN98" s="54"/>
      <c r="AO98" s="54"/>
      <c r="AP98" s="54"/>
      <c r="AQ98" s="54"/>
      <c r="AR98" s="113">
        <f>AR99</f>
        <v>0</v>
      </c>
      <c r="AS98" s="113"/>
      <c r="AT98" s="113"/>
      <c r="AU98" s="113"/>
      <c r="AV98" s="113">
        <f>AV99</f>
        <v>222500</v>
      </c>
      <c r="AW98" s="113"/>
      <c r="AX98" s="113"/>
      <c r="AY98" s="113"/>
      <c r="AZ98" s="113"/>
      <c r="BA98" s="113"/>
      <c r="BB98" s="113">
        <f>BB99</f>
        <v>147578</v>
      </c>
      <c r="BC98" s="113">
        <f>BC99</f>
        <v>147578</v>
      </c>
      <c r="BD98" s="113"/>
      <c r="BE98" s="113"/>
      <c r="BF98" s="113">
        <f t="shared" ref="BF98:BK98" si="317">BF99</f>
        <v>318069</v>
      </c>
      <c r="BG98" s="113">
        <f t="shared" si="317"/>
        <v>281412.58999999997</v>
      </c>
      <c r="BH98" s="113">
        <f t="shared" si="317"/>
        <v>238964</v>
      </c>
      <c r="BI98" s="113">
        <f t="shared" si="317"/>
        <v>36360</v>
      </c>
      <c r="BJ98" s="113">
        <f t="shared" si="317"/>
        <v>275324</v>
      </c>
      <c r="BK98" s="113">
        <f t="shared" si="317"/>
        <v>167155.54999999999</v>
      </c>
      <c r="BL98" s="113">
        <f t="shared" si="291"/>
        <v>60.712306228298296</v>
      </c>
      <c r="BM98" s="113"/>
      <c r="BN98" s="113"/>
      <c r="BO98" s="113">
        <f>BO99</f>
        <v>356053.67</v>
      </c>
      <c r="BP98" s="113"/>
      <c r="BQ98" s="113"/>
      <c r="BR98" s="113">
        <f>BR99</f>
        <v>-40549.67</v>
      </c>
      <c r="BS98" s="113">
        <f>BS99</f>
        <v>315504</v>
      </c>
      <c r="BT98" s="113">
        <f>BT99</f>
        <v>237275.53999999998</v>
      </c>
      <c r="BU98" s="113">
        <f>BU99</f>
        <v>-713.66999999999825</v>
      </c>
      <c r="BV98" s="113">
        <f>BV99</f>
        <v>315504</v>
      </c>
      <c r="BW98" s="113"/>
      <c r="BX98" s="113"/>
      <c r="BY98" s="113">
        <f>BY99</f>
        <v>355340</v>
      </c>
      <c r="BZ98" s="113">
        <f>BZ99</f>
        <v>314421.70999999996</v>
      </c>
      <c r="CA98" s="113">
        <f t="shared" si="232"/>
        <v>111.72979503155847</v>
      </c>
      <c r="CB98" s="113">
        <f t="shared" si="233"/>
        <v>88.48474981707659</v>
      </c>
      <c r="CC98" s="113">
        <f>CC99</f>
        <v>623516.19999999925</v>
      </c>
      <c r="CD98" s="113">
        <f>CD99</f>
        <v>461516.19999999925</v>
      </c>
      <c r="CE98" s="113">
        <f>CE99</f>
        <v>315504</v>
      </c>
      <c r="CF98" s="113">
        <f>CF99</f>
        <v>88460.45</v>
      </c>
      <c r="CG98" s="113">
        <f t="shared" si="234"/>
        <v>28.037822024443432</v>
      </c>
      <c r="CH98" s="113">
        <f>CH99</f>
        <v>43596</v>
      </c>
      <c r="CI98" s="113">
        <f>CI99</f>
        <v>359100</v>
      </c>
      <c r="CJ98" s="113"/>
      <c r="CK98" s="113">
        <f t="shared" si="235"/>
        <v>0</v>
      </c>
      <c r="CL98" s="113">
        <f>CL99</f>
        <v>0</v>
      </c>
      <c r="CM98" s="113">
        <f>CM99</f>
        <v>359100</v>
      </c>
      <c r="CN98" s="113"/>
      <c r="CO98" s="113">
        <f t="shared" si="236"/>
        <v>0</v>
      </c>
      <c r="CP98" s="113">
        <f>CP99</f>
        <v>0</v>
      </c>
      <c r="CQ98" s="113">
        <f>CQ99</f>
        <v>359100</v>
      </c>
      <c r="CR98" s="113">
        <f>CR99</f>
        <v>221494.51999999996</v>
      </c>
      <c r="CS98" s="113">
        <f t="shared" si="237"/>
        <v>61.680456697298794</v>
      </c>
      <c r="CT98" s="113">
        <f>CT99</f>
        <v>14178.030000000006</v>
      </c>
      <c r="CU98" s="113">
        <f>CU99</f>
        <v>373278.03</v>
      </c>
      <c r="CV98" s="113">
        <f>CV99</f>
        <v>221494.51999999996</v>
      </c>
      <c r="CW98" s="113">
        <f t="shared" si="238"/>
        <v>59.337679209247852</v>
      </c>
      <c r="CX98" s="113">
        <f t="shared" ref="CX98:DH98" si="318">CX99</f>
        <v>11998.909999999998</v>
      </c>
      <c r="CY98" s="113">
        <f t="shared" si="318"/>
        <v>385276.94</v>
      </c>
      <c r="CZ98" s="113">
        <f t="shared" si="318"/>
        <v>591075</v>
      </c>
      <c r="DA98" s="113">
        <f t="shared" si="318"/>
        <v>378475</v>
      </c>
      <c r="DB98" s="113">
        <f>DB99</f>
        <v>141519.31</v>
      </c>
      <c r="DC98" s="113">
        <f>DC99</f>
        <v>243304.13</v>
      </c>
      <c r="DD98" s="113">
        <f t="shared" si="240"/>
        <v>171.92291991813698</v>
      </c>
      <c r="DE98" s="113">
        <f t="shared" si="241"/>
        <v>41.371217480020405</v>
      </c>
      <c r="DF98" s="113">
        <f t="shared" ref="DF98" si="319">DF99</f>
        <v>369696.24000000005</v>
      </c>
      <c r="DG98" s="113">
        <f t="shared" si="318"/>
        <v>591075</v>
      </c>
      <c r="DH98" s="113">
        <f t="shared" si="318"/>
        <v>169989.91</v>
      </c>
      <c r="DI98" s="113">
        <f t="shared" si="243"/>
        <v>28.759448462547056</v>
      </c>
      <c r="DJ98" s="113">
        <f>DJ99</f>
        <v>-2975</v>
      </c>
      <c r="DK98" s="113">
        <f>DK99</f>
        <v>588100</v>
      </c>
      <c r="DL98" s="113">
        <f t="shared" si="244"/>
        <v>62.862819248427151</v>
      </c>
      <c r="DM98" s="113">
        <f>DM99</f>
        <v>0</v>
      </c>
      <c r="DN98" s="113">
        <f>DN99</f>
        <v>588100</v>
      </c>
      <c r="DO98" s="113">
        <f t="shared" ref="DO98" si="320">DO99</f>
        <v>329211.48</v>
      </c>
      <c r="DP98" s="113">
        <f t="shared" si="246"/>
        <v>55.978826730147937</v>
      </c>
      <c r="DQ98" s="113">
        <f>DQ99</f>
        <v>42975.000000000029</v>
      </c>
      <c r="DR98" s="113">
        <f>DR99</f>
        <v>631075</v>
      </c>
      <c r="DS98" s="113">
        <f t="shared" ref="DS98" si="321">DS99</f>
        <v>428544.08</v>
      </c>
      <c r="DT98" s="113">
        <f t="shared" si="248"/>
        <v>67.906996791189641</v>
      </c>
      <c r="DU98" s="113">
        <f>DU99</f>
        <v>-132612.97000000003</v>
      </c>
      <c r="DV98" s="113">
        <f>DV99</f>
        <v>498462.03</v>
      </c>
      <c r="DW98" s="113">
        <f t="shared" ref="DW98:DZ98" si="322">DW99</f>
        <v>591075</v>
      </c>
      <c r="DX98" s="113">
        <f t="shared" si="322"/>
        <v>591075</v>
      </c>
      <c r="DY98" s="113">
        <f t="shared" si="322"/>
        <v>323036.09999999998</v>
      </c>
      <c r="DZ98" s="113">
        <f t="shared" si="322"/>
        <v>323036.09999999998</v>
      </c>
    </row>
    <row r="99" spans="1:130" s="630" customFormat="1" ht="20.100000000000001" customHeight="1" x14ac:dyDescent="0.35">
      <c r="A99" s="633" t="s">
        <v>265</v>
      </c>
      <c r="B99" s="633" t="s">
        <v>265</v>
      </c>
      <c r="C99" s="572"/>
      <c r="D99" s="633"/>
      <c r="E99" s="633" t="s">
        <v>7</v>
      </c>
      <c r="F99" s="633"/>
      <c r="G99" s="633"/>
      <c r="H99" s="633"/>
      <c r="I99" s="633"/>
      <c r="J99" s="633" t="s">
        <v>208</v>
      </c>
      <c r="K99" s="655"/>
      <c r="L99" s="903" t="s">
        <v>352</v>
      </c>
      <c r="M99" s="903"/>
      <c r="N99" s="903"/>
      <c r="O99" s="903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591"/>
      <c r="AJ99" s="31"/>
      <c r="AK99" s="31"/>
      <c r="AL99" s="31"/>
      <c r="AM99" s="31"/>
      <c r="AN99" s="53">
        <f>AN101+AN153</f>
        <v>0</v>
      </c>
      <c r="AO99" s="53">
        <f>AO101+AO153</f>
        <v>0</v>
      </c>
      <c r="AP99" s="53">
        <f>AP101+AP153</f>
        <v>0</v>
      </c>
      <c r="AQ99" s="53">
        <f>AQ101+AQ153</f>
        <v>0</v>
      </c>
      <c r="AR99" s="53">
        <v>0</v>
      </c>
      <c r="AS99" s="53"/>
      <c r="AT99" s="53"/>
      <c r="AU99" s="53">
        <f>AU101+AU153</f>
        <v>222500</v>
      </c>
      <c r="AV99" s="53">
        <f>AV101+AV153</f>
        <v>222500</v>
      </c>
      <c r="AW99" s="53">
        <f>AW101+AW153</f>
        <v>222500</v>
      </c>
      <c r="AX99" s="53">
        <f>AX101+AX153</f>
        <v>222500</v>
      </c>
      <c r="AY99" s="53">
        <f>AY101+AY153</f>
        <v>-74922</v>
      </c>
      <c r="AZ99" s="53"/>
      <c r="BA99" s="53"/>
      <c r="BB99" s="53">
        <f t="shared" ref="BB99:BK99" si="323">BB101+BB153</f>
        <v>147578</v>
      </c>
      <c r="BC99" s="53">
        <f t="shared" si="323"/>
        <v>147578</v>
      </c>
      <c r="BD99" s="53">
        <f t="shared" si="323"/>
        <v>143105.01</v>
      </c>
      <c r="BE99" s="53">
        <f t="shared" si="323"/>
        <v>154277.16</v>
      </c>
      <c r="BF99" s="53">
        <f t="shared" si="323"/>
        <v>318069</v>
      </c>
      <c r="BG99" s="53">
        <f t="shared" si="323"/>
        <v>281412.58999999997</v>
      </c>
      <c r="BH99" s="53">
        <f t="shared" si="323"/>
        <v>238964</v>
      </c>
      <c r="BI99" s="53">
        <f t="shared" si="323"/>
        <v>36360</v>
      </c>
      <c r="BJ99" s="53">
        <f t="shared" si="323"/>
        <v>275324</v>
      </c>
      <c r="BK99" s="53">
        <f t="shared" si="323"/>
        <v>167155.54999999999</v>
      </c>
      <c r="BL99" s="53">
        <f t="shared" si="291"/>
        <v>60.712306228298296</v>
      </c>
      <c r="BM99" s="53"/>
      <c r="BN99" s="53"/>
      <c r="BO99" s="53">
        <f>BO101+BO153</f>
        <v>356053.67</v>
      </c>
      <c r="BP99" s="53"/>
      <c r="BQ99" s="53"/>
      <c r="BR99" s="53">
        <f>BR101+BR153</f>
        <v>-40549.67</v>
      </c>
      <c r="BS99" s="53">
        <f>BS101+BS153</f>
        <v>315504</v>
      </c>
      <c r="BT99" s="53">
        <f>BT101+BT153</f>
        <v>237275.53999999998</v>
      </c>
      <c r="BU99" s="53">
        <f>BU101+BU153</f>
        <v>-713.66999999999825</v>
      </c>
      <c r="BV99" s="53">
        <f>BV101+BV153</f>
        <v>315504</v>
      </c>
      <c r="BW99" s="53"/>
      <c r="BX99" s="53"/>
      <c r="BY99" s="53">
        <f>BY101+BY153</f>
        <v>355340</v>
      </c>
      <c r="BZ99" s="53">
        <f>BZ101+BZ153</f>
        <v>314421.70999999996</v>
      </c>
      <c r="CA99" s="53">
        <f t="shared" si="232"/>
        <v>111.72979503155847</v>
      </c>
      <c r="CB99" s="53">
        <f t="shared" si="233"/>
        <v>88.48474981707659</v>
      </c>
      <c r="CC99" s="53">
        <f>CC101+CC153</f>
        <v>623516.19999999925</v>
      </c>
      <c r="CD99" s="53">
        <f>CD101+CD153</f>
        <v>461516.19999999925</v>
      </c>
      <c r="CE99" s="53">
        <f>CE101+CE153</f>
        <v>315504</v>
      </c>
      <c r="CF99" s="53">
        <f>CF101+CF153</f>
        <v>88460.45</v>
      </c>
      <c r="CG99" s="53">
        <f t="shared" si="234"/>
        <v>28.037822024443432</v>
      </c>
      <c r="CH99" s="53">
        <f>CH101+CH153</f>
        <v>43596</v>
      </c>
      <c r="CI99" s="53">
        <f>CI101+CI153</f>
        <v>359100</v>
      </c>
      <c r="CJ99" s="53"/>
      <c r="CK99" s="53">
        <f t="shared" si="235"/>
        <v>0</v>
      </c>
      <c r="CL99" s="53">
        <f>CL101+CL153</f>
        <v>0</v>
      </c>
      <c r="CM99" s="53">
        <f>CM101+CM153</f>
        <v>359100</v>
      </c>
      <c r="CN99" s="53"/>
      <c r="CO99" s="53">
        <f t="shared" si="236"/>
        <v>0</v>
      </c>
      <c r="CP99" s="53">
        <f>CP101+CP153</f>
        <v>0</v>
      </c>
      <c r="CQ99" s="53">
        <f>CQ101+CQ153</f>
        <v>359100</v>
      </c>
      <c r="CR99" s="53">
        <f>CR101+CR153</f>
        <v>221494.51999999996</v>
      </c>
      <c r="CS99" s="53">
        <f t="shared" si="237"/>
        <v>61.680456697298794</v>
      </c>
      <c r="CT99" s="53">
        <f>CT101+CT153</f>
        <v>14178.030000000006</v>
      </c>
      <c r="CU99" s="53">
        <f>CU101+CU153</f>
        <v>373278.03</v>
      </c>
      <c r="CV99" s="53">
        <f>CV101+CV153</f>
        <v>221494.51999999996</v>
      </c>
      <c r="CW99" s="53">
        <f t="shared" si="238"/>
        <v>59.337679209247852</v>
      </c>
      <c r="CX99" s="53">
        <f t="shared" ref="CX99:DH99" si="324">CX101+CX153</f>
        <v>11998.909999999998</v>
      </c>
      <c r="CY99" s="53">
        <f t="shared" si="324"/>
        <v>385276.94</v>
      </c>
      <c r="CZ99" s="53">
        <f t="shared" si="324"/>
        <v>591075</v>
      </c>
      <c r="DA99" s="53">
        <f t="shared" si="324"/>
        <v>378475</v>
      </c>
      <c r="DB99" s="53">
        <f>DB101+DB153</f>
        <v>141519.31</v>
      </c>
      <c r="DC99" s="53">
        <f>DC101+DC153</f>
        <v>243304.13</v>
      </c>
      <c r="DD99" s="53">
        <f t="shared" si="240"/>
        <v>171.92291991813698</v>
      </c>
      <c r="DE99" s="53">
        <f t="shared" si="241"/>
        <v>41.371217480020405</v>
      </c>
      <c r="DF99" s="53">
        <f t="shared" ref="DF99" si="325">DF101+DF153</f>
        <v>369696.24000000005</v>
      </c>
      <c r="DG99" s="53">
        <f t="shared" si="324"/>
        <v>591075</v>
      </c>
      <c r="DH99" s="53">
        <f t="shared" si="324"/>
        <v>169989.91</v>
      </c>
      <c r="DI99" s="53">
        <f t="shared" si="243"/>
        <v>28.759448462547056</v>
      </c>
      <c r="DJ99" s="53">
        <f>DJ101+DJ153</f>
        <v>-2975</v>
      </c>
      <c r="DK99" s="53">
        <f>DK101+DK153</f>
        <v>588100</v>
      </c>
      <c r="DL99" s="53">
        <f t="shared" si="244"/>
        <v>62.862819248427151</v>
      </c>
      <c r="DM99" s="53">
        <f>DM101+DM153</f>
        <v>0</v>
      </c>
      <c r="DN99" s="53">
        <f>DN101+DN153</f>
        <v>588100</v>
      </c>
      <c r="DO99" s="53">
        <f t="shared" ref="DO99" si="326">DO101+DO153</f>
        <v>329211.48</v>
      </c>
      <c r="DP99" s="53">
        <f t="shared" si="246"/>
        <v>55.978826730147937</v>
      </c>
      <c r="DQ99" s="53">
        <f>DQ101+DQ153</f>
        <v>42975.000000000029</v>
      </c>
      <c r="DR99" s="53">
        <f>DR101+DR153</f>
        <v>631075</v>
      </c>
      <c r="DS99" s="53">
        <f t="shared" ref="DS99" si="327">DS101+DS153</f>
        <v>428544.08</v>
      </c>
      <c r="DT99" s="53">
        <f t="shared" si="248"/>
        <v>67.906996791189641</v>
      </c>
      <c r="DU99" s="53">
        <f>DU101+DU153</f>
        <v>-132612.97000000003</v>
      </c>
      <c r="DV99" s="53">
        <f>DV101+DV153</f>
        <v>498462.03</v>
      </c>
      <c r="DW99" s="53">
        <f t="shared" ref="DW99:DZ99" si="328">DW101+DW153</f>
        <v>591075</v>
      </c>
      <c r="DX99" s="53">
        <f t="shared" ref="DX99" si="329">DX101+DX153</f>
        <v>591075</v>
      </c>
      <c r="DY99" s="53">
        <f t="shared" si="328"/>
        <v>323036.09999999998</v>
      </c>
      <c r="DZ99" s="53">
        <f t="shared" si="328"/>
        <v>323036.09999999998</v>
      </c>
    </row>
    <row r="100" spans="1:130" s="630" customFormat="1" ht="20.100000000000001" customHeight="1" x14ac:dyDescent="0.35">
      <c r="A100" s="637"/>
      <c r="B100" s="637"/>
      <c r="C100" s="575"/>
      <c r="D100" s="636"/>
      <c r="E100" s="636"/>
      <c r="F100" s="636"/>
      <c r="G100" s="637"/>
      <c r="H100" s="636"/>
      <c r="I100" s="636"/>
      <c r="J100" s="636"/>
      <c r="K100" s="653" t="s">
        <v>7</v>
      </c>
      <c r="L100" s="552" t="s">
        <v>305</v>
      </c>
      <c r="M100" s="552"/>
      <c r="N100" s="552"/>
      <c r="O100" s="814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591"/>
      <c r="AJ100" s="31"/>
      <c r="AK100" s="31"/>
      <c r="AL100" s="31"/>
      <c r="AM100" s="31"/>
      <c r="AN100" s="110">
        <v>0</v>
      </c>
      <c r="AO100" s="110">
        <v>0</v>
      </c>
      <c r="AP100" s="110">
        <v>0</v>
      </c>
      <c r="AQ100" s="110">
        <v>0</v>
      </c>
      <c r="AR100" s="110">
        <v>0</v>
      </c>
      <c r="AS100" s="110"/>
      <c r="AT100" s="110"/>
      <c r="AU100" s="110">
        <v>647427</v>
      </c>
      <c r="AV100" s="110">
        <v>222500</v>
      </c>
      <c r="AW100" s="110">
        <v>222500</v>
      </c>
      <c r="AX100" s="110">
        <v>222500</v>
      </c>
      <c r="AY100" s="110">
        <f>(BB100-AV100)</f>
        <v>-74922</v>
      </c>
      <c r="AZ100" s="110"/>
      <c r="BA100" s="110"/>
      <c r="BB100" s="110">
        <v>147578</v>
      </c>
      <c r="BC100" s="110">
        <v>147578</v>
      </c>
      <c r="BD100" s="110">
        <v>147100.01</v>
      </c>
      <c r="BE100" s="110">
        <v>158272.16</v>
      </c>
      <c r="BF100" s="110">
        <v>330849</v>
      </c>
      <c r="BG100" s="110">
        <v>281412.58999999997</v>
      </c>
      <c r="BH100" s="110">
        <v>238964</v>
      </c>
      <c r="BI100" s="110">
        <f>(BJ100-BH100)</f>
        <v>36360</v>
      </c>
      <c r="BJ100" s="110">
        <v>275324</v>
      </c>
      <c r="BK100" s="110">
        <v>167155.54999999999</v>
      </c>
      <c r="BL100" s="110">
        <f t="shared" si="291"/>
        <v>60.712306228298296</v>
      </c>
      <c r="BM100" s="110"/>
      <c r="BN100" s="110"/>
      <c r="BO100" s="110">
        <v>356053.67</v>
      </c>
      <c r="BP100" s="110"/>
      <c r="BQ100" s="110"/>
      <c r="BR100" s="110">
        <f>(BS100-BO100)</f>
        <v>-40549.669999999984</v>
      </c>
      <c r="BS100" s="110">
        <v>315504</v>
      </c>
      <c r="BT100" s="110">
        <v>237275.54</v>
      </c>
      <c r="BU100" s="110">
        <f>(BY100-BO100)</f>
        <v>-713.6699999999837</v>
      </c>
      <c r="BV100" s="110">
        <v>315504</v>
      </c>
      <c r="BW100" s="110"/>
      <c r="BX100" s="110"/>
      <c r="BY100" s="110">
        <v>355340</v>
      </c>
      <c r="BZ100" s="110">
        <f>BZ101+BZ153</f>
        <v>314421.70999999996</v>
      </c>
      <c r="CA100" s="110">
        <f t="shared" si="232"/>
        <v>111.72979503155847</v>
      </c>
      <c r="CB100" s="110">
        <f t="shared" si="233"/>
        <v>88.48474981707659</v>
      </c>
      <c r="CC100" s="110">
        <v>315504</v>
      </c>
      <c r="CD100" s="110">
        <v>315504</v>
      </c>
      <c r="CE100" s="110">
        <f>CE101+CE153</f>
        <v>315504</v>
      </c>
      <c r="CF100" s="110">
        <f>CF101+CF153</f>
        <v>88460.45</v>
      </c>
      <c r="CG100" s="110">
        <f t="shared" si="234"/>
        <v>28.037822024443432</v>
      </c>
      <c r="CH100" s="110">
        <f>CH101+CH153</f>
        <v>43596</v>
      </c>
      <c r="CI100" s="110">
        <f>CI101+CI153</f>
        <v>359100</v>
      </c>
      <c r="CJ100" s="110"/>
      <c r="CK100" s="110">
        <f t="shared" si="235"/>
        <v>0</v>
      </c>
      <c r="CL100" s="110">
        <f>CL101+CL153</f>
        <v>0</v>
      </c>
      <c r="CM100" s="110">
        <f>CM101+CM153</f>
        <v>359100</v>
      </c>
      <c r="CN100" s="110"/>
      <c r="CO100" s="110">
        <f t="shared" si="236"/>
        <v>0</v>
      </c>
      <c r="CP100" s="110">
        <f>CP101+CP153</f>
        <v>0</v>
      </c>
      <c r="CQ100" s="110">
        <f>CQ101+CQ153</f>
        <v>359100</v>
      </c>
      <c r="CR100" s="110">
        <f>CR101+CR153</f>
        <v>221494.51999999996</v>
      </c>
      <c r="CS100" s="110">
        <f t="shared" si="237"/>
        <v>61.680456697298794</v>
      </c>
      <c r="CT100" s="110">
        <f>CT101+CT153</f>
        <v>14178.030000000006</v>
      </c>
      <c r="CU100" s="110">
        <f>CU101+CU153</f>
        <v>373278.03</v>
      </c>
      <c r="CV100" s="110">
        <f>CV101+CV153</f>
        <v>221494.51999999996</v>
      </c>
      <c r="CW100" s="110">
        <f t="shared" si="238"/>
        <v>59.337679209247852</v>
      </c>
      <c r="CX100" s="110">
        <f t="shared" ref="CX100:DH100" si="330">CX101+CX153</f>
        <v>11998.909999999998</v>
      </c>
      <c r="CY100" s="110">
        <f t="shared" si="330"/>
        <v>385276.94</v>
      </c>
      <c r="CZ100" s="110">
        <f t="shared" si="330"/>
        <v>591075</v>
      </c>
      <c r="DA100" s="110">
        <f t="shared" si="330"/>
        <v>378475</v>
      </c>
      <c r="DB100" s="110">
        <f>DB101+DB153</f>
        <v>141519.31</v>
      </c>
      <c r="DC100" s="110">
        <f>DC101+DC153</f>
        <v>243304.13</v>
      </c>
      <c r="DD100" s="110">
        <f t="shared" si="240"/>
        <v>171.92291991813698</v>
      </c>
      <c r="DE100" s="110">
        <f t="shared" si="241"/>
        <v>41.371217480020405</v>
      </c>
      <c r="DF100" s="110">
        <f t="shared" ref="DF100" si="331">DF101+DF153</f>
        <v>369696.24000000005</v>
      </c>
      <c r="DG100" s="110">
        <f t="shared" si="330"/>
        <v>591075</v>
      </c>
      <c r="DH100" s="110">
        <f t="shared" si="330"/>
        <v>169989.91</v>
      </c>
      <c r="DI100" s="110">
        <f t="shared" si="243"/>
        <v>28.759448462547056</v>
      </c>
      <c r="DJ100" s="110">
        <f>DJ101+DJ153</f>
        <v>-2975</v>
      </c>
      <c r="DK100" s="110">
        <f>DK101+DK153</f>
        <v>588100</v>
      </c>
      <c r="DL100" s="110">
        <f t="shared" si="244"/>
        <v>62.862819248427151</v>
      </c>
      <c r="DM100" s="110">
        <f>DM101+DM153</f>
        <v>0</v>
      </c>
      <c r="DN100" s="110">
        <f>DN101+DN153</f>
        <v>588100</v>
      </c>
      <c r="DO100" s="110">
        <f t="shared" ref="DO100" si="332">DO101+DO153</f>
        <v>329211.48</v>
      </c>
      <c r="DP100" s="110">
        <f t="shared" si="246"/>
        <v>55.978826730147937</v>
      </c>
      <c r="DQ100" s="110">
        <f>DQ101+DQ153</f>
        <v>42975.000000000029</v>
      </c>
      <c r="DR100" s="110">
        <f>DR101+DR153</f>
        <v>631075</v>
      </c>
      <c r="DS100" s="110">
        <f t="shared" ref="DS100" si="333">DS101+DS153</f>
        <v>428544.08</v>
      </c>
      <c r="DT100" s="110">
        <f t="shared" si="248"/>
        <v>67.906996791189641</v>
      </c>
      <c r="DU100" s="110">
        <f>DU101+DU153</f>
        <v>-132612.97000000003</v>
      </c>
      <c r="DV100" s="110">
        <f>DV101+DV153</f>
        <v>498462.03</v>
      </c>
      <c r="DW100" s="110">
        <f t="shared" ref="DW100:DZ100" si="334">DW101+DW153</f>
        <v>591075</v>
      </c>
      <c r="DX100" s="110">
        <f t="shared" ref="DX100" si="335">DX101+DX153</f>
        <v>591075</v>
      </c>
      <c r="DY100" s="110">
        <f t="shared" si="334"/>
        <v>323036.09999999998</v>
      </c>
      <c r="DZ100" s="110">
        <f t="shared" si="334"/>
        <v>323036.09999999998</v>
      </c>
    </row>
    <row r="101" spans="1:130" s="630" customFormat="1" ht="20.100000000000001" customHeight="1" x14ac:dyDescent="0.35">
      <c r="A101" s="622"/>
      <c r="B101" s="622"/>
      <c r="C101" s="707"/>
      <c r="D101" s="685"/>
      <c r="E101" s="685" t="s">
        <v>7</v>
      </c>
      <c r="F101" s="685"/>
      <c r="G101" s="622"/>
      <c r="H101" s="685"/>
      <c r="I101" s="685"/>
      <c r="J101" s="685" t="s">
        <v>208</v>
      </c>
      <c r="K101" s="811">
        <v>3</v>
      </c>
      <c r="L101" s="904" t="s">
        <v>181</v>
      </c>
      <c r="M101" s="904"/>
      <c r="N101" s="904"/>
      <c r="O101" s="904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591"/>
      <c r="AJ101" s="31"/>
      <c r="AK101" s="31"/>
      <c r="AL101" s="31"/>
      <c r="AM101" s="31"/>
      <c r="AN101" s="107">
        <f>AN102+AN112+AN142</f>
        <v>0</v>
      </c>
      <c r="AO101" s="107">
        <f>AO102+AO112+AO142</f>
        <v>0</v>
      </c>
      <c r="AP101" s="107">
        <f>AP102+AP112+AP142</f>
        <v>0</v>
      </c>
      <c r="AQ101" s="107">
        <f>AQ102+AQ112+AQ142</f>
        <v>0</v>
      </c>
      <c r="AR101" s="107">
        <v>0</v>
      </c>
      <c r="AS101" s="107"/>
      <c r="AT101" s="107"/>
      <c r="AU101" s="107">
        <f>AU102+AU112+AU142</f>
        <v>209000</v>
      </c>
      <c r="AV101" s="107">
        <f t="shared" ref="AV101:BC101" si="336">AV102+AV112+AV142+AV146</f>
        <v>209000</v>
      </c>
      <c r="AW101" s="107">
        <f t="shared" si="336"/>
        <v>209000</v>
      </c>
      <c r="AX101" s="107">
        <f t="shared" si="336"/>
        <v>209000</v>
      </c>
      <c r="AY101" s="107">
        <f t="shared" si="336"/>
        <v>-81422</v>
      </c>
      <c r="AZ101" s="107">
        <f t="shared" si="336"/>
        <v>0</v>
      </c>
      <c r="BA101" s="107">
        <f t="shared" si="336"/>
        <v>0</v>
      </c>
      <c r="BB101" s="107">
        <f t="shared" si="336"/>
        <v>127578</v>
      </c>
      <c r="BC101" s="107">
        <f t="shared" si="336"/>
        <v>127578</v>
      </c>
      <c r="BD101" s="107">
        <f>BD102+BD112+BD142</f>
        <v>136136.31</v>
      </c>
      <c r="BE101" s="107">
        <f>BE102+BE112+BE142</f>
        <v>143272.16</v>
      </c>
      <c r="BF101" s="107">
        <f t="shared" ref="BF101:BK101" si="337">BF102+BF112+BF142+BF146</f>
        <v>233264</v>
      </c>
      <c r="BG101" s="107">
        <f t="shared" si="337"/>
        <v>199187.56</v>
      </c>
      <c r="BH101" s="107">
        <f t="shared" si="337"/>
        <v>208964</v>
      </c>
      <c r="BI101" s="107">
        <f t="shared" si="337"/>
        <v>-2840</v>
      </c>
      <c r="BJ101" s="107">
        <f t="shared" si="337"/>
        <v>206124</v>
      </c>
      <c r="BK101" s="107">
        <f t="shared" si="337"/>
        <v>141269.63999999998</v>
      </c>
      <c r="BL101" s="107">
        <f t="shared" si="291"/>
        <v>68.536240321359955</v>
      </c>
      <c r="BM101" s="107"/>
      <c r="BN101" s="107"/>
      <c r="BO101" s="107">
        <f>BO102+BO112+BO142+BO146</f>
        <v>269352.67</v>
      </c>
      <c r="BP101" s="107"/>
      <c r="BQ101" s="107"/>
      <c r="BR101" s="107">
        <f t="shared" ref="BR101:BY101" si="338">BR102+BR112+BR142+BR146</f>
        <v>-26848.67</v>
      </c>
      <c r="BS101" s="107">
        <f t="shared" si="338"/>
        <v>242504</v>
      </c>
      <c r="BT101" s="107">
        <f>BT102+BT112+BT142+BT146</f>
        <v>205765.9</v>
      </c>
      <c r="BU101" s="107">
        <f t="shared" si="338"/>
        <v>37741.680000000008</v>
      </c>
      <c r="BV101" s="107">
        <f t="shared" si="338"/>
        <v>242504</v>
      </c>
      <c r="BW101" s="107"/>
      <c r="BX101" s="107"/>
      <c r="BY101" s="107">
        <f t="shared" si="338"/>
        <v>307094.34999999998</v>
      </c>
      <c r="BZ101" s="107">
        <f>BZ102+BZ112+BZ142+BZ146</f>
        <v>266444.45999999996</v>
      </c>
      <c r="CA101" s="107">
        <f t="shared" si="232"/>
        <v>133.76561267179534</v>
      </c>
      <c r="CB101" s="107">
        <f t="shared" si="233"/>
        <v>86.763061580260256</v>
      </c>
      <c r="CC101" s="107">
        <f>CC102+CC112+CC142+CC146</f>
        <v>242504</v>
      </c>
      <c r="CD101" s="107">
        <f>CD102+CD112+CD142+CD146</f>
        <v>242504</v>
      </c>
      <c r="CE101" s="107">
        <f>CE102+CE112+CE142+CE146</f>
        <v>242504</v>
      </c>
      <c r="CF101" s="107">
        <f>CF102+CF112+CF142+CF146</f>
        <v>85860.55</v>
      </c>
      <c r="CG101" s="107">
        <f t="shared" si="234"/>
        <v>35.405828357470391</v>
      </c>
      <c r="CH101" s="107">
        <f>CH102+CH112+CH142+CH146</f>
        <v>-8404</v>
      </c>
      <c r="CI101" s="107">
        <f>CI102+CI112+CI142+CI146</f>
        <v>234100</v>
      </c>
      <c r="CJ101" s="107"/>
      <c r="CK101" s="107">
        <f t="shared" si="235"/>
        <v>0</v>
      </c>
      <c r="CL101" s="107">
        <f>CL102+CL112+CL142+CL146</f>
        <v>0</v>
      </c>
      <c r="CM101" s="107">
        <f>CM102+CM112+CM142+CM146</f>
        <v>234100</v>
      </c>
      <c r="CN101" s="107"/>
      <c r="CO101" s="107">
        <f t="shared" si="236"/>
        <v>0</v>
      </c>
      <c r="CP101" s="107">
        <f>CP102+CP112+CP142+CP146</f>
        <v>0</v>
      </c>
      <c r="CQ101" s="107">
        <f>CQ102+CQ112+CQ142+CQ146</f>
        <v>234100</v>
      </c>
      <c r="CR101" s="107">
        <f>CR102+CR112+CR142+CR146</f>
        <v>177734.28999999998</v>
      </c>
      <c r="CS101" s="107">
        <f t="shared" si="237"/>
        <v>75.922379325074743</v>
      </c>
      <c r="CT101" s="107">
        <f>CT102+CT112+CT142+CT146</f>
        <v>1530.9000000000015</v>
      </c>
      <c r="CU101" s="107">
        <f>CU102+CU112+CU142+CU146</f>
        <v>235630.9</v>
      </c>
      <c r="CV101" s="107">
        <f>CV102+CV112+CV142+CV146</f>
        <v>177734.28999999998</v>
      </c>
      <c r="CW101" s="107">
        <f t="shared" si="238"/>
        <v>75.429109679587853</v>
      </c>
      <c r="CX101" s="107">
        <f t="shared" ref="CX101:DH101" si="339">CX102+CX112+CX142+CX146</f>
        <v>11280.809999999998</v>
      </c>
      <c r="CY101" s="107">
        <f t="shared" si="339"/>
        <v>246911.71</v>
      </c>
      <c r="CZ101" s="107">
        <f t="shared" si="339"/>
        <v>471075</v>
      </c>
      <c r="DA101" s="107">
        <f t="shared" si="339"/>
        <v>258475</v>
      </c>
      <c r="DB101" s="107">
        <f>DB102+DB112+DB142+DB146</f>
        <v>123772.38</v>
      </c>
      <c r="DC101" s="107">
        <f>DC102+DC112+DC142+DC146</f>
        <v>160468.42000000001</v>
      </c>
      <c r="DD101" s="107">
        <f t="shared" si="240"/>
        <v>129.64800385998879</v>
      </c>
      <c r="DE101" s="107">
        <f t="shared" si="241"/>
        <v>39.612051345346835</v>
      </c>
      <c r="DF101" s="107">
        <f t="shared" ref="DF101" si="340">DF102+DF112+DF142+DF146</f>
        <v>231511.54000000004</v>
      </c>
      <c r="DG101" s="107">
        <f t="shared" si="339"/>
        <v>385075</v>
      </c>
      <c r="DH101" s="107">
        <f t="shared" si="339"/>
        <v>95776.639999999999</v>
      </c>
      <c r="DI101" s="107">
        <f t="shared" si="243"/>
        <v>24.872204116081285</v>
      </c>
      <c r="DJ101" s="107">
        <f>DJ102+DJ112+DJ142+DJ146</f>
        <v>20025</v>
      </c>
      <c r="DK101" s="107">
        <f>DK102+DK112+DK142+DK146</f>
        <v>405100</v>
      </c>
      <c r="DL101" s="107">
        <f t="shared" si="244"/>
        <v>57.14923228832388</v>
      </c>
      <c r="DM101" s="107">
        <f>DM102+DM112+DM142+DM146</f>
        <v>0</v>
      </c>
      <c r="DN101" s="107">
        <f>DN102+DN112+DN142+DN146</f>
        <v>405100</v>
      </c>
      <c r="DO101" s="107">
        <f t="shared" ref="DO101" si="341">DO102+DO112+DO142+DO146</f>
        <v>246375.77</v>
      </c>
      <c r="DP101" s="107">
        <f t="shared" si="246"/>
        <v>60.818506541594665</v>
      </c>
      <c r="DQ101" s="107">
        <f>DQ102+DQ112+DQ142+DQ146</f>
        <v>122975.00000000003</v>
      </c>
      <c r="DR101" s="107">
        <f>DR102+DR112+DR142+DR146</f>
        <v>528075</v>
      </c>
      <c r="DS101" s="107">
        <f t="shared" ref="DS101" si="342">DS102+DS112+DS142+DS146</f>
        <v>377391.78</v>
      </c>
      <c r="DT101" s="107">
        <f t="shared" si="248"/>
        <v>71.465564550489987</v>
      </c>
      <c r="DU101" s="107">
        <f>DU102+DU112+DU142+DU146</f>
        <v>-90912.97000000003</v>
      </c>
      <c r="DV101" s="107">
        <f>DV102+DV112+DV142+DV146</f>
        <v>437162.03</v>
      </c>
      <c r="DW101" s="107">
        <f t="shared" ref="DW101:DZ101" si="343">DW102+DW112+DW142+DW146</f>
        <v>478075</v>
      </c>
      <c r="DX101" s="107">
        <f t="shared" ref="DX101" si="344">DX102+DX112+DX142+DX146</f>
        <v>478075</v>
      </c>
      <c r="DY101" s="107">
        <f t="shared" si="343"/>
        <v>212036.1</v>
      </c>
      <c r="DZ101" s="107">
        <f t="shared" si="343"/>
        <v>212036.1</v>
      </c>
    </row>
    <row r="102" spans="1:130" s="630" customFormat="1" ht="20.100000000000001" customHeight="1" x14ac:dyDescent="0.35">
      <c r="A102" s="622"/>
      <c r="B102" s="622"/>
      <c r="C102" s="641"/>
      <c r="D102" s="622"/>
      <c r="E102" s="622" t="s">
        <v>7</v>
      </c>
      <c r="F102" s="622"/>
      <c r="G102" s="622"/>
      <c r="H102" s="622"/>
      <c r="I102" s="622"/>
      <c r="J102" s="622" t="s">
        <v>208</v>
      </c>
      <c r="K102" s="810"/>
      <c r="L102" s="822">
        <v>31</v>
      </c>
      <c r="M102" s="819" t="s">
        <v>246</v>
      </c>
      <c r="N102" s="819"/>
      <c r="O102" s="808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591"/>
      <c r="AJ102" s="31"/>
      <c r="AK102" s="31"/>
      <c r="AL102" s="31"/>
      <c r="AM102" s="31"/>
      <c r="AN102" s="102">
        <f>AN103+AN108</f>
        <v>0</v>
      </c>
      <c r="AO102" s="102">
        <f>AO103+AO108</f>
        <v>0</v>
      </c>
      <c r="AP102" s="102">
        <f>AP103+AP108</f>
        <v>0</v>
      </c>
      <c r="AQ102" s="102">
        <f>AQ103+AQ108</f>
        <v>0</v>
      </c>
      <c r="AR102" s="102">
        <v>0</v>
      </c>
      <c r="AS102" s="102"/>
      <c r="AT102" s="102"/>
      <c r="AU102" s="102">
        <f>AU103+AU108</f>
        <v>25000</v>
      </c>
      <c r="AV102" s="102">
        <f>AV103+AV108</f>
        <v>25000</v>
      </c>
      <c r="AW102" s="102">
        <v>25000</v>
      </c>
      <c r="AX102" s="102">
        <v>25000</v>
      </c>
      <c r="AY102" s="102">
        <f>AY103+AY108</f>
        <v>-14452</v>
      </c>
      <c r="AZ102" s="102"/>
      <c r="BA102" s="102"/>
      <c r="BB102" s="102">
        <f>BB103+BB108</f>
        <v>10548</v>
      </c>
      <c r="BC102" s="102">
        <f>BC103+BC108</f>
        <v>10548</v>
      </c>
      <c r="BD102" s="102">
        <f>BD103+BD108</f>
        <v>0</v>
      </c>
      <c r="BE102" s="102">
        <f>BE103+BE108</f>
        <v>10475.780000000001</v>
      </c>
      <c r="BF102" s="102">
        <f>BF103+BF108</f>
        <v>22740</v>
      </c>
      <c r="BG102" s="102">
        <f>BG103+BG108+BG106</f>
        <v>24576.33</v>
      </c>
      <c r="BH102" s="102">
        <f>BH103+BH108</f>
        <v>22740</v>
      </c>
      <c r="BI102" s="102">
        <f>BI103+BI108</f>
        <v>8160</v>
      </c>
      <c r="BJ102" s="102">
        <f>BJ103+BJ108+BJ106</f>
        <v>30900</v>
      </c>
      <c r="BK102" s="102">
        <f>BK103+BK108+BK106</f>
        <v>26599.360000000001</v>
      </c>
      <c r="BL102" s="102">
        <f t="shared" si="291"/>
        <v>86.082071197410997</v>
      </c>
      <c r="BM102" s="102"/>
      <c r="BN102" s="102"/>
      <c r="BO102" s="102">
        <f>BO103+BO108+BO106</f>
        <v>49692.24</v>
      </c>
      <c r="BP102" s="102"/>
      <c r="BQ102" s="102"/>
      <c r="BR102" s="102">
        <f t="shared" ref="BR102:BY102" si="345">BR103+BR108+BR106</f>
        <v>-11688.24</v>
      </c>
      <c r="BS102" s="102">
        <f t="shared" si="345"/>
        <v>38004</v>
      </c>
      <c r="BT102" s="102">
        <f>BT103+BT108+BT106</f>
        <v>39187.520000000004</v>
      </c>
      <c r="BU102" s="102">
        <f t="shared" si="345"/>
        <v>24595.420000000006</v>
      </c>
      <c r="BV102" s="102">
        <f t="shared" si="345"/>
        <v>38004</v>
      </c>
      <c r="BW102" s="102"/>
      <c r="BX102" s="102"/>
      <c r="BY102" s="102">
        <f t="shared" si="345"/>
        <v>74287.66</v>
      </c>
      <c r="BZ102" s="102">
        <f>BZ103+BZ108+BZ106</f>
        <v>56413.89</v>
      </c>
      <c r="CA102" s="102">
        <f t="shared" si="232"/>
        <v>229.54562377702445</v>
      </c>
      <c r="CB102" s="102">
        <f t="shared" si="233"/>
        <v>75.939785961759995</v>
      </c>
      <c r="CC102" s="102">
        <v>38004</v>
      </c>
      <c r="CD102" s="102">
        <v>38004</v>
      </c>
      <c r="CE102" s="102">
        <f>CE103+CE108+CE106</f>
        <v>38004</v>
      </c>
      <c r="CF102" s="102">
        <f>CF103+CF108+CF106</f>
        <v>5843.97</v>
      </c>
      <c r="CG102" s="102">
        <f t="shared" si="234"/>
        <v>15.377249763182824</v>
      </c>
      <c r="CH102" s="102">
        <f>CH103+CH108+CH106</f>
        <v>3096</v>
      </c>
      <c r="CI102" s="102">
        <f>CI103+CI108+CI106</f>
        <v>41100</v>
      </c>
      <c r="CJ102" s="102"/>
      <c r="CK102" s="102">
        <f t="shared" si="235"/>
        <v>0</v>
      </c>
      <c r="CL102" s="102">
        <f>CL103+CL108+CL106</f>
        <v>0</v>
      </c>
      <c r="CM102" s="102">
        <f>CM103+CM108+CM106</f>
        <v>41100</v>
      </c>
      <c r="CN102" s="102"/>
      <c r="CO102" s="102">
        <f t="shared" si="236"/>
        <v>0</v>
      </c>
      <c r="CP102" s="102">
        <f>CP103+CP108+CP106</f>
        <v>0</v>
      </c>
      <c r="CQ102" s="102">
        <f>CQ103+CQ108+CQ106</f>
        <v>41100</v>
      </c>
      <c r="CR102" s="102">
        <f>CR103+CR108+CR106</f>
        <v>34790.410000000003</v>
      </c>
      <c r="CS102" s="102">
        <f t="shared" si="237"/>
        <v>84.648199513382011</v>
      </c>
      <c r="CT102" s="102">
        <f>CT103+CT108+CT106</f>
        <v>18750</v>
      </c>
      <c r="CU102" s="102">
        <f>CU103+CU108+CU106</f>
        <v>59850</v>
      </c>
      <c r="CV102" s="102">
        <f>CV103+CV108+CV106</f>
        <v>34790.410000000003</v>
      </c>
      <c r="CW102" s="102">
        <f t="shared" si="238"/>
        <v>58.12934001670844</v>
      </c>
      <c r="CX102" s="102">
        <f>CX103+CX108+CX106</f>
        <v>-7050</v>
      </c>
      <c r="CY102" s="102">
        <f>CY103+CY108+CY106</f>
        <v>52800</v>
      </c>
      <c r="CZ102" s="102">
        <v>53375</v>
      </c>
      <c r="DA102" s="102">
        <v>53375</v>
      </c>
      <c r="DB102" s="102">
        <f>DB103+DB108+DB106</f>
        <v>15088.57</v>
      </c>
      <c r="DC102" s="102">
        <f>DC103+DC108+DC106</f>
        <v>5224.7900000000009</v>
      </c>
      <c r="DD102" s="102">
        <f t="shared" si="240"/>
        <v>34.627469667437012</v>
      </c>
      <c r="DE102" s="102">
        <f t="shared" si="241"/>
        <v>82.933174603174621</v>
      </c>
      <c r="DF102" s="102">
        <f>DF103+DF108+DF106</f>
        <v>50465.42</v>
      </c>
      <c r="DG102" s="102">
        <f>DG103+DG108+DG106</f>
        <v>53375</v>
      </c>
      <c r="DH102" s="102">
        <f>DH103+DH108+DH106</f>
        <v>5224.7900000000009</v>
      </c>
      <c r="DI102" s="102">
        <f t="shared" si="243"/>
        <v>9.7888337236533971</v>
      </c>
      <c r="DJ102" s="102">
        <f>DJ103+DJ108+DJ106</f>
        <v>-47075</v>
      </c>
      <c r="DK102" s="102">
        <f>DK103+DK108+DK106</f>
        <v>6300</v>
      </c>
      <c r="DL102" s="102">
        <f t="shared" si="244"/>
        <v>801.03841269841269</v>
      </c>
      <c r="DM102" s="102">
        <f>DM103+DM108+DM106</f>
        <v>0</v>
      </c>
      <c r="DN102" s="102">
        <f>DN103+DN108+DN106</f>
        <v>6300</v>
      </c>
      <c r="DO102" s="102">
        <f>DO103+DO108+DO106</f>
        <v>5224.7900000000009</v>
      </c>
      <c r="DP102" s="102">
        <f t="shared" si="246"/>
        <v>82.933174603174621</v>
      </c>
      <c r="DQ102" s="102">
        <f>DQ103+DQ108+DQ106</f>
        <v>636.10000000000014</v>
      </c>
      <c r="DR102" s="102">
        <f>DR103+DR108+DR106</f>
        <v>6936.1</v>
      </c>
      <c r="DS102" s="102">
        <f>DS103+DS108+DS106</f>
        <v>1354.49</v>
      </c>
      <c r="DT102" s="102">
        <f t="shared" si="248"/>
        <v>19.528120990181801</v>
      </c>
      <c r="DU102" s="102">
        <f>DU103+DU108+DU106</f>
        <v>-3279.0699999999997</v>
      </c>
      <c r="DV102" s="102">
        <f>DV103+DV108+DV106</f>
        <v>3657.03</v>
      </c>
      <c r="DW102" s="102">
        <f t="shared" ref="DW102:DX102" si="346">DW103+DW108+DW106</f>
        <v>6936.1</v>
      </c>
      <c r="DX102" s="102">
        <f t="shared" si="346"/>
        <v>6936.1</v>
      </c>
      <c r="DY102" s="102">
        <v>6936.1</v>
      </c>
      <c r="DZ102" s="102">
        <v>6936.1</v>
      </c>
    </row>
    <row r="103" spans="1:130" s="630" customFormat="1" ht="20.100000000000001" customHeight="1" x14ac:dyDescent="0.35">
      <c r="A103" s="622" t="s">
        <v>460</v>
      </c>
      <c r="B103" s="622" t="s">
        <v>495</v>
      </c>
      <c r="C103" s="641" t="s">
        <v>7</v>
      </c>
      <c r="D103" s="622"/>
      <c r="E103" s="622" t="s">
        <v>7</v>
      </c>
      <c r="F103" s="622"/>
      <c r="G103" s="622"/>
      <c r="H103" s="622"/>
      <c r="I103" s="622"/>
      <c r="J103" s="622" t="s">
        <v>208</v>
      </c>
      <c r="K103" s="810"/>
      <c r="L103" s="587"/>
      <c r="M103" s="819">
        <v>311</v>
      </c>
      <c r="N103" s="819" t="s">
        <v>14</v>
      </c>
      <c r="O103" s="808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591"/>
      <c r="AJ103" s="31"/>
      <c r="AK103" s="31"/>
      <c r="AL103" s="31"/>
      <c r="AM103" s="31"/>
      <c r="AN103" s="102">
        <f>AN104</f>
        <v>0</v>
      </c>
      <c r="AO103" s="102">
        <f>AO104</f>
        <v>0</v>
      </c>
      <c r="AP103" s="102">
        <f>AP104</f>
        <v>0</v>
      </c>
      <c r="AQ103" s="102">
        <f>AQ104</f>
        <v>0</v>
      </c>
      <c r="AR103" s="102">
        <v>0</v>
      </c>
      <c r="AS103" s="102"/>
      <c r="AT103" s="102"/>
      <c r="AU103" s="102">
        <f>AU104</f>
        <v>20000</v>
      </c>
      <c r="AV103" s="102">
        <f t="shared" ref="AV103:BK103" si="347">SUM(AV104:AV105)</f>
        <v>20000</v>
      </c>
      <c r="AW103" s="102">
        <f t="shared" si="347"/>
        <v>0</v>
      </c>
      <c r="AX103" s="102">
        <f t="shared" si="347"/>
        <v>0</v>
      </c>
      <c r="AY103" s="102">
        <f t="shared" si="347"/>
        <v>-11000</v>
      </c>
      <c r="AZ103" s="102">
        <f t="shared" si="347"/>
        <v>0</v>
      </c>
      <c r="BA103" s="102">
        <f t="shared" si="347"/>
        <v>0</v>
      </c>
      <c r="BB103" s="102">
        <f t="shared" si="347"/>
        <v>9000</v>
      </c>
      <c r="BC103" s="102">
        <f t="shared" si="347"/>
        <v>9000</v>
      </c>
      <c r="BD103" s="102">
        <f t="shared" si="347"/>
        <v>0</v>
      </c>
      <c r="BE103" s="102">
        <f t="shared" si="347"/>
        <v>8938.3700000000008</v>
      </c>
      <c r="BF103" s="102">
        <f t="shared" si="347"/>
        <v>19400</v>
      </c>
      <c r="BG103" s="102">
        <f t="shared" si="347"/>
        <v>20969.560000000001</v>
      </c>
      <c r="BH103" s="102">
        <f t="shared" si="347"/>
        <v>19400</v>
      </c>
      <c r="BI103" s="102">
        <f t="shared" si="347"/>
        <v>3200</v>
      </c>
      <c r="BJ103" s="102">
        <f t="shared" si="347"/>
        <v>22600</v>
      </c>
      <c r="BK103" s="102">
        <f t="shared" si="347"/>
        <v>22535.69</v>
      </c>
      <c r="BL103" s="102">
        <f t="shared" si="291"/>
        <v>99.71544247787611</v>
      </c>
      <c r="BM103" s="102"/>
      <c r="BN103" s="102"/>
      <c r="BO103" s="102">
        <f>SUM(BO104:BO105)</f>
        <v>40902.239999999998</v>
      </c>
      <c r="BP103" s="102"/>
      <c r="BQ103" s="102"/>
      <c r="BR103" s="102">
        <f t="shared" ref="BR103:BY103" si="348">SUM(BR104:BR105)</f>
        <v>-8902.24</v>
      </c>
      <c r="BS103" s="102">
        <f t="shared" si="348"/>
        <v>32000</v>
      </c>
      <c r="BT103" s="102">
        <f>SUM(BT104:BT105)</f>
        <v>33276.44</v>
      </c>
      <c r="BU103" s="102">
        <f t="shared" si="348"/>
        <v>20990.420000000006</v>
      </c>
      <c r="BV103" s="102">
        <f t="shared" si="348"/>
        <v>32000</v>
      </c>
      <c r="BW103" s="102"/>
      <c r="BX103" s="102"/>
      <c r="BY103" s="102">
        <f t="shared" si="348"/>
        <v>61892.66</v>
      </c>
      <c r="BZ103" s="102">
        <f>SUM(BZ104:BZ105)</f>
        <v>47220.69</v>
      </c>
      <c r="CA103" s="102">
        <f t="shared" si="232"/>
        <v>225.1868422608772</v>
      </c>
      <c r="CB103" s="102">
        <f t="shared" si="233"/>
        <v>76.294491139983322</v>
      </c>
      <c r="CC103" s="102">
        <f>SUM(CC104:CC105)</f>
        <v>0</v>
      </c>
      <c r="CD103" s="102">
        <f>SUM(CD104:CD105)</f>
        <v>0</v>
      </c>
      <c r="CE103" s="102">
        <f>SUM(CE104:CE105)</f>
        <v>32000</v>
      </c>
      <c r="CF103" s="102">
        <f>SUM(CF104:CF105)</f>
        <v>4986.3100000000004</v>
      </c>
      <c r="CG103" s="102">
        <f t="shared" si="234"/>
        <v>15.582218750000001</v>
      </c>
      <c r="CH103" s="102">
        <f>SUM(CH104:CH105)</f>
        <v>3000</v>
      </c>
      <c r="CI103" s="102">
        <f>SUM(CI104:CI105)</f>
        <v>35000</v>
      </c>
      <c r="CJ103" s="102"/>
      <c r="CK103" s="102">
        <f t="shared" si="235"/>
        <v>0</v>
      </c>
      <c r="CL103" s="102">
        <f>SUM(CL104:CL105)</f>
        <v>0</v>
      </c>
      <c r="CM103" s="102">
        <f>SUM(CM104:CM105)</f>
        <v>35000</v>
      </c>
      <c r="CN103" s="102"/>
      <c r="CO103" s="102">
        <f t="shared" si="236"/>
        <v>0</v>
      </c>
      <c r="CP103" s="102">
        <f>SUM(CP104:CP105)</f>
        <v>0</v>
      </c>
      <c r="CQ103" s="102">
        <f>SUM(CQ104:CQ105)</f>
        <v>35000</v>
      </c>
      <c r="CR103" s="102">
        <f>SUM(CR104:CR105)</f>
        <v>28541.27</v>
      </c>
      <c r="CS103" s="102">
        <f t="shared" si="237"/>
        <v>81.546485714285708</v>
      </c>
      <c r="CT103" s="102">
        <f>SUM(CT104:CT105)</f>
        <v>15000</v>
      </c>
      <c r="CU103" s="102">
        <f>SUM(CU104:CU105)</f>
        <v>50000</v>
      </c>
      <c r="CV103" s="102">
        <f>SUM(CV104:CV105)</f>
        <v>28541.27</v>
      </c>
      <c r="CW103" s="102">
        <f t="shared" si="238"/>
        <v>57.082540000000002</v>
      </c>
      <c r="CX103" s="102">
        <f t="shared" ref="CX103:DH103" si="349">SUM(CX104:CX105)</f>
        <v>-6000</v>
      </c>
      <c r="CY103" s="102">
        <f t="shared" si="349"/>
        <v>44000</v>
      </c>
      <c r="CZ103" s="102">
        <f t="shared" si="349"/>
        <v>0</v>
      </c>
      <c r="DA103" s="102">
        <f t="shared" si="349"/>
        <v>0</v>
      </c>
      <c r="DB103" s="102">
        <f>SUM(DB104:DB105)</f>
        <v>11730.85</v>
      </c>
      <c r="DC103" s="102">
        <f>SUM(DC104:DC105)</f>
        <v>4461.5300000000007</v>
      </c>
      <c r="DD103" s="102">
        <f t="shared" si="240"/>
        <v>38.032452891307969</v>
      </c>
      <c r="DE103" s="102">
        <f t="shared" si="241"/>
        <v>89.23060000000001</v>
      </c>
      <c r="DF103" s="102">
        <f t="shared" ref="DF103" si="350">SUM(DF104:DF105)</f>
        <v>42555.79</v>
      </c>
      <c r="DG103" s="102">
        <f t="shared" si="349"/>
        <v>45000</v>
      </c>
      <c r="DH103" s="102">
        <f t="shared" si="349"/>
        <v>4461.5300000000007</v>
      </c>
      <c r="DI103" s="102">
        <f t="shared" si="243"/>
        <v>9.9145111111111124</v>
      </c>
      <c r="DJ103" s="102">
        <f>SUM(DJ104:DJ105)</f>
        <v>-40000</v>
      </c>
      <c r="DK103" s="102">
        <f>SUM(DK104:DK105)</f>
        <v>5000</v>
      </c>
      <c r="DL103" s="102">
        <f t="shared" si="244"/>
        <v>851.11580000000004</v>
      </c>
      <c r="DM103" s="102">
        <f>SUM(DM104:DM105)</f>
        <v>0</v>
      </c>
      <c r="DN103" s="102">
        <f>SUM(DN104:DN105)</f>
        <v>5000</v>
      </c>
      <c r="DO103" s="102">
        <f t="shared" ref="DO103" si="351">SUM(DO104:DO105)</f>
        <v>4461.5300000000007</v>
      </c>
      <c r="DP103" s="102">
        <f t="shared" si="246"/>
        <v>89.23060000000001</v>
      </c>
      <c r="DQ103" s="102">
        <f>SUM(DQ104:DQ105)</f>
        <v>870.30000000000018</v>
      </c>
      <c r="DR103" s="102">
        <f>SUM(DR104:DR105)</f>
        <v>5870.3</v>
      </c>
      <c r="DS103" s="102">
        <f t="shared" ref="DS103" si="352">SUM(DS104:DS105)</f>
        <v>591.23</v>
      </c>
      <c r="DT103" s="102">
        <f t="shared" si="248"/>
        <v>10.071546598981312</v>
      </c>
      <c r="DU103" s="102">
        <f>SUM(DU104:DU105)</f>
        <v>-5279.07</v>
      </c>
      <c r="DV103" s="102">
        <f>SUM(DV104:DV105)</f>
        <v>591.23</v>
      </c>
      <c r="DW103" s="102">
        <f t="shared" ref="DW103:DZ103" si="353">SUM(DW104:DW105)</f>
        <v>5870.3</v>
      </c>
      <c r="DX103" s="102">
        <f t="shared" ref="DX103" si="354">SUM(DX104:DX105)</f>
        <v>5870.3</v>
      </c>
      <c r="DY103" s="102">
        <f t="shared" si="353"/>
        <v>0</v>
      </c>
      <c r="DZ103" s="102">
        <f t="shared" si="353"/>
        <v>0</v>
      </c>
    </row>
    <row r="104" spans="1:130" s="630" customFormat="1" ht="20.100000000000001" customHeight="1" x14ac:dyDescent="0.35">
      <c r="A104" s="622"/>
      <c r="B104" s="622"/>
      <c r="C104" s="641"/>
      <c r="D104" s="622"/>
      <c r="E104" s="622" t="s">
        <v>7</v>
      </c>
      <c r="F104" s="622"/>
      <c r="G104" s="622"/>
      <c r="H104" s="622"/>
      <c r="I104" s="622"/>
      <c r="J104" s="622" t="s">
        <v>208</v>
      </c>
      <c r="K104" s="810"/>
      <c r="L104" s="587"/>
      <c r="M104" s="680"/>
      <c r="N104" s="681">
        <v>3111</v>
      </c>
      <c r="O104" s="824" t="s">
        <v>275</v>
      </c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591"/>
      <c r="AJ104" s="31"/>
      <c r="AK104" s="31"/>
      <c r="AL104" s="31"/>
      <c r="AM104" s="31"/>
      <c r="AN104" s="51">
        <v>0</v>
      </c>
      <c r="AO104" s="51">
        <v>0</v>
      </c>
      <c r="AP104" s="51">
        <v>0</v>
      </c>
      <c r="AQ104" s="51">
        <v>0</v>
      </c>
      <c r="AR104" s="51">
        <v>0</v>
      </c>
      <c r="AS104" s="51"/>
      <c r="AT104" s="51"/>
      <c r="AU104" s="51">
        <v>20000</v>
      </c>
      <c r="AV104" s="51">
        <v>20000</v>
      </c>
      <c r="AW104" s="51"/>
      <c r="AX104" s="51"/>
      <c r="AY104" s="51">
        <f>(BB104-AV104)</f>
        <v>-11000</v>
      </c>
      <c r="AZ104" s="51"/>
      <c r="BA104" s="51"/>
      <c r="BB104" s="51">
        <v>9000</v>
      </c>
      <c r="BC104" s="51">
        <v>9000</v>
      </c>
      <c r="BD104" s="51">
        <v>0</v>
      </c>
      <c r="BE104" s="51">
        <v>0</v>
      </c>
      <c r="BF104" s="51">
        <v>19400</v>
      </c>
      <c r="BG104" s="51">
        <v>0</v>
      </c>
      <c r="BH104" s="51">
        <v>19400</v>
      </c>
      <c r="BI104" s="51">
        <f>(BJ104-BH104)</f>
        <v>0</v>
      </c>
      <c r="BJ104" s="51">
        <v>19400</v>
      </c>
      <c r="BK104" s="51">
        <v>22535.69</v>
      </c>
      <c r="BL104" s="51">
        <f t="shared" si="291"/>
        <v>116.16335051546392</v>
      </c>
      <c r="BM104" s="51"/>
      <c r="BN104" s="51"/>
      <c r="BO104" s="51">
        <v>13902.24</v>
      </c>
      <c r="BP104" s="51"/>
      <c r="BQ104" s="51"/>
      <c r="BR104" s="51">
        <f>(BS104-BO104)</f>
        <v>-13902.24</v>
      </c>
      <c r="BS104" s="51">
        <v>0</v>
      </c>
      <c r="BT104" s="51">
        <v>33276.44</v>
      </c>
      <c r="BU104" s="51">
        <f>(BY104-BO104)</f>
        <v>19374.200000000004</v>
      </c>
      <c r="BV104" s="51">
        <v>0</v>
      </c>
      <c r="BW104" s="51"/>
      <c r="BX104" s="51"/>
      <c r="BY104" s="51">
        <v>33276.44</v>
      </c>
      <c r="BZ104" s="51">
        <v>47220.69</v>
      </c>
      <c r="CA104" s="51">
        <f t="shared" si="232"/>
        <v>0</v>
      </c>
      <c r="CB104" s="51">
        <f t="shared" si="233"/>
        <v>141.90427221181113</v>
      </c>
      <c r="CC104" s="51"/>
      <c r="CD104" s="51"/>
      <c r="CE104" s="51">
        <v>0</v>
      </c>
      <c r="CF104" s="51">
        <v>4986.3100000000004</v>
      </c>
      <c r="CG104" s="51">
        <f t="shared" si="234"/>
        <v>0</v>
      </c>
      <c r="CH104" s="51">
        <f>(CI104-CE104)</f>
        <v>5000</v>
      </c>
      <c r="CI104" s="51">
        <v>5000</v>
      </c>
      <c r="CJ104" s="51"/>
      <c r="CK104" s="51">
        <f t="shared" si="235"/>
        <v>0</v>
      </c>
      <c r="CL104" s="51">
        <f>(CM104-CI104)</f>
        <v>0</v>
      </c>
      <c r="CM104" s="51">
        <v>5000</v>
      </c>
      <c r="CN104" s="51"/>
      <c r="CO104" s="51">
        <f t="shared" si="236"/>
        <v>0</v>
      </c>
      <c r="CP104" s="51">
        <f>(CQ104-CM104)</f>
        <v>0</v>
      </c>
      <c r="CQ104" s="51">
        <v>5000</v>
      </c>
      <c r="CR104" s="51">
        <v>28541.27</v>
      </c>
      <c r="CS104" s="51">
        <f t="shared" si="237"/>
        <v>570.82540000000006</v>
      </c>
      <c r="CT104" s="51">
        <f>(CU104-CQ104)</f>
        <v>45000</v>
      </c>
      <c r="CU104" s="51">
        <v>50000</v>
      </c>
      <c r="CV104" s="51">
        <v>28541.27</v>
      </c>
      <c r="CW104" s="51">
        <f t="shared" si="238"/>
        <v>57.082540000000002</v>
      </c>
      <c r="CX104" s="51">
        <f>(CY104-CU104)</f>
        <v>-6000</v>
      </c>
      <c r="CY104" s="51">
        <v>44000</v>
      </c>
      <c r="CZ104" s="745"/>
      <c r="DA104" s="745"/>
      <c r="DB104" s="745">
        <v>11730.85</v>
      </c>
      <c r="DC104" s="745">
        <v>3870.3</v>
      </c>
      <c r="DD104" s="51">
        <f t="shared" si="240"/>
        <v>32.99249415004028</v>
      </c>
      <c r="DE104" s="51">
        <f t="shared" si="241"/>
        <v>0</v>
      </c>
      <c r="DF104" s="745">
        <v>42555.79</v>
      </c>
      <c r="DG104" s="745">
        <v>0</v>
      </c>
      <c r="DH104" s="51">
        <v>3870.3</v>
      </c>
      <c r="DI104" s="51">
        <f t="shared" si="243"/>
        <v>0</v>
      </c>
      <c r="DJ104" s="51">
        <f>(DK104-DG104)</f>
        <v>0</v>
      </c>
      <c r="DK104" s="745">
        <v>0</v>
      </c>
      <c r="DL104" s="51">
        <f t="shared" si="244"/>
        <v>0</v>
      </c>
      <c r="DM104" s="51">
        <f>(DN104-DK104)</f>
        <v>0</v>
      </c>
      <c r="DN104" s="745">
        <v>0</v>
      </c>
      <c r="DO104" s="51">
        <v>3870.3</v>
      </c>
      <c r="DP104" s="51">
        <f t="shared" si="246"/>
        <v>0</v>
      </c>
      <c r="DQ104" s="51">
        <f>(DR104-DN104)</f>
        <v>3870.3</v>
      </c>
      <c r="DR104" s="745">
        <v>3870.3</v>
      </c>
      <c r="DS104" s="745"/>
      <c r="DT104" s="51">
        <f t="shared" si="248"/>
        <v>0</v>
      </c>
      <c r="DU104" s="51">
        <f>(DV104-DR104)</f>
        <v>-3870.3</v>
      </c>
      <c r="DV104" s="745"/>
      <c r="DW104" s="745">
        <v>3870.3</v>
      </c>
      <c r="DX104" s="745">
        <v>3870.3</v>
      </c>
      <c r="DY104" s="745"/>
      <c r="DZ104" s="745"/>
    </row>
    <row r="105" spans="1:130" s="630" customFormat="1" ht="20.100000000000001" customHeight="1" x14ac:dyDescent="0.35">
      <c r="A105" s="622"/>
      <c r="B105" s="622"/>
      <c r="C105" s="641"/>
      <c r="D105" s="622"/>
      <c r="E105" s="622"/>
      <c r="F105" s="622"/>
      <c r="G105" s="622"/>
      <c r="H105" s="622"/>
      <c r="I105" s="622"/>
      <c r="J105" s="622" t="s">
        <v>208</v>
      </c>
      <c r="K105" s="810"/>
      <c r="L105" s="587"/>
      <c r="M105" s="587"/>
      <c r="N105" s="588">
        <v>3113</v>
      </c>
      <c r="O105" s="642" t="s">
        <v>276</v>
      </c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591"/>
      <c r="AJ105" s="31"/>
      <c r="AK105" s="31"/>
      <c r="AL105" s="31"/>
      <c r="AM105" s="31"/>
      <c r="AN105" s="51"/>
      <c r="AO105" s="51"/>
      <c r="AP105" s="51"/>
      <c r="AQ105" s="51"/>
      <c r="AR105" s="51"/>
      <c r="AS105" s="51"/>
      <c r="AT105" s="51"/>
      <c r="AU105" s="51"/>
      <c r="AV105" s="51">
        <v>0</v>
      </c>
      <c r="AW105" s="51"/>
      <c r="AX105" s="51"/>
      <c r="AY105" s="51"/>
      <c r="AZ105" s="51"/>
      <c r="BA105" s="51"/>
      <c r="BB105" s="51">
        <v>0</v>
      </c>
      <c r="BC105" s="51">
        <v>0</v>
      </c>
      <c r="BD105" s="51"/>
      <c r="BE105" s="51">
        <v>8938.3700000000008</v>
      </c>
      <c r="BF105" s="51">
        <v>0</v>
      </c>
      <c r="BG105" s="51">
        <v>20969.560000000001</v>
      </c>
      <c r="BH105" s="51">
        <v>0</v>
      </c>
      <c r="BI105" s="51">
        <f>(BJ105-BH105)</f>
        <v>3200</v>
      </c>
      <c r="BJ105" s="51">
        <v>3200</v>
      </c>
      <c r="BK105" s="103">
        <v>0</v>
      </c>
      <c r="BL105" s="51">
        <f t="shared" si="291"/>
        <v>0</v>
      </c>
      <c r="BM105" s="51"/>
      <c r="BN105" s="51"/>
      <c r="BO105" s="51">
        <v>27000</v>
      </c>
      <c r="BP105" s="51"/>
      <c r="BQ105" s="51"/>
      <c r="BR105" s="51">
        <f>(BS105-BO105)</f>
        <v>5000</v>
      </c>
      <c r="BS105" s="51">
        <v>32000</v>
      </c>
      <c r="BT105" s="51">
        <v>0</v>
      </c>
      <c r="BU105" s="51">
        <f>(BY105-BO105)</f>
        <v>1616.2200000000012</v>
      </c>
      <c r="BV105" s="51">
        <v>32000</v>
      </c>
      <c r="BW105" s="51"/>
      <c r="BX105" s="51"/>
      <c r="BY105" s="51">
        <v>28616.22</v>
      </c>
      <c r="BZ105" s="51">
        <v>0</v>
      </c>
      <c r="CA105" s="51">
        <f t="shared" si="232"/>
        <v>0</v>
      </c>
      <c r="CB105" s="51">
        <f t="shared" si="233"/>
        <v>0</v>
      </c>
      <c r="CC105" s="51"/>
      <c r="CD105" s="51"/>
      <c r="CE105" s="51">
        <v>32000</v>
      </c>
      <c r="CF105" s="51">
        <v>0</v>
      </c>
      <c r="CG105" s="51">
        <f t="shared" si="234"/>
        <v>0</v>
      </c>
      <c r="CH105" s="51">
        <f>(CI105-CE105)</f>
        <v>-2000</v>
      </c>
      <c r="CI105" s="51">
        <v>30000</v>
      </c>
      <c r="CJ105" s="51"/>
      <c r="CK105" s="51">
        <f t="shared" si="235"/>
        <v>0</v>
      </c>
      <c r="CL105" s="51">
        <f>(CM105-CI105)</f>
        <v>0</v>
      </c>
      <c r="CM105" s="51">
        <v>30000</v>
      </c>
      <c r="CN105" s="51"/>
      <c r="CO105" s="51">
        <f t="shared" si="236"/>
        <v>0</v>
      </c>
      <c r="CP105" s="51">
        <f>(CQ105-CM105)</f>
        <v>0</v>
      </c>
      <c r="CQ105" s="51">
        <v>30000</v>
      </c>
      <c r="CR105" s="51">
        <v>0</v>
      </c>
      <c r="CS105" s="51">
        <f t="shared" si="237"/>
        <v>0</v>
      </c>
      <c r="CT105" s="51">
        <f>(CU105-CQ105)</f>
        <v>-30000</v>
      </c>
      <c r="CU105" s="51">
        <v>0</v>
      </c>
      <c r="CV105" s="51">
        <v>0</v>
      </c>
      <c r="CW105" s="51">
        <f t="shared" si="238"/>
        <v>0</v>
      </c>
      <c r="CX105" s="51">
        <f>(CY105-CU105)</f>
        <v>0</v>
      </c>
      <c r="CY105" s="51">
        <v>0</v>
      </c>
      <c r="CZ105" s="745"/>
      <c r="DA105" s="745"/>
      <c r="DB105" s="745">
        <v>0</v>
      </c>
      <c r="DC105" s="745">
        <v>591.23</v>
      </c>
      <c r="DD105" s="51">
        <f t="shared" si="240"/>
        <v>0</v>
      </c>
      <c r="DE105" s="51">
        <f t="shared" si="241"/>
        <v>11.8246</v>
      </c>
      <c r="DF105" s="745">
        <v>0</v>
      </c>
      <c r="DG105" s="745">
        <v>45000</v>
      </c>
      <c r="DH105" s="51">
        <v>591.23</v>
      </c>
      <c r="DI105" s="51">
        <f t="shared" si="243"/>
        <v>1.3138444444444446</v>
      </c>
      <c r="DJ105" s="51">
        <f>(DK105-DG105)</f>
        <v>-40000</v>
      </c>
      <c r="DK105" s="745">
        <v>5000</v>
      </c>
      <c r="DL105" s="51">
        <f t="shared" si="244"/>
        <v>0</v>
      </c>
      <c r="DM105" s="51">
        <f>(DN105-DK105)</f>
        <v>0</v>
      </c>
      <c r="DN105" s="745">
        <v>5000</v>
      </c>
      <c r="DO105" s="51">
        <v>591.23</v>
      </c>
      <c r="DP105" s="51">
        <f t="shared" si="246"/>
        <v>11.8246</v>
      </c>
      <c r="DQ105" s="51">
        <f>(DR105-DN105)</f>
        <v>-3000</v>
      </c>
      <c r="DR105" s="745">
        <v>2000</v>
      </c>
      <c r="DS105" s="745">
        <v>591.23</v>
      </c>
      <c r="DT105" s="51">
        <f t="shared" si="248"/>
        <v>29.561500000000002</v>
      </c>
      <c r="DU105" s="51">
        <f>(DV105-DR105)</f>
        <v>-1408.77</v>
      </c>
      <c r="DV105" s="745">
        <v>591.23</v>
      </c>
      <c r="DW105" s="745">
        <v>2000</v>
      </c>
      <c r="DX105" s="745">
        <v>2000</v>
      </c>
      <c r="DY105" s="745"/>
      <c r="DZ105" s="745"/>
    </row>
    <row r="106" spans="1:130" s="630" customFormat="1" ht="20.100000000000001" customHeight="1" x14ac:dyDescent="0.35">
      <c r="A106" s="622"/>
      <c r="B106" s="622" t="s">
        <v>655</v>
      </c>
      <c r="C106" s="641" t="s">
        <v>7</v>
      </c>
      <c r="D106" s="622"/>
      <c r="E106" s="622"/>
      <c r="F106" s="622"/>
      <c r="G106" s="622"/>
      <c r="H106" s="622"/>
      <c r="I106" s="622"/>
      <c r="J106" s="622" t="s">
        <v>208</v>
      </c>
      <c r="K106" s="810"/>
      <c r="L106" s="587"/>
      <c r="M106" s="822">
        <v>312</v>
      </c>
      <c r="N106" s="822" t="s">
        <v>519</v>
      </c>
      <c r="O106" s="805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591"/>
      <c r="AJ106" s="31"/>
      <c r="AK106" s="31"/>
      <c r="AL106" s="31"/>
      <c r="AM106" s="31"/>
      <c r="AN106" s="51"/>
      <c r="AO106" s="51"/>
      <c r="AP106" s="51"/>
      <c r="AQ106" s="51"/>
      <c r="AR106" s="51"/>
      <c r="AS106" s="51"/>
      <c r="AT106" s="51"/>
      <c r="AU106" s="51"/>
      <c r="AV106" s="51"/>
      <c r="AW106" s="51"/>
      <c r="AX106" s="51"/>
      <c r="AY106" s="51"/>
      <c r="AZ106" s="51"/>
      <c r="BA106" s="51"/>
      <c r="BB106" s="51"/>
      <c r="BC106" s="51"/>
      <c r="BD106" s="51"/>
      <c r="BE106" s="51"/>
      <c r="BF106" s="51"/>
      <c r="BG106" s="102">
        <f>BG107</f>
        <v>0</v>
      </c>
      <c r="BH106" s="102">
        <f>BH107</f>
        <v>0</v>
      </c>
      <c r="BI106" s="51"/>
      <c r="BJ106" s="102">
        <f>BJ107</f>
        <v>0</v>
      </c>
      <c r="BK106" s="102">
        <f>BK107</f>
        <v>0</v>
      </c>
      <c r="BL106" s="102">
        <f t="shared" si="291"/>
        <v>0</v>
      </c>
      <c r="BM106" s="102"/>
      <c r="BN106" s="102"/>
      <c r="BO106" s="102">
        <f>BO107</f>
        <v>1750</v>
      </c>
      <c r="BP106" s="102"/>
      <c r="BQ106" s="102"/>
      <c r="BR106" s="102">
        <f>BR107</f>
        <v>-1250</v>
      </c>
      <c r="BS106" s="102">
        <f>BS107</f>
        <v>500</v>
      </c>
      <c r="BT106" s="102">
        <f>BT107</f>
        <v>0</v>
      </c>
      <c r="BU106" s="102">
        <f>BU107</f>
        <v>0</v>
      </c>
      <c r="BV106" s="102">
        <f>BV107</f>
        <v>500</v>
      </c>
      <c r="BW106" s="102"/>
      <c r="BX106" s="102"/>
      <c r="BY106" s="102">
        <f>BY107</f>
        <v>1750</v>
      </c>
      <c r="BZ106" s="102">
        <f>BZ107</f>
        <v>500</v>
      </c>
      <c r="CA106" s="102">
        <f t="shared" si="232"/>
        <v>0</v>
      </c>
      <c r="CB106" s="102">
        <f t="shared" si="233"/>
        <v>28.571428571428569</v>
      </c>
      <c r="CC106" s="102">
        <f>CC107</f>
        <v>0</v>
      </c>
      <c r="CD106" s="102">
        <f>CD107</f>
        <v>0</v>
      </c>
      <c r="CE106" s="102">
        <f>CE107</f>
        <v>500</v>
      </c>
      <c r="CF106" s="102">
        <f>CF107</f>
        <v>0</v>
      </c>
      <c r="CG106" s="102">
        <f t="shared" si="234"/>
        <v>0</v>
      </c>
      <c r="CH106" s="102">
        <f>CH107</f>
        <v>0</v>
      </c>
      <c r="CI106" s="102">
        <f>CI107</f>
        <v>500</v>
      </c>
      <c r="CJ106" s="102"/>
      <c r="CK106" s="102">
        <f t="shared" si="235"/>
        <v>0</v>
      </c>
      <c r="CL106" s="102">
        <f>CL107</f>
        <v>0</v>
      </c>
      <c r="CM106" s="102">
        <f>CM107</f>
        <v>500</v>
      </c>
      <c r="CN106" s="102"/>
      <c r="CO106" s="102">
        <f t="shared" si="236"/>
        <v>0</v>
      </c>
      <c r="CP106" s="102">
        <f>CP107</f>
        <v>0</v>
      </c>
      <c r="CQ106" s="102">
        <f>CQ107</f>
        <v>500</v>
      </c>
      <c r="CR106" s="102">
        <f>CR107</f>
        <v>1250</v>
      </c>
      <c r="CS106" s="102">
        <f t="shared" si="237"/>
        <v>250</v>
      </c>
      <c r="CT106" s="102">
        <f>CT107</f>
        <v>750</v>
      </c>
      <c r="CU106" s="102">
        <f>CU107</f>
        <v>1250</v>
      </c>
      <c r="CV106" s="102">
        <f>CV107</f>
        <v>1250</v>
      </c>
      <c r="CW106" s="102">
        <f t="shared" si="238"/>
        <v>100</v>
      </c>
      <c r="CX106" s="102">
        <f t="shared" ref="CX106:DH106" si="355">CX107</f>
        <v>0</v>
      </c>
      <c r="CY106" s="102">
        <f t="shared" si="355"/>
        <v>1250</v>
      </c>
      <c r="CZ106" s="115">
        <f t="shared" si="355"/>
        <v>0</v>
      </c>
      <c r="DA106" s="115">
        <f t="shared" si="355"/>
        <v>0</v>
      </c>
      <c r="DB106" s="115">
        <v>1250</v>
      </c>
      <c r="DC106" s="115">
        <f>DC107</f>
        <v>0</v>
      </c>
      <c r="DD106" s="102">
        <f t="shared" si="240"/>
        <v>0</v>
      </c>
      <c r="DE106" s="102">
        <f t="shared" si="241"/>
        <v>0</v>
      </c>
      <c r="DF106" s="115">
        <v>500</v>
      </c>
      <c r="DG106" s="115">
        <f t="shared" si="355"/>
        <v>500</v>
      </c>
      <c r="DH106" s="102">
        <f t="shared" si="355"/>
        <v>0</v>
      </c>
      <c r="DI106" s="102">
        <f t="shared" si="243"/>
        <v>0</v>
      </c>
      <c r="DJ106" s="102">
        <f>DJ107</f>
        <v>0</v>
      </c>
      <c r="DK106" s="115">
        <f>DK107</f>
        <v>500</v>
      </c>
      <c r="DL106" s="102">
        <f t="shared" si="244"/>
        <v>100</v>
      </c>
      <c r="DM106" s="102">
        <f>DM107</f>
        <v>0</v>
      </c>
      <c r="DN106" s="115">
        <f>DN107</f>
        <v>500</v>
      </c>
      <c r="DO106" s="102">
        <f t="shared" ref="DO106" si="356">DO107</f>
        <v>0</v>
      </c>
      <c r="DP106" s="102">
        <f t="shared" si="246"/>
        <v>0</v>
      </c>
      <c r="DQ106" s="102">
        <f>DQ107</f>
        <v>-500</v>
      </c>
      <c r="DR106" s="115">
        <f>DR107</f>
        <v>0</v>
      </c>
      <c r="DS106" s="115">
        <f t="shared" ref="DS106" si="357">DS107</f>
        <v>0</v>
      </c>
      <c r="DT106" s="102">
        <f t="shared" si="248"/>
        <v>0</v>
      </c>
      <c r="DU106" s="102">
        <f>DU107</f>
        <v>0</v>
      </c>
      <c r="DV106" s="115">
        <f>DV107</f>
        <v>0</v>
      </c>
      <c r="DW106" s="115">
        <f t="shared" ref="DW106:DZ106" si="358">DW107</f>
        <v>0</v>
      </c>
      <c r="DX106" s="115">
        <f t="shared" si="358"/>
        <v>0</v>
      </c>
      <c r="DY106" s="115">
        <f t="shared" si="358"/>
        <v>0</v>
      </c>
      <c r="DZ106" s="115">
        <f t="shared" si="358"/>
        <v>0</v>
      </c>
    </row>
    <row r="107" spans="1:130" s="630" customFormat="1" ht="20.100000000000001" customHeight="1" x14ac:dyDescent="0.35">
      <c r="A107" s="622"/>
      <c r="B107" s="622"/>
      <c r="C107" s="641"/>
      <c r="D107" s="622"/>
      <c r="E107" s="622"/>
      <c r="F107" s="622"/>
      <c r="G107" s="622"/>
      <c r="H107" s="622"/>
      <c r="I107" s="622"/>
      <c r="J107" s="622" t="s">
        <v>208</v>
      </c>
      <c r="K107" s="810"/>
      <c r="L107" s="587"/>
      <c r="M107" s="680"/>
      <c r="N107" s="701">
        <v>3121</v>
      </c>
      <c r="O107" s="682" t="s">
        <v>519</v>
      </c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591"/>
      <c r="AJ107" s="31"/>
      <c r="AK107" s="31"/>
      <c r="AL107" s="31"/>
      <c r="AM107" s="31"/>
      <c r="AN107" s="51"/>
      <c r="AO107" s="51"/>
      <c r="AP107" s="51"/>
      <c r="AQ107" s="51"/>
      <c r="AR107" s="51"/>
      <c r="AS107" s="51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>
        <v>0</v>
      </c>
      <c r="BH107" s="51">
        <v>0</v>
      </c>
      <c r="BI107" s="51"/>
      <c r="BJ107" s="51">
        <v>0</v>
      </c>
      <c r="BK107" s="51"/>
      <c r="BL107" s="51">
        <f t="shared" si="291"/>
        <v>0</v>
      </c>
      <c r="BM107" s="51"/>
      <c r="BN107" s="51"/>
      <c r="BO107" s="51">
        <v>1750</v>
      </c>
      <c r="BP107" s="51"/>
      <c r="BQ107" s="51"/>
      <c r="BR107" s="51">
        <f>(BS107-BO107)</f>
        <v>-1250</v>
      </c>
      <c r="BS107" s="51">
        <v>500</v>
      </c>
      <c r="BT107" s="51">
        <v>0</v>
      </c>
      <c r="BU107" s="51">
        <f>(BY107-BO107)</f>
        <v>0</v>
      </c>
      <c r="BV107" s="51">
        <v>500</v>
      </c>
      <c r="BW107" s="51"/>
      <c r="BX107" s="51"/>
      <c r="BY107" s="51">
        <v>1750</v>
      </c>
      <c r="BZ107" s="51">
        <v>500</v>
      </c>
      <c r="CA107" s="51">
        <f t="shared" si="232"/>
        <v>0</v>
      </c>
      <c r="CB107" s="51">
        <f t="shared" si="233"/>
        <v>28.571428571428569</v>
      </c>
      <c r="CC107" s="51"/>
      <c r="CD107" s="51"/>
      <c r="CE107" s="51">
        <v>500</v>
      </c>
      <c r="CF107" s="51">
        <v>0</v>
      </c>
      <c r="CG107" s="51">
        <f t="shared" si="234"/>
        <v>0</v>
      </c>
      <c r="CH107" s="51">
        <f>(CI107-CE107)</f>
        <v>0</v>
      </c>
      <c r="CI107" s="51">
        <v>500</v>
      </c>
      <c r="CJ107" s="51"/>
      <c r="CK107" s="51">
        <f t="shared" si="235"/>
        <v>0</v>
      </c>
      <c r="CL107" s="51">
        <f>(CM107-CI107)</f>
        <v>0</v>
      </c>
      <c r="CM107" s="51">
        <v>500</v>
      </c>
      <c r="CN107" s="51"/>
      <c r="CO107" s="51">
        <f t="shared" si="236"/>
        <v>0</v>
      </c>
      <c r="CP107" s="51">
        <f>(CQ107-CM107)</f>
        <v>0</v>
      </c>
      <c r="CQ107" s="51">
        <v>500</v>
      </c>
      <c r="CR107" s="51">
        <v>1250</v>
      </c>
      <c r="CS107" s="51">
        <f t="shared" si="237"/>
        <v>250</v>
      </c>
      <c r="CT107" s="51">
        <f>(CU107-CQ107)</f>
        <v>750</v>
      </c>
      <c r="CU107" s="51">
        <v>1250</v>
      </c>
      <c r="CV107" s="51">
        <v>1250</v>
      </c>
      <c r="CW107" s="51">
        <f t="shared" si="238"/>
        <v>100</v>
      </c>
      <c r="CX107" s="51">
        <f>(CY107-CU107)</f>
        <v>0</v>
      </c>
      <c r="CY107" s="51">
        <v>1250</v>
      </c>
      <c r="CZ107" s="745"/>
      <c r="DA107" s="745"/>
      <c r="DB107" s="745">
        <v>1250</v>
      </c>
      <c r="DC107" s="745">
        <v>0</v>
      </c>
      <c r="DD107" s="51">
        <f t="shared" si="240"/>
        <v>0</v>
      </c>
      <c r="DE107" s="51">
        <f t="shared" si="241"/>
        <v>0</v>
      </c>
      <c r="DF107" s="745">
        <v>500</v>
      </c>
      <c r="DG107" s="745">
        <v>500</v>
      </c>
      <c r="DH107" s="51"/>
      <c r="DI107" s="51">
        <f t="shared" si="243"/>
        <v>0</v>
      </c>
      <c r="DJ107" s="51">
        <f>(DK107-DG107)</f>
        <v>0</v>
      </c>
      <c r="DK107" s="745">
        <v>500</v>
      </c>
      <c r="DL107" s="51">
        <f t="shared" si="244"/>
        <v>100</v>
      </c>
      <c r="DM107" s="51">
        <f>(DN107-DK107)</f>
        <v>0</v>
      </c>
      <c r="DN107" s="745">
        <v>500</v>
      </c>
      <c r="DO107" s="51"/>
      <c r="DP107" s="51">
        <f t="shared" si="246"/>
        <v>0</v>
      </c>
      <c r="DQ107" s="51">
        <f>(DR107-DN107)</f>
        <v>-500</v>
      </c>
      <c r="DR107" s="745">
        <v>0</v>
      </c>
      <c r="DS107" s="745"/>
      <c r="DT107" s="51">
        <f t="shared" si="248"/>
        <v>0</v>
      </c>
      <c r="DU107" s="51">
        <f>(DV107-DR107)</f>
        <v>0</v>
      </c>
      <c r="DV107" s="745">
        <v>0</v>
      </c>
      <c r="DW107" s="745"/>
      <c r="DX107" s="745"/>
      <c r="DY107" s="745"/>
      <c r="DZ107" s="745"/>
    </row>
    <row r="108" spans="1:130" s="630" customFormat="1" ht="20.100000000000001" customHeight="1" x14ac:dyDescent="0.35">
      <c r="A108" s="622" t="s">
        <v>461</v>
      </c>
      <c r="B108" s="622" t="s">
        <v>496</v>
      </c>
      <c r="C108" s="641" t="s">
        <v>7</v>
      </c>
      <c r="D108" s="622"/>
      <c r="E108" s="622" t="s">
        <v>7</v>
      </c>
      <c r="F108" s="622"/>
      <c r="G108" s="622"/>
      <c r="H108" s="622"/>
      <c r="I108" s="622"/>
      <c r="J108" s="622" t="s">
        <v>208</v>
      </c>
      <c r="K108" s="810"/>
      <c r="L108" s="587"/>
      <c r="M108" s="822">
        <v>313</v>
      </c>
      <c r="N108" s="822" t="s">
        <v>17</v>
      </c>
      <c r="O108" s="805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591"/>
      <c r="AJ108" s="31"/>
      <c r="AK108" s="31"/>
      <c r="AL108" s="31"/>
      <c r="AM108" s="31"/>
      <c r="AN108" s="102">
        <f>AN109</f>
        <v>0</v>
      </c>
      <c r="AO108" s="102">
        <f>AO109</f>
        <v>0</v>
      </c>
      <c r="AP108" s="102">
        <f>AP109</f>
        <v>0</v>
      </c>
      <c r="AQ108" s="102">
        <f>AQ109</f>
        <v>0</v>
      </c>
      <c r="AR108" s="102">
        <v>0</v>
      </c>
      <c r="AS108" s="102"/>
      <c r="AT108" s="102"/>
      <c r="AU108" s="102">
        <f>AU109</f>
        <v>5000</v>
      </c>
      <c r="AV108" s="102">
        <f>AV109</f>
        <v>5000</v>
      </c>
      <c r="AW108" s="102"/>
      <c r="AX108" s="102"/>
      <c r="AY108" s="102">
        <f>AY109</f>
        <v>-3452</v>
      </c>
      <c r="AZ108" s="102"/>
      <c r="BA108" s="102"/>
      <c r="BB108" s="102">
        <f>BB109</f>
        <v>1548</v>
      </c>
      <c r="BC108" s="102">
        <f t="shared" ref="BC108:BJ108" si="359">SUM(BC109:BC111)</f>
        <v>1548</v>
      </c>
      <c r="BD108" s="102">
        <f t="shared" si="359"/>
        <v>0</v>
      </c>
      <c r="BE108" s="102">
        <f t="shared" si="359"/>
        <v>1537.41</v>
      </c>
      <c r="BF108" s="102">
        <f t="shared" si="359"/>
        <v>3340</v>
      </c>
      <c r="BG108" s="102">
        <f t="shared" si="359"/>
        <v>3606.7700000000004</v>
      </c>
      <c r="BH108" s="102">
        <f t="shared" si="359"/>
        <v>3340</v>
      </c>
      <c r="BI108" s="102">
        <f t="shared" si="359"/>
        <v>4960</v>
      </c>
      <c r="BJ108" s="102">
        <f t="shared" si="359"/>
        <v>8300</v>
      </c>
      <c r="BK108" s="102">
        <f>SUM(BK110:BK111)</f>
        <v>4063.67</v>
      </c>
      <c r="BL108" s="102">
        <f t="shared" si="291"/>
        <v>48.959879518072292</v>
      </c>
      <c r="BM108" s="102"/>
      <c r="BN108" s="102"/>
      <c r="BO108" s="102">
        <f>SUM(BO109:BO111)</f>
        <v>7040</v>
      </c>
      <c r="BP108" s="102"/>
      <c r="BQ108" s="102"/>
      <c r="BR108" s="102">
        <f t="shared" ref="BR108:BY108" si="360">SUM(BR109:BR111)</f>
        <v>-1536</v>
      </c>
      <c r="BS108" s="102">
        <f t="shared" si="360"/>
        <v>5504</v>
      </c>
      <c r="BT108" s="102">
        <f>SUM(BT109:BT111)</f>
        <v>5911.08</v>
      </c>
      <c r="BU108" s="102">
        <f t="shared" si="360"/>
        <v>3605</v>
      </c>
      <c r="BV108" s="102">
        <f t="shared" si="360"/>
        <v>5504</v>
      </c>
      <c r="BW108" s="102"/>
      <c r="BX108" s="102"/>
      <c r="BY108" s="102">
        <f t="shared" si="360"/>
        <v>10645</v>
      </c>
      <c r="BZ108" s="102">
        <f>SUM(BZ109:BZ111)</f>
        <v>8693.2000000000007</v>
      </c>
      <c r="CA108" s="102">
        <f t="shared" si="232"/>
        <v>241.02451778183803</v>
      </c>
      <c r="CB108" s="102">
        <f t="shared" si="233"/>
        <v>81.664631282292163</v>
      </c>
      <c r="CC108" s="102">
        <f>SUM(CC109:CC111)</f>
        <v>0</v>
      </c>
      <c r="CD108" s="102">
        <f>SUM(CD109:CD111)</f>
        <v>0</v>
      </c>
      <c r="CE108" s="102">
        <f>SUM(CE109:CE111)</f>
        <v>5504</v>
      </c>
      <c r="CF108" s="102">
        <f>SUM(CF109:CF111)</f>
        <v>857.66</v>
      </c>
      <c r="CG108" s="102">
        <f t="shared" si="234"/>
        <v>15.582485465116278</v>
      </c>
      <c r="CH108" s="102">
        <f>SUM(CH109:CH111)</f>
        <v>96</v>
      </c>
      <c r="CI108" s="102">
        <f>SUM(CI109:CI111)</f>
        <v>5600</v>
      </c>
      <c r="CJ108" s="102"/>
      <c r="CK108" s="102">
        <f t="shared" si="235"/>
        <v>0</v>
      </c>
      <c r="CL108" s="102">
        <f>SUM(CL109:CL111)</f>
        <v>0</v>
      </c>
      <c r="CM108" s="102">
        <f>SUM(CM109:CM111)</f>
        <v>5600</v>
      </c>
      <c r="CN108" s="102"/>
      <c r="CO108" s="102">
        <f t="shared" si="236"/>
        <v>0</v>
      </c>
      <c r="CP108" s="102">
        <f>SUM(CP109:CP111)</f>
        <v>0</v>
      </c>
      <c r="CQ108" s="102">
        <f>SUM(CQ109:CQ111)</f>
        <v>5600</v>
      </c>
      <c r="CR108" s="102">
        <f>SUM(CR109:CR111)</f>
        <v>4999.1399999999994</v>
      </c>
      <c r="CS108" s="102">
        <f t="shared" si="237"/>
        <v>89.270357142857137</v>
      </c>
      <c r="CT108" s="102">
        <f>SUM(CT109:CT111)</f>
        <v>3000</v>
      </c>
      <c r="CU108" s="102">
        <f>SUM(CU109:CU111)</f>
        <v>8600</v>
      </c>
      <c r="CV108" s="102">
        <f>SUM(CV109:CV111)</f>
        <v>4999.1399999999994</v>
      </c>
      <c r="CW108" s="102">
        <f t="shared" si="238"/>
        <v>58.129534883720922</v>
      </c>
      <c r="CX108" s="102">
        <f t="shared" ref="CX108:DH108" si="361">SUM(CX109:CX111)</f>
        <v>-1050</v>
      </c>
      <c r="CY108" s="102">
        <f t="shared" si="361"/>
        <v>7550</v>
      </c>
      <c r="CZ108" s="115">
        <f t="shared" si="361"/>
        <v>0</v>
      </c>
      <c r="DA108" s="115">
        <f t="shared" si="361"/>
        <v>0</v>
      </c>
      <c r="DB108" s="115">
        <v>2107.7200000000003</v>
      </c>
      <c r="DC108" s="115">
        <f>SUM(DC109:DC111)</f>
        <v>763.26</v>
      </c>
      <c r="DD108" s="102">
        <f t="shared" si="240"/>
        <v>36.212589907577851</v>
      </c>
      <c r="DE108" s="102">
        <f t="shared" si="241"/>
        <v>95.407499999999999</v>
      </c>
      <c r="DF108" s="115">
        <v>7409.63</v>
      </c>
      <c r="DG108" s="115">
        <f t="shared" si="361"/>
        <v>7875</v>
      </c>
      <c r="DH108" s="102">
        <f t="shared" si="361"/>
        <v>763.26</v>
      </c>
      <c r="DI108" s="102">
        <f t="shared" si="243"/>
        <v>9.6921904761904756</v>
      </c>
      <c r="DJ108" s="102">
        <f>SUM(DJ109:DJ111)</f>
        <v>-7075</v>
      </c>
      <c r="DK108" s="115">
        <f>SUM(DK109:DK111)</f>
        <v>800</v>
      </c>
      <c r="DL108" s="102">
        <f t="shared" si="244"/>
        <v>926.20375000000001</v>
      </c>
      <c r="DM108" s="102">
        <f>SUM(DM109:DM111)</f>
        <v>0</v>
      </c>
      <c r="DN108" s="115">
        <f>SUM(DN109:DN111)</f>
        <v>800</v>
      </c>
      <c r="DO108" s="102">
        <f t="shared" ref="DO108" si="362">SUM(DO109:DO111)</f>
        <v>763.26</v>
      </c>
      <c r="DP108" s="102">
        <f t="shared" si="246"/>
        <v>95.407499999999999</v>
      </c>
      <c r="DQ108" s="102">
        <f>SUM(DQ109:DQ111)</f>
        <v>265.79999999999995</v>
      </c>
      <c r="DR108" s="115">
        <f>SUM(DR109:DR111)</f>
        <v>1065.8</v>
      </c>
      <c r="DS108" s="115">
        <f t="shared" ref="DS108" si="363">SUM(DS109:DS111)</f>
        <v>763.26</v>
      </c>
      <c r="DT108" s="102">
        <f t="shared" si="248"/>
        <v>71.613811221617567</v>
      </c>
      <c r="DU108" s="102">
        <f>SUM(DU109:DU111)</f>
        <v>2000</v>
      </c>
      <c r="DV108" s="115">
        <f>SUM(DV109:DV111)</f>
        <v>3065.8</v>
      </c>
      <c r="DW108" s="115">
        <f t="shared" ref="DW108:DZ108" si="364">SUM(DW109:DW111)</f>
        <v>1065.8</v>
      </c>
      <c r="DX108" s="115">
        <f t="shared" ref="DX108" si="365">SUM(DX109:DX111)</f>
        <v>1065.8</v>
      </c>
      <c r="DY108" s="115">
        <f t="shared" si="364"/>
        <v>0</v>
      </c>
      <c r="DZ108" s="115">
        <f t="shared" si="364"/>
        <v>0</v>
      </c>
    </row>
    <row r="109" spans="1:130" s="630" customFormat="1" ht="20.100000000000001" hidden="1" customHeight="1" x14ac:dyDescent="0.35">
      <c r="A109" s="622"/>
      <c r="B109" s="622"/>
      <c r="C109" s="641"/>
      <c r="D109" s="622"/>
      <c r="E109" s="622" t="s">
        <v>7</v>
      </c>
      <c r="F109" s="622"/>
      <c r="G109" s="622"/>
      <c r="H109" s="622"/>
      <c r="I109" s="622"/>
      <c r="J109" s="622" t="s">
        <v>208</v>
      </c>
      <c r="K109" s="810"/>
      <c r="L109" s="587"/>
      <c r="M109" s="680"/>
      <c r="N109" s="681">
        <v>3131</v>
      </c>
      <c r="O109" s="824" t="s">
        <v>324</v>
      </c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591"/>
      <c r="AJ109" s="31"/>
      <c r="AK109" s="31"/>
      <c r="AL109" s="31"/>
      <c r="AM109" s="31"/>
      <c r="AN109" s="51">
        <v>0</v>
      </c>
      <c r="AO109" s="51">
        <v>0</v>
      </c>
      <c r="AP109" s="51">
        <v>0</v>
      </c>
      <c r="AQ109" s="51">
        <v>0</v>
      </c>
      <c r="AR109" s="51">
        <v>0</v>
      </c>
      <c r="AS109" s="51"/>
      <c r="AT109" s="51"/>
      <c r="AU109" s="51">
        <v>5000</v>
      </c>
      <c r="AV109" s="51">
        <v>5000</v>
      </c>
      <c r="AW109" s="51"/>
      <c r="AX109" s="51"/>
      <c r="AY109" s="51">
        <f>(BB109-AV109)</f>
        <v>-3452</v>
      </c>
      <c r="AZ109" s="51"/>
      <c r="BA109" s="51"/>
      <c r="BB109" s="51">
        <v>1548</v>
      </c>
      <c r="BC109" s="51">
        <v>1548</v>
      </c>
      <c r="BD109" s="51">
        <v>0</v>
      </c>
      <c r="BE109" s="51">
        <v>0</v>
      </c>
      <c r="BF109" s="51">
        <v>3340</v>
      </c>
      <c r="BG109" s="51">
        <v>0</v>
      </c>
      <c r="BH109" s="51">
        <v>3340</v>
      </c>
      <c r="BI109" s="51">
        <f>(BJ109-BH109)</f>
        <v>-3340</v>
      </c>
      <c r="BJ109" s="51">
        <v>0</v>
      </c>
      <c r="BK109" s="103">
        <v>0</v>
      </c>
      <c r="BL109" s="51">
        <f t="shared" si="291"/>
        <v>0</v>
      </c>
      <c r="BM109" s="51"/>
      <c r="BN109" s="51"/>
      <c r="BO109" s="51">
        <v>0</v>
      </c>
      <c r="BP109" s="51"/>
      <c r="BQ109" s="51"/>
      <c r="BR109" s="51">
        <f>(BS109-BO109)</f>
        <v>0</v>
      </c>
      <c r="BS109" s="51">
        <v>0</v>
      </c>
      <c r="BT109" s="51">
        <v>0</v>
      </c>
      <c r="BU109" s="51">
        <f>(BY109-BO109)</f>
        <v>0</v>
      </c>
      <c r="BV109" s="51">
        <v>0</v>
      </c>
      <c r="BW109" s="51"/>
      <c r="BX109" s="51"/>
      <c r="BY109" s="51">
        <v>0</v>
      </c>
      <c r="BZ109" s="51"/>
      <c r="CA109" s="51">
        <f t="shared" si="232"/>
        <v>0</v>
      </c>
      <c r="CB109" s="51">
        <f t="shared" si="233"/>
        <v>0</v>
      </c>
      <c r="CC109" s="51"/>
      <c r="CD109" s="51"/>
      <c r="CE109" s="51">
        <v>0</v>
      </c>
      <c r="CF109" s="51"/>
      <c r="CG109" s="51">
        <f t="shared" si="234"/>
        <v>0</v>
      </c>
      <c r="CH109" s="51">
        <f>(CI109-CE109)</f>
        <v>0</v>
      </c>
      <c r="CI109" s="51"/>
      <c r="CJ109" s="51"/>
      <c r="CK109" s="51">
        <f t="shared" si="235"/>
        <v>0</v>
      </c>
      <c r="CL109" s="51">
        <f>(CM109-CI109)</f>
        <v>0</v>
      </c>
      <c r="CM109" s="51"/>
      <c r="CN109" s="51"/>
      <c r="CO109" s="51">
        <f t="shared" si="236"/>
        <v>0</v>
      </c>
      <c r="CP109" s="51">
        <f>(CQ109-CM109)</f>
        <v>0</v>
      </c>
      <c r="CQ109" s="51"/>
      <c r="CR109" s="51"/>
      <c r="CS109" s="51">
        <f t="shared" si="237"/>
        <v>0</v>
      </c>
      <c r="CT109" s="51">
        <f>(CU109-CQ109)</f>
        <v>0</v>
      </c>
      <c r="CU109" s="51"/>
      <c r="CV109" s="51"/>
      <c r="CW109" s="51">
        <f t="shared" si="238"/>
        <v>0</v>
      </c>
      <c r="CX109" s="51">
        <f>(CY109-CU109)</f>
        <v>0</v>
      </c>
      <c r="CY109" s="51"/>
      <c r="CZ109" s="745"/>
      <c r="DA109" s="745"/>
      <c r="DB109" s="745">
        <v>0</v>
      </c>
      <c r="DC109" s="745">
        <v>0</v>
      </c>
      <c r="DD109" s="51">
        <f t="shared" si="240"/>
        <v>0</v>
      </c>
      <c r="DE109" s="51">
        <f t="shared" si="241"/>
        <v>0</v>
      </c>
      <c r="DF109" s="745">
        <v>0</v>
      </c>
      <c r="DG109" s="745"/>
      <c r="DH109" s="51"/>
      <c r="DI109" s="51">
        <f t="shared" si="243"/>
        <v>0</v>
      </c>
      <c r="DJ109" s="51">
        <f>(DK109-DG109)</f>
        <v>0</v>
      </c>
      <c r="DK109" s="745"/>
      <c r="DL109" s="51">
        <f t="shared" si="244"/>
        <v>0</v>
      </c>
      <c r="DM109" s="51">
        <f>(DN109-DK109)</f>
        <v>0</v>
      </c>
      <c r="DN109" s="745"/>
      <c r="DO109" s="51"/>
      <c r="DP109" s="51">
        <f t="shared" si="246"/>
        <v>0</v>
      </c>
      <c r="DQ109" s="51">
        <f>(DR109-DN109)</f>
        <v>0</v>
      </c>
      <c r="DR109" s="745"/>
      <c r="DS109" s="745"/>
      <c r="DT109" s="51">
        <f t="shared" si="248"/>
        <v>0</v>
      </c>
      <c r="DU109" s="51">
        <f>(DV109-DR109)</f>
        <v>0</v>
      </c>
      <c r="DV109" s="745"/>
      <c r="DW109" s="745"/>
      <c r="DX109" s="745"/>
      <c r="DY109" s="745"/>
      <c r="DZ109" s="745"/>
    </row>
    <row r="110" spans="1:130" s="630" customFormat="1" ht="20.100000000000001" customHeight="1" x14ac:dyDescent="0.35">
      <c r="A110" s="622"/>
      <c r="B110" s="622"/>
      <c r="C110" s="641"/>
      <c r="D110" s="622"/>
      <c r="E110" s="622"/>
      <c r="F110" s="622"/>
      <c r="G110" s="622"/>
      <c r="H110" s="622"/>
      <c r="I110" s="622"/>
      <c r="J110" s="622" t="s">
        <v>208</v>
      </c>
      <c r="K110" s="810"/>
      <c r="L110" s="587"/>
      <c r="M110" s="587"/>
      <c r="N110" s="588">
        <v>3132</v>
      </c>
      <c r="O110" s="642" t="s">
        <v>366</v>
      </c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591"/>
      <c r="AJ110" s="31"/>
      <c r="AK110" s="31"/>
      <c r="AL110" s="31"/>
      <c r="AM110" s="31"/>
      <c r="AN110" s="51"/>
      <c r="AO110" s="51"/>
      <c r="AP110" s="51"/>
      <c r="AQ110" s="51"/>
      <c r="AR110" s="51"/>
      <c r="AS110" s="51"/>
      <c r="AT110" s="51"/>
      <c r="AU110" s="51"/>
      <c r="AV110" s="51">
        <v>0</v>
      </c>
      <c r="AW110" s="51"/>
      <c r="AX110" s="51"/>
      <c r="AY110" s="51"/>
      <c r="AZ110" s="51"/>
      <c r="BA110" s="51"/>
      <c r="BB110" s="51">
        <v>0</v>
      </c>
      <c r="BC110" s="51">
        <v>0</v>
      </c>
      <c r="BD110" s="51"/>
      <c r="BE110" s="51">
        <v>1385.45</v>
      </c>
      <c r="BF110" s="51">
        <v>0</v>
      </c>
      <c r="BG110" s="51">
        <v>3250.3</v>
      </c>
      <c r="BH110" s="51">
        <v>0</v>
      </c>
      <c r="BI110" s="51">
        <f>(BJ110-BH110)</f>
        <v>7500</v>
      </c>
      <c r="BJ110" s="51">
        <v>7500</v>
      </c>
      <c r="BK110" s="51">
        <v>3662.06</v>
      </c>
      <c r="BL110" s="51">
        <f t="shared" si="291"/>
        <v>48.827466666666666</v>
      </c>
      <c r="BM110" s="51"/>
      <c r="BN110" s="51"/>
      <c r="BO110" s="51">
        <v>6340</v>
      </c>
      <c r="BP110" s="51"/>
      <c r="BQ110" s="51"/>
      <c r="BR110" s="51">
        <f>(BS110-BO110)</f>
        <v>-1380</v>
      </c>
      <c r="BS110" s="51">
        <v>4960</v>
      </c>
      <c r="BT110" s="51">
        <v>5326.88</v>
      </c>
      <c r="BU110" s="51">
        <f>(BY110-BO110)</f>
        <v>3253</v>
      </c>
      <c r="BV110" s="51">
        <v>4960</v>
      </c>
      <c r="BW110" s="51"/>
      <c r="BX110" s="51"/>
      <c r="BY110" s="51">
        <v>9593</v>
      </c>
      <c r="BZ110" s="51">
        <v>7834.01</v>
      </c>
      <c r="CA110" s="51">
        <f t="shared" si="232"/>
        <v>241.02421314955541</v>
      </c>
      <c r="CB110" s="51">
        <f t="shared" si="233"/>
        <v>81.663817366829988</v>
      </c>
      <c r="CC110" s="51"/>
      <c r="CD110" s="51"/>
      <c r="CE110" s="51">
        <v>4960</v>
      </c>
      <c r="CF110" s="51">
        <v>772.89</v>
      </c>
      <c r="CG110" s="51">
        <f t="shared" si="234"/>
        <v>15.582459677419354</v>
      </c>
      <c r="CH110" s="51">
        <f>(CI110-CE110)</f>
        <v>40</v>
      </c>
      <c r="CI110" s="51">
        <v>5000</v>
      </c>
      <c r="CJ110" s="51"/>
      <c r="CK110" s="51">
        <f t="shared" si="235"/>
        <v>0</v>
      </c>
      <c r="CL110" s="51">
        <f>(CM110-CI110)</f>
        <v>0</v>
      </c>
      <c r="CM110" s="51">
        <v>5000</v>
      </c>
      <c r="CN110" s="51"/>
      <c r="CO110" s="51">
        <f t="shared" si="236"/>
        <v>0</v>
      </c>
      <c r="CP110" s="51">
        <f>(CQ110-CM110)</f>
        <v>0</v>
      </c>
      <c r="CQ110" s="51">
        <v>5000</v>
      </c>
      <c r="CR110" s="51">
        <v>4505.03</v>
      </c>
      <c r="CS110" s="51">
        <f t="shared" si="237"/>
        <v>90.1006</v>
      </c>
      <c r="CT110" s="51">
        <f>(CU110-CQ110)</f>
        <v>2750</v>
      </c>
      <c r="CU110" s="51">
        <v>7750</v>
      </c>
      <c r="CV110" s="51">
        <v>4505.03</v>
      </c>
      <c r="CW110" s="51">
        <f t="shared" si="238"/>
        <v>58.12941935483871</v>
      </c>
      <c r="CX110" s="51">
        <f>(CY110-CU110)</f>
        <v>-950</v>
      </c>
      <c r="CY110" s="51">
        <v>6800</v>
      </c>
      <c r="CZ110" s="745"/>
      <c r="DA110" s="745"/>
      <c r="DB110" s="745">
        <v>1899.39</v>
      </c>
      <c r="DC110" s="745">
        <v>697.46</v>
      </c>
      <c r="DD110" s="51">
        <f t="shared" si="240"/>
        <v>36.720210172739669</v>
      </c>
      <c r="DE110" s="51">
        <f t="shared" si="241"/>
        <v>87.182500000000005</v>
      </c>
      <c r="DF110" s="745">
        <v>6677.28</v>
      </c>
      <c r="DG110" s="745">
        <v>6750</v>
      </c>
      <c r="DH110" s="51">
        <v>697.46</v>
      </c>
      <c r="DI110" s="51">
        <f t="shared" si="243"/>
        <v>10.332740740740741</v>
      </c>
      <c r="DJ110" s="51">
        <f>(DK110-DG110)</f>
        <v>-5950</v>
      </c>
      <c r="DK110" s="745">
        <v>800</v>
      </c>
      <c r="DL110" s="51">
        <f t="shared" si="244"/>
        <v>834.66000000000008</v>
      </c>
      <c r="DM110" s="51">
        <f>(DN110-DK110)</f>
        <v>0</v>
      </c>
      <c r="DN110" s="745">
        <v>800</v>
      </c>
      <c r="DO110" s="51">
        <v>697.46</v>
      </c>
      <c r="DP110" s="51">
        <f t="shared" si="246"/>
        <v>87.182500000000005</v>
      </c>
      <c r="DQ110" s="51">
        <f>(DR110-DN110)</f>
        <v>265.79999999999995</v>
      </c>
      <c r="DR110" s="745">
        <v>1065.8</v>
      </c>
      <c r="DS110" s="745">
        <v>697.46</v>
      </c>
      <c r="DT110" s="51">
        <f t="shared" si="248"/>
        <v>65.440045036592238</v>
      </c>
      <c r="DU110" s="51">
        <f>(DV110-DR110)</f>
        <v>1934.2</v>
      </c>
      <c r="DV110" s="745">
        <v>3000</v>
      </c>
      <c r="DW110" s="745">
        <v>1065.8</v>
      </c>
      <c r="DX110" s="745">
        <v>1065.8</v>
      </c>
      <c r="DY110" s="745"/>
      <c r="DZ110" s="745"/>
    </row>
    <row r="111" spans="1:130" s="630" customFormat="1" ht="20.100000000000001" customHeight="1" x14ac:dyDescent="0.35">
      <c r="A111" s="622"/>
      <c r="B111" s="622"/>
      <c r="C111" s="641"/>
      <c r="D111" s="622"/>
      <c r="E111" s="622"/>
      <c r="F111" s="622"/>
      <c r="G111" s="622"/>
      <c r="H111" s="622"/>
      <c r="I111" s="622"/>
      <c r="J111" s="622" t="s">
        <v>208</v>
      </c>
      <c r="K111" s="810"/>
      <c r="L111" s="587"/>
      <c r="M111" s="587"/>
      <c r="N111" s="588">
        <v>3133</v>
      </c>
      <c r="O111" s="642" t="s">
        <v>346</v>
      </c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591"/>
      <c r="AJ111" s="31"/>
      <c r="AK111" s="31"/>
      <c r="AL111" s="31"/>
      <c r="AM111" s="31"/>
      <c r="AN111" s="51"/>
      <c r="AO111" s="51"/>
      <c r="AP111" s="51"/>
      <c r="AQ111" s="51"/>
      <c r="AR111" s="51"/>
      <c r="AS111" s="51"/>
      <c r="AT111" s="51"/>
      <c r="AU111" s="51"/>
      <c r="AV111" s="51">
        <v>0</v>
      </c>
      <c r="AW111" s="51"/>
      <c r="AX111" s="51"/>
      <c r="AY111" s="51"/>
      <c r="AZ111" s="51"/>
      <c r="BA111" s="51"/>
      <c r="BB111" s="51">
        <v>0</v>
      </c>
      <c r="BC111" s="51">
        <v>0</v>
      </c>
      <c r="BD111" s="51"/>
      <c r="BE111" s="51">
        <v>151.96</v>
      </c>
      <c r="BF111" s="51">
        <v>0</v>
      </c>
      <c r="BG111" s="51">
        <v>356.47</v>
      </c>
      <c r="BH111" s="51">
        <v>0</v>
      </c>
      <c r="BI111" s="51">
        <f>(BJ111-BH111)</f>
        <v>800</v>
      </c>
      <c r="BJ111" s="51">
        <v>800</v>
      </c>
      <c r="BK111" s="51">
        <v>401.61</v>
      </c>
      <c r="BL111" s="51">
        <f t="shared" si="291"/>
        <v>50.201249999999995</v>
      </c>
      <c r="BM111" s="51"/>
      <c r="BN111" s="51"/>
      <c r="BO111" s="51">
        <v>700</v>
      </c>
      <c r="BP111" s="51"/>
      <c r="BQ111" s="51"/>
      <c r="BR111" s="51">
        <f>(BS111-BO111)</f>
        <v>-156</v>
      </c>
      <c r="BS111" s="51">
        <v>544</v>
      </c>
      <c r="BT111" s="51">
        <v>584.20000000000005</v>
      </c>
      <c r="BU111" s="51">
        <f>(BY111-BO111)</f>
        <v>352</v>
      </c>
      <c r="BV111" s="51">
        <v>544</v>
      </c>
      <c r="BW111" s="51"/>
      <c r="BX111" s="51"/>
      <c r="BY111" s="51">
        <v>1052</v>
      </c>
      <c r="BZ111" s="51">
        <v>859.19</v>
      </c>
      <c r="CA111" s="51">
        <f t="shared" si="232"/>
        <v>241.02729542457993</v>
      </c>
      <c r="CB111" s="51">
        <f t="shared" si="233"/>
        <v>81.672053231939174</v>
      </c>
      <c r="CC111" s="51"/>
      <c r="CD111" s="51"/>
      <c r="CE111" s="51">
        <v>544</v>
      </c>
      <c r="CF111" s="51">
        <v>84.77</v>
      </c>
      <c r="CG111" s="51">
        <f t="shared" ref="CG111:CG145" si="366">IFERROR(CF111/CE111*100,)</f>
        <v>15.582720588235293</v>
      </c>
      <c r="CH111" s="51">
        <f>(CI111-CE111)</f>
        <v>56</v>
      </c>
      <c r="CI111" s="51">
        <v>600</v>
      </c>
      <c r="CJ111" s="51"/>
      <c r="CK111" s="51">
        <f t="shared" si="235"/>
        <v>0</v>
      </c>
      <c r="CL111" s="51">
        <f>(CM111-CI111)</f>
        <v>0</v>
      </c>
      <c r="CM111" s="51">
        <v>600</v>
      </c>
      <c r="CN111" s="51"/>
      <c r="CO111" s="51">
        <f t="shared" si="236"/>
        <v>0</v>
      </c>
      <c r="CP111" s="51">
        <f>(CQ111-CM111)</f>
        <v>0</v>
      </c>
      <c r="CQ111" s="51">
        <v>600</v>
      </c>
      <c r="CR111" s="51">
        <v>494.11</v>
      </c>
      <c r="CS111" s="51">
        <f t="shared" si="237"/>
        <v>82.351666666666674</v>
      </c>
      <c r="CT111" s="51">
        <f>(CU111-CQ111)</f>
        <v>250</v>
      </c>
      <c r="CU111" s="51">
        <v>850</v>
      </c>
      <c r="CV111" s="51">
        <v>494.11</v>
      </c>
      <c r="CW111" s="51">
        <f t="shared" si="238"/>
        <v>58.13058823529412</v>
      </c>
      <c r="CX111" s="51">
        <f>(CY111-CU111)</f>
        <v>-100</v>
      </c>
      <c r="CY111" s="51">
        <v>750</v>
      </c>
      <c r="CZ111" s="745"/>
      <c r="DA111" s="745"/>
      <c r="DB111" s="745">
        <v>208.33</v>
      </c>
      <c r="DC111" s="745">
        <v>65.8</v>
      </c>
      <c r="DD111" s="51">
        <f t="shared" ref="DD111:DD142" si="367">IFERROR(DC111/DB111*100,)</f>
        <v>31.584505352085628</v>
      </c>
      <c r="DE111" s="51">
        <f t="shared" ref="DE111:DE142" si="368">IFERROR(DC111/DK111*100,)</f>
        <v>0</v>
      </c>
      <c r="DF111" s="745">
        <v>732.35</v>
      </c>
      <c r="DG111" s="745">
        <v>1125</v>
      </c>
      <c r="DH111" s="51">
        <v>65.8</v>
      </c>
      <c r="DI111" s="51">
        <f t="shared" si="243"/>
        <v>5.8488888888888892</v>
      </c>
      <c r="DJ111" s="51">
        <f>(DK111-DG111)</f>
        <v>-1125</v>
      </c>
      <c r="DK111" s="745">
        <v>0</v>
      </c>
      <c r="DL111" s="51">
        <f t="shared" ref="DL111:DL142" si="369">IFERROR(DF111/DK111*100,)</f>
        <v>0</v>
      </c>
      <c r="DM111" s="51">
        <f>(DN111-DK111)</f>
        <v>0</v>
      </c>
      <c r="DN111" s="745">
        <v>0</v>
      </c>
      <c r="DO111" s="51">
        <v>65.8</v>
      </c>
      <c r="DP111" s="51">
        <f t="shared" si="246"/>
        <v>0</v>
      </c>
      <c r="DQ111" s="51">
        <f>(DR111-DN111)</f>
        <v>0</v>
      </c>
      <c r="DR111" s="745"/>
      <c r="DS111" s="745">
        <v>65.8</v>
      </c>
      <c r="DT111" s="51">
        <f t="shared" si="248"/>
        <v>0</v>
      </c>
      <c r="DU111" s="51">
        <f>(DV111-DR111)</f>
        <v>65.8</v>
      </c>
      <c r="DV111" s="745">
        <v>65.8</v>
      </c>
      <c r="DW111" s="745"/>
      <c r="DX111" s="745"/>
      <c r="DY111" s="745"/>
      <c r="DZ111" s="745"/>
    </row>
    <row r="112" spans="1:130" s="630" customFormat="1" ht="20.100000000000001" customHeight="1" x14ac:dyDescent="0.35">
      <c r="A112" s="622"/>
      <c r="B112" s="622"/>
      <c r="C112" s="641"/>
      <c r="D112" s="622"/>
      <c r="E112" s="622" t="s">
        <v>7</v>
      </c>
      <c r="F112" s="622"/>
      <c r="G112" s="622"/>
      <c r="H112" s="622"/>
      <c r="I112" s="622"/>
      <c r="J112" s="622" t="s">
        <v>208</v>
      </c>
      <c r="K112" s="810"/>
      <c r="L112" s="822">
        <v>32</v>
      </c>
      <c r="M112" s="822" t="s">
        <v>209</v>
      </c>
      <c r="N112" s="822"/>
      <c r="O112" s="805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591"/>
      <c r="AJ112" s="31"/>
      <c r="AK112" s="31"/>
      <c r="AL112" s="31"/>
      <c r="AM112" s="31"/>
      <c r="AN112" s="102">
        <f>AN113+AN117+AN124+AN136</f>
        <v>0</v>
      </c>
      <c r="AO112" s="102">
        <f>AO113+AO117+AO124+AO136</f>
        <v>0</v>
      </c>
      <c r="AP112" s="102">
        <f>AP113+AP117+AP124+AP136</f>
        <v>0</v>
      </c>
      <c r="AQ112" s="102">
        <f>AQ113+AQ117+AQ124+AQ136</f>
        <v>0</v>
      </c>
      <c r="AR112" s="102">
        <v>0</v>
      </c>
      <c r="AS112" s="102"/>
      <c r="AT112" s="102"/>
      <c r="AU112" s="102">
        <f>AU113+AU117+AU124+AU136</f>
        <v>181000</v>
      </c>
      <c r="AV112" s="102">
        <f>AV113+AV117+AV124+AV136</f>
        <v>181000</v>
      </c>
      <c r="AW112" s="102">
        <v>181000</v>
      </c>
      <c r="AX112" s="102">
        <v>181000</v>
      </c>
      <c r="AY112" s="102">
        <f>AY113+AY117+AY124+AY136</f>
        <v>-63970</v>
      </c>
      <c r="AZ112" s="102"/>
      <c r="BA112" s="102"/>
      <c r="BB112" s="102">
        <f>BB113+BB117+BB124+BB136</f>
        <v>117030</v>
      </c>
      <c r="BC112" s="102">
        <f>BC113+BC117+BC124+BC136</f>
        <v>117030</v>
      </c>
      <c r="BD112" s="102">
        <f>BD113+BD117+BD124+BD136</f>
        <v>136136.31</v>
      </c>
      <c r="BE112" s="102">
        <f>BE113+BE117+BE124+BE136</f>
        <v>132796.38</v>
      </c>
      <c r="BF112" s="102">
        <f>BF113+BF117+BF124+BF136</f>
        <v>208324</v>
      </c>
      <c r="BG112" s="102">
        <f>BG113+BG117+BG124+BG136+BG134</f>
        <v>174056.87</v>
      </c>
      <c r="BH112" s="102">
        <f>BH113+BH117+BH124+BH136</f>
        <v>183724</v>
      </c>
      <c r="BI112" s="102">
        <f>BI113+BI117+BI124+BI136</f>
        <v>-11000</v>
      </c>
      <c r="BJ112" s="102">
        <f>BJ113+BJ117+BJ124+BJ136+BJ134</f>
        <v>172724</v>
      </c>
      <c r="BK112" s="102">
        <f>BK113+BK117+BK124+BK136+BK134</f>
        <v>113783.31</v>
      </c>
      <c r="BL112" s="102">
        <f t="shared" si="291"/>
        <v>65.875796067714958</v>
      </c>
      <c r="BM112" s="102"/>
      <c r="BN112" s="102"/>
      <c r="BO112" s="102">
        <f>BO113+BO117+BO124+BO136+BO134</f>
        <v>217160.43</v>
      </c>
      <c r="BP112" s="102"/>
      <c r="BQ112" s="102"/>
      <c r="BR112" s="102">
        <f t="shared" ref="BR112:BY112" si="370">BR113+BR117+BR124+BR136+BR134</f>
        <v>-15660.43</v>
      </c>
      <c r="BS112" s="102">
        <f t="shared" si="370"/>
        <v>201500</v>
      </c>
      <c r="BT112" s="102">
        <f>BT113+BT117+BT124+BT136+BT134</f>
        <v>165660.29</v>
      </c>
      <c r="BU112" s="102">
        <f t="shared" si="370"/>
        <v>13446.259999999998</v>
      </c>
      <c r="BV112" s="102">
        <f t="shared" si="370"/>
        <v>201500</v>
      </c>
      <c r="BW112" s="102"/>
      <c r="BX112" s="102"/>
      <c r="BY112" s="102">
        <f t="shared" si="370"/>
        <v>230606.69</v>
      </c>
      <c r="BZ112" s="102">
        <f>BZ113+BZ117+BZ124+BZ136+BZ134</f>
        <v>208148.84999999998</v>
      </c>
      <c r="CA112" s="102">
        <f t="shared" si="232"/>
        <v>119.58669025818973</v>
      </c>
      <c r="CB112" s="102">
        <f t="shared" si="233"/>
        <v>90.261410022406537</v>
      </c>
      <c r="CC112" s="102">
        <v>201500</v>
      </c>
      <c r="CD112" s="102">
        <v>201500</v>
      </c>
      <c r="CE112" s="102">
        <f>CE113+CE117+CE124+CE134+CE136</f>
        <v>201500</v>
      </c>
      <c r="CF112" s="102">
        <f>CF113+CF117+CF124+CF134+CF136</f>
        <v>79055.14</v>
      </c>
      <c r="CG112" s="102">
        <f t="shared" si="366"/>
        <v>39.233320099255579</v>
      </c>
      <c r="CH112" s="102">
        <f>CH113+CH117+CH124+CH134+CH136</f>
        <v>-14500</v>
      </c>
      <c r="CI112" s="102">
        <f>CI113+CI117+CI124+CI134+CI136</f>
        <v>187000</v>
      </c>
      <c r="CJ112" s="102"/>
      <c r="CK112" s="102">
        <f t="shared" si="235"/>
        <v>0</v>
      </c>
      <c r="CL112" s="102">
        <f>CL113+CL117+CL124+CL134+CL136</f>
        <v>0</v>
      </c>
      <c r="CM112" s="102">
        <f>CM113+CM117+CM124+CM134+CM136</f>
        <v>187000</v>
      </c>
      <c r="CN112" s="102"/>
      <c r="CO112" s="102">
        <f t="shared" si="236"/>
        <v>0</v>
      </c>
      <c r="CP112" s="102">
        <f>CP113+CP117+CP124+CP134+CP136</f>
        <v>0</v>
      </c>
      <c r="CQ112" s="102">
        <f>CQ113+CQ117+CQ124+CQ134+CQ136</f>
        <v>187000</v>
      </c>
      <c r="CR112" s="102">
        <f>CR113+CR117+CR124+CR134+CR136</f>
        <v>139318.50999999998</v>
      </c>
      <c r="CS112" s="102">
        <f t="shared" si="237"/>
        <v>74.501877005347581</v>
      </c>
      <c r="CT112" s="102">
        <f>CT113+CT117+CT124+CT134+CT136</f>
        <v>-16169.099999999999</v>
      </c>
      <c r="CU112" s="102">
        <f>CU113+CU117+CU124+CU134+CU136</f>
        <v>170830.9</v>
      </c>
      <c r="CV112" s="102">
        <f>CV113+CV117+CV124+CV134+CV136</f>
        <v>139318.50999999998</v>
      </c>
      <c r="CW112" s="102">
        <f t="shared" si="238"/>
        <v>81.553460176115664</v>
      </c>
      <c r="CX112" s="102">
        <f>CX113+CX117+CX124+CX134+CX136</f>
        <v>17877.099999999999</v>
      </c>
      <c r="CY112" s="102">
        <f>CY113+CY117+CY124+CY134+CY136</f>
        <v>188708</v>
      </c>
      <c r="CZ112" s="115">
        <v>412600</v>
      </c>
      <c r="DA112" s="115">
        <v>200000</v>
      </c>
      <c r="DB112" s="115">
        <f>DB113+DB117+DB124+DB134+DB136</f>
        <v>106772.87</v>
      </c>
      <c r="DC112" s="115">
        <f>DC113+DC117+DC124+DC134+DC136</f>
        <v>153232.24</v>
      </c>
      <c r="DD112" s="102">
        <f t="shared" si="367"/>
        <v>143.51233604566403</v>
      </c>
      <c r="DE112" s="102">
        <f t="shared" si="368"/>
        <v>38.921066802133602</v>
      </c>
      <c r="DF112" s="115">
        <f>DF113+DF117+DF124+DF134+DF136</f>
        <v>175621.50000000003</v>
      </c>
      <c r="DG112" s="115">
        <f>DG113+DG117+DG124+DG134+DG136</f>
        <v>326600</v>
      </c>
      <c r="DH112" s="102">
        <f>DH113+DH117+DH124+DH134+DH136</f>
        <v>89626.37</v>
      </c>
      <c r="DI112" s="102">
        <f t="shared" si="243"/>
        <v>27.442244335578685</v>
      </c>
      <c r="DJ112" s="102">
        <f>DJ113+DJ117+DJ124+DJ134+DJ136</f>
        <v>67100</v>
      </c>
      <c r="DK112" s="115">
        <f>DK113+DK117+DK124+DK134+DK136</f>
        <v>393700</v>
      </c>
      <c r="DL112" s="102">
        <f t="shared" si="369"/>
        <v>44.607950215900438</v>
      </c>
      <c r="DM112" s="102">
        <f>DM113+DM117+DM124+DM134+DM136</f>
        <v>0</v>
      </c>
      <c r="DN112" s="115">
        <f>DN113+DN117+DN124+DN134+DN136</f>
        <v>393700</v>
      </c>
      <c r="DO112" s="102">
        <f>DO113+DO117+DO124+DO134+DO136</f>
        <v>238226.30999999997</v>
      </c>
      <c r="DP112" s="102">
        <f t="shared" si="246"/>
        <v>60.509603759207508</v>
      </c>
      <c r="DQ112" s="102">
        <f>DQ113+DQ117+DQ124+DQ134+DQ136</f>
        <v>122338.90000000002</v>
      </c>
      <c r="DR112" s="115">
        <f>DR113+DR117+DR124+DR134+DR136</f>
        <v>516038.9</v>
      </c>
      <c r="DS112" s="115">
        <f>DS113+DS117+DS124+DS134+DS136</f>
        <v>371154.77</v>
      </c>
      <c r="DT112" s="102">
        <f t="shared" si="248"/>
        <v>71.923796830045177</v>
      </c>
      <c r="DU112" s="102">
        <f>DU113+DU117+DU124+DU134+DU136</f>
        <v>-89233.900000000023</v>
      </c>
      <c r="DV112" s="115">
        <f>DV113+DV117+DV124+DV134+DV136</f>
        <v>426805</v>
      </c>
      <c r="DW112" s="115">
        <f t="shared" ref="DW112:DX112" si="371">DW113+DW117+DW124+DW134+DW136</f>
        <v>466038.9</v>
      </c>
      <c r="DX112" s="115">
        <f t="shared" si="371"/>
        <v>466038.9</v>
      </c>
      <c r="DY112" s="115">
        <v>200000</v>
      </c>
      <c r="DZ112" s="115">
        <v>200000</v>
      </c>
    </row>
    <row r="113" spans="1:130" s="630" customFormat="1" ht="20.100000000000001" customHeight="1" x14ac:dyDescent="0.35">
      <c r="A113" s="622" t="s">
        <v>462</v>
      </c>
      <c r="B113" s="622" t="s">
        <v>497</v>
      </c>
      <c r="C113" s="641" t="s">
        <v>7</v>
      </c>
      <c r="D113" s="622"/>
      <c r="E113" s="622" t="s">
        <v>7</v>
      </c>
      <c r="F113" s="622"/>
      <c r="G113" s="622"/>
      <c r="H113" s="622"/>
      <c r="I113" s="622"/>
      <c r="J113" s="622" t="s">
        <v>208</v>
      </c>
      <c r="K113" s="810"/>
      <c r="L113" s="587"/>
      <c r="M113" s="819">
        <v>321</v>
      </c>
      <c r="N113" s="819" t="s">
        <v>21</v>
      </c>
      <c r="O113" s="808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591"/>
      <c r="AJ113" s="31"/>
      <c r="AK113" s="31"/>
      <c r="AL113" s="31"/>
      <c r="AM113" s="31"/>
      <c r="AN113" s="102">
        <f>AN114</f>
        <v>0</v>
      </c>
      <c r="AO113" s="102">
        <f>AO114</f>
        <v>0</v>
      </c>
      <c r="AP113" s="102">
        <f>AP114</f>
        <v>0</v>
      </c>
      <c r="AQ113" s="102">
        <f>AQ114</f>
        <v>0</v>
      </c>
      <c r="AR113" s="102">
        <v>0</v>
      </c>
      <c r="AS113" s="102"/>
      <c r="AT113" s="102"/>
      <c r="AU113" s="102">
        <f>AU114</f>
        <v>5000</v>
      </c>
      <c r="AV113" s="102">
        <f>AV114</f>
        <v>5000</v>
      </c>
      <c r="AW113" s="102"/>
      <c r="AX113" s="102"/>
      <c r="AY113" s="102">
        <f>AY114</f>
        <v>-3000</v>
      </c>
      <c r="AZ113" s="102"/>
      <c r="BA113" s="102"/>
      <c r="BB113" s="102">
        <f t="shared" ref="BB113:BK113" si="372">BB114</f>
        <v>2000</v>
      </c>
      <c r="BC113" s="102">
        <f t="shared" si="372"/>
        <v>2000</v>
      </c>
      <c r="BD113" s="102">
        <f t="shared" si="372"/>
        <v>2624</v>
      </c>
      <c r="BE113" s="102">
        <f t="shared" si="372"/>
        <v>2624</v>
      </c>
      <c r="BF113" s="102">
        <f t="shared" si="372"/>
        <v>2624</v>
      </c>
      <c r="BG113" s="102">
        <f t="shared" si="372"/>
        <v>2624</v>
      </c>
      <c r="BH113" s="102">
        <f t="shared" si="372"/>
        <v>2624</v>
      </c>
      <c r="BI113" s="102">
        <f t="shared" si="372"/>
        <v>0</v>
      </c>
      <c r="BJ113" s="102">
        <f t="shared" si="372"/>
        <v>2624</v>
      </c>
      <c r="BK113" s="102">
        <f t="shared" si="372"/>
        <v>1485</v>
      </c>
      <c r="BL113" s="102">
        <f t="shared" si="291"/>
        <v>56.592987804878049</v>
      </c>
      <c r="BM113" s="102"/>
      <c r="BN113" s="102"/>
      <c r="BO113" s="102">
        <f>BO114</f>
        <v>2624</v>
      </c>
      <c r="BP113" s="102"/>
      <c r="BQ113" s="102"/>
      <c r="BR113" s="102">
        <f>BR114</f>
        <v>1376</v>
      </c>
      <c r="BS113" s="102">
        <f>BS114</f>
        <v>4000</v>
      </c>
      <c r="BT113" s="102">
        <f>BT114+BT116</f>
        <v>2445</v>
      </c>
      <c r="BU113" s="102">
        <f>BU114</f>
        <v>15376</v>
      </c>
      <c r="BV113" s="102">
        <f>BV114</f>
        <v>4000</v>
      </c>
      <c r="BW113" s="102"/>
      <c r="BX113" s="102"/>
      <c r="BY113" s="102">
        <f>BY114</f>
        <v>18000</v>
      </c>
      <c r="BZ113" s="102">
        <f>SUM(BZ114:BZ116)</f>
        <v>13882.3</v>
      </c>
      <c r="CA113" s="102">
        <f t="shared" si="232"/>
        <v>529.05106707317066</v>
      </c>
      <c r="CB113" s="102">
        <f t="shared" si="233"/>
        <v>77.123888888888885</v>
      </c>
      <c r="CC113" s="102">
        <f>CC114</f>
        <v>0</v>
      </c>
      <c r="CD113" s="102">
        <f>CD114</f>
        <v>0</v>
      </c>
      <c r="CE113" s="102">
        <f>SUM(CE114:CE116)</f>
        <v>4000</v>
      </c>
      <c r="CF113" s="102">
        <f>SUM(CF114:CF116)</f>
        <v>2675.91</v>
      </c>
      <c r="CG113" s="102">
        <f t="shared" si="366"/>
        <v>66.897750000000002</v>
      </c>
      <c r="CH113" s="102">
        <f>SUM(CH114:CH116)</f>
        <v>2000</v>
      </c>
      <c r="CI113" s="102">
        <f>SUM(CI114:CI116)</f>
        <v>6000</v>
      </c>
      <c r="CJ113" s="102"/>
      <c r="CK113" s="102">
        <f t="shared" si="235"/>
        <v>0</v>
      </c>
      <c r="CL113" s="102">
        <f>SUM(CL114:CL116)</f>
        <v>0</v>
      </c>
      <c r="CM113" s="102">
        <f>SUM(CM114:CM116)</f>
        <v>6000</v>
      </c>
      <c r="CN113" s="102"/>
      <c r="CO113" s="102">
        <f t="shared" si="236"/>
        <v>0</v>
      </c>
      <c r="CP113" s="102">
        <f>SUM(CP114:CP116)</f>
        <v>0</v>
      </c>
      <c r="CQ113" s="102">
        <f>SUM(CQ114:CQ116)</f>
        <v>6000</v>
      </c>
      <c r="CR113" s="102">
        <f>SUM(CR114:CR116)</f>
        <v>5964.03</v>
      </c>
      <c r="CS113" s="102">
        <f t="shared" si="237"/>
        <v>99.400499999999994</v>
      </c>
      <c r="CT113" s="102">
        <f>SUM(CT114:CT116)</f>
        <v>2600</v>
      </c>
      <c r="CU113" s="102">
        <f>SUM(CU114:CU116)</f>
        <v>8600</v>
      </c>
      <c r="CV113" s="102">
        <f>SUM(CV114:CV116)</f>
        <v>5964.03</v>
      </c>
      <c r="CW113" s="102">
        <f t="shared" si="238"/>
        <v>69.349186046511619</v>
      </c>
      <c r="CX113" s="102">
        <f t="shared" ref="CX113:DH113" si="373">SUM(CX114:CX116)</f>
        <v>4900</v>
      </c>
      <c r="CY113" s="102">
        <f t="shared" si="373"/>
        <v>13500</v>
      </c>
      <c r="CZ113" s="115">
        <f t="shared" si="373"/>
        <v>0</v>
      </c>
      <c r="DA113" s="115">
        <f t="shared" si="373"/>
        <v>0</v>
      </c>
      <c r="DB113" s="115">
        <f>SUM(DB114:DB116)</f>
        <v>3284.0299999999997</v>
      </c>
      <c r="DC113" s="115">
        <f>SUM(DC114:DC116)</f>
        <v>10489.81</v>
      </c>
      <c r="DD113" s="102">
        <f t="shared" si="367"/>
        <v>319.41882382316851</v>
      </c>
      <c r="DE113" s="102">
        <f t="shared" si="368"/>
        <v>95.361909090909094</v>
      </c>
      <c r="DF113" s="115">
        <f t="shared" ref="DF113" si="374">SUM(DF114:DF116)</f>
        <v>13328</v>
      </c>
      <c r="DG113" s="115">
        <f t="shared" si="373"/>
        <v>8000</v>
      </c>
      <c r="DH113" s="102">
        <f t="shared" si="373"/>
        <v>4073.0299999999997</v>
      </c>
      <c r="DI113" s="102">
        <f t="shared" si="243"/>
        <v>50.912875</v>
      </c>
      <c r="DJ113" s="102">
        <f>SUM(DJ114:DJ116)</f>
        <v>3000</v>
      </c>
      <c r="DK113" s="115">
        <f>SUM(DK114:DK116)</f>
        <v>11000</v>
      </c>
      <c r="DL113" s="102">
        <f t="shared" si="369"/>
        <v>121.16363636363636</v>
      </c>
      <c r="DM113" s="102">
        <f>SUM(DM114:DM116)</f>
        <v>0</v>
      </c>
      <c r="DN113" s="115">
        <f>SUM(DN114:DN116)</f>
        <v>11000</v>
      </c>
      <c r="DO113" s="102">
        <f>SUM(DO114:DO116)</f>
        <v>10489.81</v>
      </c>
      <c r="DP113" s="102">
        <f t="shared" si="246"/>
        <v>95.361909090909094</v>
      </c>
      <c r="DQ113" s="102">
        <f>SUM(DQ114:DQ116)</f>
        <v>6000</v>
      </c>
      <c r="DR113" s="115">
        <f>SUM(DR114:DR116)</f>
        <v>17000</v>
      </c>
      <c r="DS113" s="115">
        <f>SUM(DS114:DS116)</f>
        <v>15554.43</v>
      </c>
      <c r="DT113" s="102">
        <f t="shared" si="248"/>
        <v>91.496647058823527</v>
      </c>
      <c r="DU113" s="102">
        <f>SUM(DU114:DU116)</f>
        <v>6800</v>
      </c>
      <c r="DV113" s="115">
        <f>SUM(DV114:DV116)</f>
        <v>23800</v>
      </c>
      <c r="DW113" s="115">
        <f t="shared" ref="DW113:DZ113" si="375">SUM(DW114:DW116)</f>
        <v>17000</v>
      </c>
      <c r="DX113" s="115">
        <f t="shared" ref="DX113" si="376">SUM(DX114:DX116)</f>
        <v>17000</v>
      </c>
      <c r="DY113" s="115">
        <f t="shared" si="375"/>
        <v>0</v>
      </c>
      <c r="DZ113" s="115">
        <f t="shared" si="375"/>
        <v>0</v>
      </c>
    </row>
    <row r="114" spans="1:130" s="630" customFormat="1" ht="21" x14ac:dyDescent="0.35">
      <c r="A114" s="622"/>
      <c r="B114" s="622"/>
      <c r="C114" s="641"/>
      <c r="D114" s="622"/>
      <c r="E114" s="622" t="s">
        <v>7</v>
      </c>
      <c r="F114" s="622"/>
      <c r="G114" s="622"/>
      <c r="H114" s="622"/>
      <c r="I114" s="622"/>
      <c r="J114" s="622" t="s">
        <v>208</v>
      </c>
      <c r="K114" s="810"/>
      <c r="L114" s="587"/>
      <c r="M114" s="680"/>
      <c r="N114" s="681">
        <v>3211</v>
      </c>
      <c r="O114" s="824" t="s">
        <v>163</v>
      </c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591"/>
      <c r="AJ114" s="31"/>
      <c r="AK114" s="31"/>
      <c r="AL114" s="31"/>
      <c r="AM114" s="31"/>
      <c r="AN114" s="51">
        <v>0</v>
      </c>
      <c r="AO114" s="51">
        <v>0</v>
      </c>
      <c r="AP114" s="51">
        <v>0</v>
      </c>
      <c r="AQ114" s="51">
        <v>0</v>
      </c>
      <c r="AR114" s="51">
        <v>0</v>
      </c>
      <c r="AS114" s="51"/>
      <c r="AT114" s="51"/>
      <c r="AU114" s="51">
        <v>5000</v>
      </c>
      <c r="AV114" s="51">
        <v>5000</v>
      </c>
      <c r="AW114" s="51"/>
      <c r="AX114" s="51"/>
      <c r="AY114" s="51">
        <f>(BB114-AV114)</f>
        <v>-3000</v>
      </c>
      <c r="AZ114" s="51"/>
      <c r="BA114" s="51"/>
      <c r="BB114" s="51">
        <v>2000</v>
      </c>
      <c r="BC114" s="51">
        <v>2000</v>
      </c>
      <c r="BD114" s="51">
        <v>2624</v>
      </c>
      <c r="BE114" s="51">
        <v>2624</v>
      </c>
      <c r="BF114" s="51">
        <v>2624</v>
      </c>
      <c r="BG114" s="51">
        <v>2624</v>
      </c>
      <c r="BH114" s="51">
        <v>2624</v>
      </c>
      <c r="BI114" s="51">
        <f>(BJ114-BH114)</f>
        <v>0</v>
      </c>
      <c r="BJ114" s="51">
        <v>2624</v>
      </c>
      <c r="BK114" s="51">
        <v>1485</v>
      </c>
      <c r="BL114" s="51">
        <f t="shared" si="291"/>
        <v>56.592987804878049</v>
      </c>
      <c r="BM114" s="51"/>
      <c r="BN114" s="51"/>
      <c r="BO114" s="51">
        <v>2624</v>
      </c>
      <c r="BP114" s="51"/>
      <c r="BQ114" s="51"/>
      <c r="BR114" s="51">
        <f>(BS114-BO114)</f>
        <v>1376</v>
      </c>
      <c r="BS114" s="51">
        <v>4000</v>
      </c>
      <c r="BT114" s="51">
        <v>1485</v>
      </c>
      <c r="BU114" s="51">
        <f>(BY114-BO114)</f>
        <v>15376</v>
      </c>
      <c r="BV114" s="51">
        <v>4000</v>
      </c>
      <c r="BW114" s="51"/>
      <c r="BX114" s="51"/>
      <c r="BY114" s="51">
        <v>18000</v>
      </c>
      <c r="BZ114" s="51">
        <v>11445.3</v>
      </c>
      <c r="CA114" s="51">
        <f t="shared" si="232"/>
        <v>436.17759146341461</v>
      </c>
      <c r="CB114" s="51">
        <f t="shared" si="233"/>
        <v>63.584999999999994</v>
      </c>
      <c r="CC114" s="51"/>
      <c r="CD114" s="51"/>
      <c r="CE114" s="51">
        <v>4000</v>
      </c>
      <c r="CF114" s="51">
        <v>2047</v>
      </c>
      <c r="CG114" s="51">
        <f t="shared" si="366"/>
        <v>51.175000000000004</v>
      </c>
      <c r="CH114" s="51">
        <f>(CI114-CE114)</f>
        <v>0</v>
      </c>
      <c r="CI114" s="51">
        <v>4000</v>
      </c>
      <c r="CJ114" s="51"/>
      <c r="CK114" s="51">
        <f t="shared" si="235"/>
        <v>0</v>
      </c>
      <c r="CL114" s="51">
        <f>(CM114-CI114)</f>
        <v>0</v>
      </c>
      <c r="CM114" s="51">
        <v>4000</v>
      </c>
      <c r="CN114" s="51"/>
      <c r="CO114" s="51">
        <f t="shared" si="236"/>
        <v>0</v>
      </c>
      <c r="CP114" s="51">
        <f>(CQ114-CM114)</f>
        <v>0</v>
      </c>
      <c r="CQ114" s="51">
        <v>4000</v>
      </c>
      <c r="CR114" s="51">
        <v>4435.12</v>
      </c>
      <c r="CS114" s="51">
        <f t="shared" si="237"/>
        <v>110.87799999999999</v>
      </c>
      <c r="CT114" s="51">
        <f>(CU114-CQ114)</f>
        <v>2500</v>
      </c>
      <c r="CU114" s="51">
        <v>6500</v>
      </c>
      <c r="CV114" s="51">
        <v>4435.12</v>
      </c>
      <c r="CW114" s="51">
        <f t="shared" si="238"/>
        <v>68.232615384615386</v>
      </c>
      <c r="CX114" s="51">
        <f>(CY114-CU114)</f>
        <v>4900</v>
      </c>
      <c r="CY114" s="51">
        <v>11400</v>
      </c>
      <c r="CZ114" s="745"/>
      <c r="DA114" s="745"/>
      <c r="DB114" s="745">
        <v>2655.12</v>
      </c>
      <c r="DC114" s="745">
        <v>8116.78</v>
      </c>
      <c r="DD114" s="51">
        <f t="shared" si="367"/>
        <v>305.70294374642202</v>
      </c>
      <c r="DE114" s="51">
        <f t="shared" si="368"/>
        <v>101.45975</v>
      </c>
      <c r="DF114" s="745">
        <v>10913.98</v>
      </c>
      <c r="DG114" s="745">
        <v>5000</v>
      </c>
      <c r="DH114" s="51">
        <v>2000</v>
      </c>
      <c r="DI114" s="51">
        <f t="shared" si="243"/>
        <v>40</v>
      </c>
      <c r="DJ114" s="51">
        <f>(DK114-DG114)</f>
        <v>3000</v>
      </c>
      <c r="DK114" s="745">
        <v>8000</v>
      </c>
      <c r="DL114" s="51">
        <f t="shared" si="369"/>
        <v>136.42474999999999</v>
      </c>
      <c r="DM114" s="51">
        <f>(DN114-DK114)</f>
        <v>0</v>
      </c>
      <c r="DN114" s="745">
        <v>8000</v>
      </c>
      <c r="DO114" s="51">
        <v>8116.78</v>
      </c>
      <c r="DP114" s="51">
        <f t="shared" si="246"/>
        <v>101.45975</v>
      </c>
      <c r="DQ114" s="51">
        <f>(DR114-DN114)</f>
        <v>6500</v>
      </c>
      <c r="DR114" s="745">
        <v>14500</v>
      </c>
      <c r="DS114" s="745">
        <v>11986.69</v>
      </c>
      <c r="DT114" s="51">
        <f t="shared" si="248"/>
        <v>82.666827586206907</v>
      </c>
      <c r="DU114" s="51">
        <f>(DV114-DR114)</f>
        <v>5500</v>
      </c>
      <c r="DV114" s="745">
        <v>20000</v>
      </c>
      <c r="DW114" s="745">
        <v>14500</v>
      </c>
      <c r="DX114" s="745">
        <v>14500</v>
      </c>
      <c r="DY114" s="745"/>
      <c r="DZ114" s="745"/>
    </row>
    <row r="115" spans="1:130" s="630" customFormat="1" ht="21" x14ac:dyDescent="0.35">
      <c r="A115" s="622"/>
      <c r="B115" s="622"/>
      <c r="C115" s="641"/>
      <c r="D115" s="622"/>
      <c r="E115" s="622"/>
      <c r="F115" s="622"/>
      <c r="G115" s="622"/>
      <c r="H115" s="622"/>
      <c r="I115" s="622"/>
      <c r="J115" s="622" t="s">
        <v>208</v>
      </c>
      <c r="K115" s="810"/>
      <c r="L115" s="587"/>
      <c r="M115" s="587"/>
      <c r="N115" s="588">
        <v>3212</v>
      </c>
      <c r="O115" s="642" t="s">
        <v>169</v>
      </c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591"/>
      <c r="AJ115" s="31"/>
      <c r="AK115" s="31"/>
      <c r="AL115" s="31"/>
      <c r="AM115" s="31"/>
      <c r="AN115" s="51"/>
      <c r="AO115" s="51"/>
      <c r="AP115" s="51"/>
      <c r="AQ115" s="51"/>
      <c r="AR115" s="51"/>
      <c r="AS115" s="51"/>
      <c r="AT115" s="51"/>
      <c r="AU115" s="51"/>
      <c r="AV115" s="51"/>
      <c r="AW115" s="51"/>
      <c r="AX115" s="51"/>
      <c r="AY115" s="51"/>
      <c r="AZ115" s="51"/>
      <c r="BA115" s="51"/>
      <c r="BB115" s="51"/>
      <c r="BC115" s="51"/>
      <c r="BD115" s="51"/>
      <c r="BE115" s="51"/>
      <c r="BF115" s="51"/>
      <c r="BG115" s="51"/>
      <c r="BH115" s="51"/>
      <c r="BI115" s="51"/>
      <c r="BJ115" s="51"/>
      <c r="BK115" s="51"/>
      <c r="BL115" s="51"/>
      <c r="BM115" s="51"/>
      <c r="BN115" s="51"/>
      <c r="BO115" s="51"/>
      <c r="BP115" s="51"/>
      <c r="BQ115" s="51"/>
      <c r="BR115" s="51"/>
      <c r="BS115" s="51"/>
      <c r="BT115" s="51"/>
      <c r="BU115" s="51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>
        <v>0</v>
      </c>
      <c r="CF115" s="51">
        <v>358.91</v>
      </c>
      <c r="CG115" s="51">
        <f>IFERROR(CF115/CE115*100,)</f>
        <v>0</v>
      </c>
      <c r="CH115" s="51">
        <f>(CI115-CE115)</f>
        <v>1000</v>
      </c>
      <c r="CI115" s="51">
        <v>1000</v>
      </c>
      <c r="CJ115" s="51"/>
      <c r="CK115" s="51">
        <f>IFERROR(CJ115/CI115*100,)</f>
        <v>0</v>
      </c>
      <c r="CL115" s="51">
        <f>(CM115-CI115)</f>
        <v>0</v>
      </c>
      <c r="CM115" s="51">
        <v>1000</v>
      </c>
      <c r="CN115" s="51"/>
      <c r="CO115" s="51">
        <f>IFERROR(CN115/CM115*100,)</f>
        <v>0</v>
      </c>
      <c r="CP115" s="51">
        <f>(CQ115-CM115)</f>
        <v>0</v>
      </c>
      <c r="CQ115" s="51">
        <v>1000</v>
      </c>
      <c r="CR115" s="51">
        <v>358.91</v>
      </c>
      <c r="CS115" s="51">
        <f t="shared" si="237"/>
        <v>35.890999999999998</v>
      </c>
      <c r="CT115" s="51">
        <f>(CU115-CQ115)</f>
        <v>-400</v>
      </c>
      <c r="CU115" s="51">
        <v>600</v>
      </c>
      <c r="CV115" s="51">
        <v>358.91</v>
      </c>
      <c r="CW115" s="51">
        <f t="shared" si="238"/>
        <v>59.818333333333342</v>
      </c>
      <c r="CX115" s="51">
        <f>(CY115-CU115)</f>
        <v>0</v>
      </c>
      <c r="CY115" s="51">
        <v>600</v>
      </c>
      <c r="CZ115" s="745"/>
      <c r="DA115" s="745"/>
      <c r="DB115" s="745">
        <v>358.91</v>
      </c>
      <c r="DC115" s="745">
        <v>373.03</v>
      </c>
      <c r="DD115" s="51">
        <f t="shared" si="367"/>
        <v>103.93413390543589</v>
      </c>
      <c r="DE115" s="51">
        <f t="shared" si="368"/>
        <v>0</v>
      </c>
      <c r="DF115" s="745">
        <v>935.08</v>
      </c>
      <c r="DG115" s="745">
        <v>0</v>
      </c>
      <c r="DH115" s="51">
        <v>373.03</v>
      </c>
      <c r="DI115" s="51">
        <f t="shared" si="243"/>
        <v>0</v>
      </c>
      <c r="DJ115" s="51">
        <f>(DK115-DG115)</f>
        <v>0</v>
      </c>
      <c r="DK115" s="745">
        <v>0</v>
      </c>
      <c r="DL115" s="51">
        <f t="shared" si="369"/>
        <v>0</v>
      </c>
      <c r="DM115" s="51">
        <f>(DN115-DK115)</f>
        <v>0</v>
      </c>
      <c r="DN115" s="745">
        <v>0</v>
      </c>
      <c r="DO115" s="51">
        <v>373.03</v>
      </c>
      <c r="DP115" s="51">
        <f t="shared" si="246"/>
        <v>0</v>
      </c>
      <c r="DQ115" s="51">
        <f>(DR115-DN115)</f>
        <v>500</v>
      </c>
      <c r="DR115" s="745">
        <v>500</v>
      </c>
      <c r="DS115" s="745">
        <v>373.03</v>
      </c>
      <c r="DT115" s="51">
        <f t="shared" si="248"/>
        <v>74.605999999999995</v>
      </c>
      <c r="DU115" s="51">
        <f>(DV115-DR115)</f>
        <v>100</v>
      </c>
      <c r="DV115" s="745">
        <v>600</v>
      </c>
      <c r="DW115" s="745">
        <v>500</v>
      </c>
      <c r="DX115" s="745">
        <v>500</v>
      </c>
      <c r="DY115" s="745"/>
      <c r="DZ115" s="745"/>
    </row>
    <row r="116" spans="1:130" s="630" customFormat="1" ht="20.100000000000001" customHeight="1" x14ac:dyDescent="0.35">
      <c r="A116" s="622"/>
      <c r="B116" s="622"/>
      <c r="C116" s="641"/>
      <c r="D116" s="622"/>
      <c r="E116" s="622"/>
      <c r="F116" s="622"/>
      <c r="G116" s="622"/>
      <c r="H116" s="622"/>
      <c r="I116" s="622"/>
      <c r="J116" s="622" t="s">
        <v>208</v>
      </c>
      <c r="K116" s="810"/>
      <c r="L116" s="587"/>
      <c r="M116" s="587"/>
      <c r="N116" s="588">
        <v>3213</v>
      </c>
      <c r="O116" s="642" t="s">
        <v>170</v>
      </c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591"/>
      <c r="AJ116" s="31"/>
      <c r="AK116" s="31"/>
      <c r="AL116" s="31"/>
      <c r="AM116" s="31"/>
      <c r="AN116" s="51"/>
      <c r="AO116" s="51"/>
      <c r="AP116" s="51"/>
      <c r="AQ116" s="51"/>
      <c r="AR116" s="51"/>
      <c r="AS116" s="51"/>
      <c r="AT116" s="51"/>
      <c r="AU116" s="51"/>
      <c r="AV116" s="51"/>
      <c r="AW116" s="51"/>
      <c r="AX116" s="51"/>
      <c r="AY116" s="51"/>
      <c r="AZ116" s="51"/>
      <c r="BA116" s="51"/>
      <c r="BB116" s="51"/>
      <c r="BC116" s="51"/>
      <c r="BD116" s="51"/>
      <c r="BE116" s="51"/>
      <c r="BF116" s="51"/>
      <c r="BG116" s="51">
        <v>0</v>
      </c>
      <c r="BH116" s="51">
        <v>0</v>
      </c>
      <c r="BI116" s="51"/>
      <c r="BJ116" s="51">
        <v>0</v>
      </c>
      <c r="BK116" s="51"/>
      <c r="BL116" s="51"/>
      <c r="BM116" s="51"/>
      <c r="BN116" s="51"/>
      <c r="BO116" s="51">
        <v>0</v>
      </c>
      <c r="BP116" s="51"/>
      <c r="BQ116" s="51"/>
      <c r="BR116" s="51"/>
      <c r="BS116" s="51"/>
      <c r="BT116" s="51">
        <v>960</v>
      </c>
      <c r="BU116" s="51">
        <v>0</v>
      </c>
      <c r="BV116" s="51"/>
      <c r="BW116" s="51"/>
      <c r="BX116" s="51"/>
      <c r="BY116" s="51">
        <v>0</v>
      </c>
      <c r="BZ116" s="51">
        <v>2437</v>
      </c>
      <c r="CA116" s="51">
        <f t="shared" si="232"/>
        <v>0</v>
      </c>
      <c r="CB116" s="51">
        <f t="shared" si="233"/>
        <v>0</v>
      </c>
      <c r="CC116" s="51"/>
      <c r="CD116" s="51"/>
      <c r="CE116" s="51">
        <v>0</v>
      </c>
      <c r="CF116" s="51">
        <v>270</v>
      </c>
      <c r="CG116" s="51">
        <f t="shared" si="366"/>
        <v>0</v>
      </c>
      <c r="CH116" s="51">
        <f>(CI116-CE116)</f>
        <v>1000</v>
      </c>
      <c r="CI116" s="51">
        <v>1000</v>
      </c>
      <c r="CJ116" s="51"/>
      <c r="CK116" s="51">
        <f t="shared" ref="CK116:CK145" si="377">IFERROR(CJ116/CI116*100,)</f>
        <v>0</v>
      </c>
      <c r="CL116" s="51">
        <f>(CM116-CI116)</f>
        <v>0</v>
      </c>
      <c r="CM116" s="51">
        <v>1000</v>
      </c>
      <c r="CN116" s="51"/>
      <c r="CO116" s="51">
        <f t="shared" ref="CO116:CO145" si="378">IFERROR(CN116/CM116*100,)</f>
        <v>0</v>
      </c>
      <c r="CP116" s="51">
        <f>(CQ116-CM116)</f>
        <v>0</v>
      </c>
      <c r="CQ116" s="51">
        <v>1000</v>
      </c>
      <c r="CR116" s="51">
        <v>1170</v>
      </c>
      <c r="CS116" s="51">
        <f t="shared" si="237"/>
        <v>117</v>
      </c>
      <c r="CT116" s="51">
        <f>(CU116-CQ116)</f>
        <v>500</v>
      </c>
      <c r="CU116" s="51">
        <v>1500</v>
      </c>
      <c r="CV116" s="51">
        <v>1170</v>
      </c>
      <c r="CW116" s="51">
        <f t="shared" si="238"/>
        <v>78</v>
      </c>
      <c r="CX116" s="51">
        <f>(CY116-CU116)</f>
        <v>0</v>
      </c>
      <c r="CY116" s="51">
        <v>1500</v>
      </c>
      <c r="CZ116" s="745"/>
      <c r="DA116" s="745"/>
      <c r="DB116" s="745">
        <v>270</v>
      </c>
      <c r="DC116" s="745">
        <v>2000</v>
      </c>
      <c r="DD116" s="51">
        <f t="shared" si="367"/>
        <v>740.74074074074076</v>
      </c>
      <c r="DE116" s="51">
        <f t="shared" si="368"/>
        <v>66.666666666666657</v>
      </c>
      <c r="DF116" s="745">
        <v>1478.94</v>
      </c>
      <c r="DG116" s="745">
        <v>3000</v>
      </c>
      <c r="DH116" s="51">
        <v>1700</v>
      </c>
      <c r="DI116" s="51">
        <f t="shared" si="243"/>
        <v>56.666666666666664</v>
      </c>
      <c r="DJ116" s="51">
        <f>(DK116-DG116)</f>
        <v>0</v>
      </c>
      <c r="DK116" s="745">
        <v>3000</v>
      </c>
      <c r="DL116" s="51">
        <f t="shared" si="369"/>
        <v>49.298000000000002</v>
      </c>
      <c r="DM116" s="51">
        <f>(DN116-DK116)</f>
        <v>0</v>
      </c>
      <c r="DN116" s="745">
        <v>3000</v>
      </c>
      <c r="DO116" s="51">
        <v>2000</v>
      </c>
      <c r="DP116" s="51">
        <f t="shared" si="246"/>
        <v>66.666666666666657</v>
      </c>
      <c r="DQ116" s="51">
        <f>(DR116-DN116)</f>
        <v>-1000</v>
      </c>
      <c r="DR116" s="745">
        <v>2000</v>
      </c>
      <c r="DS116" s="745">
        <v>3194.71</v>
      </c>
      <c r="DT116" s="51">
        <f t="shared" si="248"/>
        <v>159.7355</v>
      </c>
      <c r="DU116" s="51">
        <f>(DV116-DR116)</f>
        <v>1200</v>
      </c>
      <c r="DV116" s="745">
        <v>3200</v>
      </c>
      <c r="DW116" s="745">
        <v>2000</v>
      </c>
      <c r="DX116" s="745">
        <v>2000</v>
      </c>
      <c r="DY116" s="745"/>
      <c r="DZ116" s="745"/>
    </row>
    <row r="117" spans="1:130" s="630" customFormat="1" ht="20.100000000000001" customHeight="1" x14ac:dyDescent="0.35">
      <c r="A117" s="622" t="s">
        <v>463</v>
      </c>
      <c r="B117" s="622" t="s">
        <v>498</v>
      </c>
      <c r="C117" s="641" t="s">
        <v>7</v>
      </c>
      <c r="D117" s="622"/>
      <c r="E117" s="622" t="s">
        <v>7</v>
      </c>
      <c r="F117" s="622"/>
      <c r="G117" s="622"/>
      <c r="H117" s="622"/>
      <c r="I117" s="622"/>
      <c r="J117" s="622" t="s">
        <v>208</v>
      </c>
      <c r="K117" s="810"/>
      <c r="L117" s="587"/>
      <c r="M117" s="822">
        <v>322</v>
      </c>
      <c r="N117" s="822" t="s">
        <v>171</v>
      </c>
      <c r="O117" s="805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591"/>
      <c r="AJ117" s="31"/>
      <c r="AK117" s="31"/>
      <c r="AL117" s="31"/>
      <c r="AM117" s="31"/>
      <c r="AN117" s="102">
        <f>AN118</f>
        <v>0</v>
      </c>
      <c r="AO117" s="102">
        <f>AO118</f>
        <v>0</v>
      </c>
      <c r="AP117" s="102">
        <f>AP118</f>
        <v>0</v>
      </c>
      <c r="AQ117" s="102">
        <f>AQ118</f>
        <v>0</v>
      </c>
      <c r="AR117" s="102">
        <v>0</v>
      </c>
      <c r="AS117" s="102"/>
      <c r="AT117" s="102"/>
      <c r="AU117" s="102">
        <f>AU118</f>
        <v>50000</v>
      </c>
      <c r="AV117" s="102">
        <f>AV118+AV121</f>
        <v>50000</v>
      </c>
      <c r="AW117" s="102"/>
      <c r="AX117" s="102"/>
      <c r="AY117" s="102">
        <f>AY118+AY121</f>
        <v>-21970</v>
      </c>
      <c r="AZ117" s="102">
        <f>AZ118+AZ121</f>
        <v>0</v>
      </c>
      <c r="BA117" s="102">
        <f>BA118+BA121</f>
        <v>0</v>
      </c>
      <c r="BB117" s="102">
        <f>BB118+BB121</f>
        <v>28030</v>
      </c>
      <c r="BC117" s="102">
        <f>SUM(BC118:BC121)</f>
        <v>28030</v>
      </c>
      <c r="BD117" s="102">
        <f>BD118+BD121</f>
        <v>11640.05</v>
      </c>
      <c r="BE117" s="102">
        <f>SUM(BE118:BE121)</f>
        <v>22636.93</v>
      </c>
      <c r="BF117" s="102">
        <f>SUM(BF118:BF121)</f>
        <v>31000</v>
      </c>
      <c r="BG117" s="102">
        <f>SUM(BG118:BG122)</f>
        <v>25948.76</v>
      </c>
      <c r="BH117" s="102">
        <f>SUM(BH118:BH122)</f>
        <v>51000</v>
      </c>
      <c r="BI117" s="102">
        <f>SUM(BI118:BI122)</f>
        <v>0</v>
      </c>
      <c r="BJ117" s="102">
        <f>SUM(BJ118:BJ122)</f>
        <v>51000</v>
      </c>
      <c r="BK117" s="102">
        <f>SUM(BK118:BK122)</f>
        <v>24357.14</v>
      </c>
      <c r="BL117" s="102">
        <f t="shared" si="291"/>
        <v>47.759098039215687</v>
      </c>
      <c r="BM117" s="102"/>
      <c r="BN117" s="102"/>
      <c r="BO117" s="102">
        <f>SUM(BO118:BO122)</f>
        <v>29500</v>
      </c>
      <c r="BP117" s="102"/>
      <c r="BQ117" s="102"/>
      <c r="BR117" s="102">
        <f t="shared" ref="BR117:BY117" si="379">SUM(BR118:BR122)</f>
        <v>9500</v>
      </c>
      <c r="BS117" s="102">
        <f t="shared" si="379"/>
        <v>39000</v>
      </c>
      <c r="BT117" s="102">
        <f>SUM(BT118:BT122)</f>
        <v>29113.77</v>
      </c>
      <c r="BU117" s="102">
        <f t="shared" si="379"/>
        <v>5700</v>
      </c>
      <c r="BV117" s="102">
        <f t="shared" si="379"/>
        <v>39000</v>
      </c>
      <c r="BW117" s="102"/>
      <c r="BX117" s="102"/>
      <c r="BY117" s="102">
        <f t="shared" si="379"/>
        <v>35200</v>
      </c>
      <c r="BZ117" s="102">
        <f>SUM(BZ118:BZ122)</f>
        <v>31177.72</v>
      </c>
      <c r="CA117" s="102">
        <f t="shared" si="232"/>
        <v>120.15109777885343</v>
      </c>
      <c r="CB117" s="102">
        <f t="shared" si="233"/>
        <v>88.573068181818186</v>
      </c>
      <c r="CC117" s="102">
        <f>SUM(CC118:CC122)</f>
        <v>0</v>
      </c>
      <c r="CD117" s="102">
        <f>SUM(CD118:CD122)</f>
        <v>0</v>
      </c>
      <c r="CE117" s="102">
        <f>SUM(CE118:CE123)</f>
        <v>39000</v>
      </c>
      <c r="CF117" s="102">
        <f>SUM(CF118:CF123)</f>
        <v>4340.95</v>
      </c>
      <c r="CG117" s="102">
        <f t="shared" si="366"/>
        <v>11.130641025641024</v>
      </c>
      <c r="CH117" s="102">
        <f>SUM(CH118:CH123)</f>
        <v>-27000</v>
      </c>
      <c r="CI117" s="102">
        <f>SUM(CI118:CI123)</f>
        <v>12000</v>
      </c>
      <c r="CJ117" s="102"/>
      <c r="CK117" s="102">
        <f t="shared" si="377"/>
        <v>0</v>
      </c>
      <c r="CL117" s="102">
        <f>SUM(CL118:CL123)</f>
        <v>0</v>
      </c>
      <c r="CM117" s="102">
        <f>SUM(CM118:CM123)</f>
        <v>12000</v>
      </c>
      <c r="CN117" s="102"/>
      <c r="CO117" s="102">
        <f t="shared" si="378"/>
        <v>0</v>
      </c>
      <c r="CP117" s="102">
        <f>SUM(CP118:CP123)</f>
        <v>0</v>
      </c>
      <c r="CQ117" s="102">
        <f>SUM(CQ118:CQ123)</f>
        <v>12000</v>
      </c>
      <c r="CR117" s="102">
        <f>SUM(CR118:CR123)</f>
        <v>9824.25</v>
      </c>
      <c r="CS117" s="102">
        <f t="shared" si="237"/>
        <v>81.868750000000006</v>
      </c>
      <c r="CT117" s="102">
        <f>SUM(CT118:CT123)</f>
        <v>1100</v>
      </c>
      <c r="CU117" s="102">
        <f>SUM(CU118:CU123)</f>
        <v>13100</v>
      </c>
      <c r="CV117" s="102">
        <f>SUM(CV118:CV123)</f>
        <v>9824.25</v>
      </c>
      <c r="CW117" s="102">
        <f t="shared" si="238"/>
        <v>74.994274809160316</v>
      </c>
      <c r="CX117" s="102">
        <f t="shared" ref="CX117:DH117" si="380">SUM(CX118:CX123)</f>
        <v>6100</v>
      </c>
      <c r="CY117" s="102">
        <f t="shared" si="380"/>
        <v>19200</v>
      </c>
      <c r="CZ117" s="115">
        <f t="shared" si="380"/>
        <v>0</v>
      </c>
      <c r="DA117" s="115">
        <f t="shared" si="380"/>
        <v>0</v>
      </c>
      <c r="DB117" s="115">
        <v>7565.11</v>
      </c>
      <c r="DC117" s="115">
        <f>SUM(DC118:DC123)</f>
        <v>18807.91</v>
      </c>
      <c r="DD117" s="102">
        <f t="shared" si="367"/>
        <v>248.61383377108859</v>
      </c>
      <c r="DE117" s="102">
        <f t="shared" si="368"/>
        <v>97.957864583333333</v>
      </c>
      <c r="DF117" s="115">
        <v>19200</v>
      </c>
      <c r="DG117" s="115">
        <f t="shared" si="380"/>
        <v>15100</v>
      </c>
      <c r="DH117" s="102">
        <f t="shared" si="380"/>
        <v>7906.96</v>
      </c>
      <c r="DI117" s="102">
        <f t="shared" si="243"/>
        <v>52.363973509933771</v>
      </c>
      <c r="DJ117" s="102">
        <f>SUM(DJ118:DJ123)</f>
        <v>4100</v>
      </c>
      <c r="DK117" s="115">
        <f>SUM(DK118:DK123)</f>
        <v>19200</v>
      </c>
      <c r="DL117" s="102">
        <f t="shared" si="369"/>
        <v>100</v>
      </c>
      <c r="DM117" s="102">
        <f>SUM(DM118:DM123)</f>
        <v>0</v>
      </c>
      <c r="DN117" s="115">
        <f>SUM(DN118:DN123)</f>
        <v>19200</v>
      </c>
      <c r="DO117" s="102">
        <f>SUM(DO118:DO123)</f>
        <v>19062.239999999998</v>
      </c>
      <c r="DP117" s="102">
        <f t="shared" si="246"/>
        <v>99.282499999999985</v>
      </c>
      <c r="DQ117" s="102">
        <f>SUM(DQ118:DQ123)</f>
        <v>7300</v>
      </c>
      <c r="DR117" s="115">
        <f>SUM(DR118:DR123)</f>
        <v>26500</v>
      </c>
      <c r="DS117" s="115">
        <f>SUM(DS118:DS123)</f>
        <v>25148.86</v>
      </c>
      <c r="DT117" s="102">
        <f t="shared" si="248"/>
        <v>94.901358490566039</v>
      </c>
      <c r="DU117" s="102">
        <f>SUM(DU118:DU123)</f>
        <v>3530</v>
      </c>
      <c r="DV117" s="115">
        <f>SUM(DV118:DV123)</f>
        <v>30030</v>
      </c>
      <c r="DW117" s="115">
        <f t="shared" ref="DW117:DZ117" si="381">SUM(DW118:DW123)</f>
        <v>26500</v>
      </c>
      <c r="DX117" s="115">
        <f t="shared" ref="DX117" si="382">SUM(DX118:DX123)</f>
        <v>26500</v>
      </c>
      <c r="DY117" s="115">
        <f t="shared" si="381"/>
        <v>0</v>
      </c>
      <c r="DZ117" s="115">
        <f t="shared" si="381"/>
        <v>0</v>
      </c>
    </row>
    <row r="118" spans="1:130" s="630" customFormat="1" ht="20.100000000000001" customHeight="1" x14ac:dyDescent="0.35">
      <c r="A118" s="622"/>
      <c r="B118" s="622"/>
      <c r="C118" s="641"/>
      <c r="D118" s="622"/>
      <c r="E118" s="622" t="s">
        <v>7</v>
      </c>
      <c r="F118" s="622"/>
      <c r="G118" s="622"/>
      <c r="H118" s="622"/>
      <c r="I118" s="622"/>
      <c r="J118" s="622" t="s">
        <v>208</v>
      </c>
      <c r="K118" s="810"/>
      <c r="L118" s="587"/>
      <c r="M118" s="680"/>
      <c r="N118" s="681">
        <v>3221</v>
      </c>
      <c r="O118" s="824" t="s">
        <v>257</v>
      </c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591"/>
      <c r="AJ118" s="31"/>
      <c r="AK118" s="31"/>
      <c r="AL118" s="31"/>
      <c r="AM118" s="31"/>
      <c r="AN118" s="51">
        <v>0</v>
      </c>
      <c r="AO118" s="51">
        <v>0</v>
      </c>
      <c r="AP118" s="51">
        <v>0</v>
      </c>
      <c r="AQ118" s="51">
        <v>0</v>
      </c>
      <c r="AR118" s="51">
        <v>0</v>
      </c>
      <c r="AS118" s="51"/>
      <c r="AT118" s="51"/>
      <c r="AU118" s="51">
        <v>50000</v>
      </c>
      <c r="AV118" s="51">
        <v>50000</v>
      </c>
      <c r="AW118" s="51"/>
      <c r="AX118" s="51"/>
      <c r="AY118" s="51">
        <f>(BB118-AV118)</f>
        <v>-30000</v>
      </c>
      <c r="AZ118" s="51"/>
      <c r="BA118" s="51"/>
      <c r="BB118" s="51">
        <v>20000</v>
      </c>
      <c r="BC118" s="51">
        <v>20000</v>
      </c>
      <c r="BD118" s="51">
        <v>3322.55</v>
      </c>
      <c r="BE118" s="51">
        <v>3322.55</v>
      </c>
      <c r="BF118" s="51">
        <v>23000</v>
      </c>
      <c r="BG118" s="51">
        <v>4322.32</v>
      </c>
      <c r="BH118" s="51">
        <v>23000</v>
      </c>
      <c r="BI118" s="51">
        <f>(BJ118-BH118)</f>
        <v>0</v>
      </c>
      <c r="BJ118" s="51">
        <v>23000</v>
      </c>
      <c r="BK118" s="51">
        <v>4229.04</v>
      </c>
      <c r="BL118" s="51">
        <f t="shared" si="291"/>
        <v>18.387130434782609</v>
      </c>
      <c r="BM118" s="51"/>
      <c r="BN118" s="51"/>
      <c r="BO118" s="51">
        <v>7000</v>
      </c>
      <c r="BP118" s="51"/>
      <c r="BQ118" s="51"/>
      <c r="BR118" s="51">
        <f>(BS118-BO118)</f>
        <v>-5000</v>
      </c>
      <c r="BS118" s="51">
        <v>2000</v>
      </c>
      <c r="BT118" s="51">
        <v>7001.57</v>
      </c>
      <c r="BU118" s="51">
        <f>(BY118-BO118)</f>
        <v>2000</v>
      </c>
      <c r="BV118" s="51">
        <v>2000</v>
      </c>
      <c r="BW118" s="51"/>
      <c r="BX118" s="51"/>
      <c r="BY118" s="51">
        <v>9000</v>
      </c>
      <c r="BZ118" s="51">
        <v>8405.2900000000009</v>
      </c>
      <c r="CA118" s="51">
        <f t="shared" si="232"/>
        <v>194.46246460234323</v>
      </c>
      <c r="CB118" s="51">
        <f t="shared" si="233"/>
        <v>93.39211111111112</v>
      </c>
      <c r="CC118" s="51"/>
      <c r="CD118" s="51"/>
      <c r="CE118" s="51">
        <v>2000</v>
      </c>
      <c r="CF118" s="51">
        <v>1182.3</v>
      </c>
      <c r="CG118" s="51">
        <f t="shared" si="366"/>
        <v>59.114999999999995</v>
      </c>
      <c r="CH118" s="51">
        <f t="shared" ref="CH118:CH123" si="383">(CI118-CE118)</f>
        <v>3000</v>
      </c>
      <c r="CI118" s="51">
        <v>5000</v>
      </c>
      <c r="CJ118" s="51"/>
      <c r="CK118" s="51">
        <f t="shared" si="377"/>
        <v>0</v>
      </c>
      <c r="CL118" s="51">
        <f t="shared" ref="CL118:CL123" si="384">(CM118-CI118)</f>
        <v>0</v>
      </c>
      <c r="CM118" s="51">
        <v>5000</v>
      </c>
      <c r="CN118" s="51"/>
      <c r="CO118" s="51">
        <f t="shared" si="378"/>
        <v>0</v>
      </c>
      <c r="CP118" s="51">
        <f t="shared" ref="CP118:CP123" si="385">(CQ118-CM118)</f>
        <v>0</v>
      </c>
      <c r="CQ118" s="51">
        <v>5000</v>
      </c>
      <c r="CR118" s="51">
        <v>1945.3</v>
      </c>
      <c r="CS118" s="51">
        <f t="shared" si="237"/>
        <v>38.905999999999999</v>
      </c>
      <c r="CT118" s="51">
        <f t="shared" ref="CT118:CT123" si="386">(CU118-CQ118)</f>
        <v>-2000</v>
      </c>
      <c r="CU118" s="51">
        <v>3000</v>
      </c>
      <c r="CV118" s="51">
        <v>1945.3</v>
      </c>
      <c r="CW118" s="51">
        <f t="shared" si="238"/>
        <v>64.843333333333334</v>
      </c>
      <c r="CX118" s="51">
        <f t="shared" ref="CX118:CX123" si="387">(CY118-CU118)</f>
        <v>7500</v>
      </c>
      <c r="CY118" s="51">
        <v>10500</v>
      </c>
      <c r="CZ118" s="745"/>
      <c r="DA118" s="745"/>
      <c r="DB118" s="745">
        <v>1281.3</v>
      </c>
      <c r="DC118" s="745">
        <v>5228.25</v>
      </c>
      <c r="DD118" s="51">
        <f t="shared" si="367"/>
        <v>408.04261297120109</v>
      </c>
      <c r="DE118" s="51">
        <f t="shared" si="368"/>
        <v>65.353125000000006</v>
      </c>
      <c r="DF118" s="745">
        <v>5203.3599999999997</v>
      </c>
      <c r="DG118" s="745">
        <v>7000</v>
      </c>
      <c r="DH118" s="51">
        <v>4019.63</v>
      </c>
      <c r="DI118" s="51">
        <f t="shared" si="243"/>
        <v>57.423285714285718</v>
      </c>
      <c r="DJ118" s="51">
        <f t="shared" ref="DJ118:DJ123" si="388">(DK118-DG118)</f>
        <v>1000</v>
      </c>
      <c r="DK118" s="745">
        <v>8000</v>
      </c>
      <c r="DL118" s="51">
        <f t="shared" si="369"/>
        <v>65.042000000000002</v>
      </c>
      <c r="DM118" s="51">
        <f t="shared" ref="DM118:DM123" si="389">(DN118-DK118)</f>
        <v>0</v>
      </c>
      <c r="DN118" s="745">
        <v>8000</v>
      </c>
      <c r="DO118" s="51">
        <v>5228.25</v>
      </c>
      <c r="DP118" s="51">
        <f t="shared" si="246"/>
        <v>65.353125000000006</v>
      </c>
      <c r="DQ118" s="51">
        <f t="shared" ref="DQ118:DQ123" si="390">(DR118-DN118)</f>
        <v>-1000</v>
      </c>
      <c r="DR118" s="745">
        <v>7000</v>
      </c>
      <c r="DS118" s="745">
        <v>7905.37</v>
      </c>
      <c r="DT118" s="51">
        <f t="shared" si="248"/>
        <v>112.93385714285714</v>
      </c>
      <c r="DU118" s="51">
        <f t="shared" ref="DU118:DU123" si="391">(DV118-DR118)</f>
        <v>4000</v>
      </c>
      <c r="DV118" s="745">
        <v>11000</v>
      </c>
      <c r="DW118" s="745">
        <v>7000</v>
      </c>
      <c r="DX118" s="745">
        <v>7000</v>
      </c>
      <c r="DY118" s="745"/>
      <c r="DZ118" s="745"/>
    </row>
    <row r="119" spans="1:130" s="630" customFormat="1" ht="20.100000000000001" customHeight="1" x14ac:dyDescent="0.35">
      <c r="A119" s="622"/>
      <c r="B119" s="622"/>
      <c r="C119" s="641"/>
      <c r="D119" s="622"/>
      <c r="E119" s="622"/>
      <c r="F119" s="622"/>
      <c r="G119" s="622"/>
      <c r="H119" s="622"/>
      <c r="I119" s="622"/>
      <c r="J119" s="622" t="s">
        <v>208</v>
      </c>
      <c r="K119" s="810"/>
      <c r="L119" s="587"/>
      <c r="M119" s="587"/>
      <c r="N119" s="588">
        <v>3222</v>
      </c>
      <c r="O119" s="642" t="s">
        <v>284</v>
      </c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591"/>
      <c r="AJ119" s="31"/>
      <c r="AK119" s="31"/>
      <c r="AL119" s="31"/>
      <c r="AM119" s="31"/>
      <c r="AN119" s="51"/>
      <c r="AO119" s="51"/>
      <c r="AP119" s="51"/>
      <c r="AQ119" s="51"/>
      <c r="AR119" s="51"/>
      <c r="AS119" s="51"/>
      <c r="AT119" s="51"/>
      <c r="AU119" s="51"/>
      <c r="AV119" s="51">
        <v>0</v>
      </c>
      <c r="AW119" s="51"/>
      <c r="AX119" s="51"/>
      <c r="AY119" s="51"/>
      <c r="AZ119" s="51"/>
      <c r="BA119" s="51"/>
      <c r="BB119" s="51">
        <v>0</v>
      </c>
      <c r="BC119" s="51">
        <v>0</v>
      </c>
      <c r="BD119" s="51"/>
      <c r="BE119" s="51">
        <v>10996.88</v>
      </c>
      <c r="BF119" s="51">
        <v>0</v>
      </c>
      <c r="BG119" s="51">
        <v>10996.88</v>
      </c>
      <c r="BH119" s="51">
        <v>28000</v>
      </c>
      <c r="BI119" s="51">
        <f>(BJ119-BH119)</f>
        <v>-6000</v>
      </c>
      <c r="BJ119" s="51">
        <v>22000</v>
      </c>
      <c r="BK119" s="51">
        <v>6280.5</v>
      </c>
      <c r="BL119" s="51">
        <f t="shared" si="291"/>
        <v>28.547727272727276</v>
      </c>
      <c r="BM119" s="51"/>
      <c r="BN119" s="51"/>
      <c r="BO119" s="51">
        <v>15500</v>
      </c>
      <c r="BP119" s="51"/>
      <c r="BQ119" s="51"/>
      <c r="BR119" s="51">
        <f>(BS119-BO119)</f>
        <v>-14500</v>
      </c>
      <c r="BS119" s="51">
        <v>1000</v>
      </c>
      <c r="BT119" s="51">
        <v>6779.7</v>
      </c>
      <c r="BU119" s="51">
        <f>(BY119-BO119)</f>
        <v>-7500</v>
      </c>
      <c r="BV119" s="51">
        <v>1000</v>
      </c>
      <c r="BW119" s="51"/>
      <c r="BX119" s="51"/>
      <c r="BY119" s="51">
        <v>8000</v>
      </c>
      <c r="BZ119" s="51">
        <v>6701.95</v>
      </c>
      <c r="CA119" s="51">
        <f t="shared" si="232"/>
        <v>60.944104145903196</v>
      </c>
      <c r="CB119" s="51">
        <f t="shared" si="233"/>
        <v>83.774375000000006</v>
      </c>
      <c r="CC119" s="51"/>
      <c r="CD119" s="51"/>
      <c r="CE119" s="51">
        <v>1000</v>
      </c>
      <c r="CF119" s="51">
        <v>803.82</v>
      </c>
      <c r="CG119" s="51">
        <f t="shared" si="366"/>
        <v>80.382000000000005</v>
      </c>
      <c r="CH119" s="51">
        <f t="shared" si="383"/>
        <v>0</v>
      </c>
      <c r="CI119" s="51">
        <v>1000</v>
      </c>
      <c r="CJ119" s="51"/>
      <c r="CK119" s="51">
        <f t="shared" si="377"/>
        <v>0</v>
      </c>
      <c r="CL119" s="51">
        <f t="shared" si="384"/>
        <v>0</v>
      </c>
      <c r="CM119" s="51">
        <v>1000</v>
      </c>
      <c r="CN119" s="51"/>
      <c r="CO119" s="51">
        <f t="shared" si="378"/>
        <v>0</v>
      </c>
      <c r="CP119" s="51">
        <f t="shared" si="385"/>
        <v>0</v>
      </c>
      <c r="CQ119" s="51">
        <v>1000</v>
      </c>
      <c r="CR119" s="51">
        <v>3834.11</v>
      </c>
      <c r="CS119" s="51">
        <f t="shared" si="237"/>
        <v>383.411</v>
      </c>
      <c r="CT119" s="51">
        <f t="shared" si="386"/>
        <v>4200</v>
      </c>
      <c r="CU119" s="51">
        <v>5200</v>
      </c>
      <c r="CV119" s="51">
        <v>3834.11</v>
      </c>
      <c r="CW119" s="51">
        <f t="shared" si="238"/>
        <v>73.73288461538462</v>
      </c>
      <c r="CX119" s="51">
        <f t="shared" si="387"/>
        <v>-1200</v>
      </c>
      <c r="CY119" s="51">
        <v>4000</v>
      </c>
      <c r="CZ119" s="745"/>
      <c r="DA119" s="745"/>
      <c r="DB119" s="745">
        <v>5052.8599999999997</v>
      </c>
      <c r="DC119" s="745">
        <v>2694</v>
      </c>
      <c r="DD119" s="51">
        <f t="shared" si="367"/>
        <v>53.316339657144674</v>
      </c>
      <c r="DE119" s="51">
        <f t="shared" si="368"/>
        <v>269.39999999999998</v>
      </c>
      <c r="DF119" s="745">
        <v>3849.1</v>
      </c>
      <c r="DG119" s="745">
        <v>1000</v>
      </c>
      <c r="DH119" s="51">
        <v>1620</v>
      </c>
      <c r="DI119" s="51">
        <f t="shared" si="243"/>
        <v>162</v>
      </c>
      <c r="DJ119" s="51">
        <f t="shared" si="388"/>
        <v>0</v>
      </c>
      <c r="DK119" s="745">
        <v>1000</v>
      </c>
      <c r="DL119" s="51">
        <f t="shared" si="369"/>
        <v>384.90999999999997</v>
      </c>
      <c r="DM119" s="51">
        <f t="shared" si="389"/>
        <v>0</v>
      </c>
      <c r="DN119" s="745">
        <v>1000</v>
      </c>
      <c r="DO119" s="51">
        <v>2694</v>
      </c>
      <c r="DP119" s="51">
        <f t="shared" si="246"/>
        <v>269.39999999999998</v>
      </c>
      <c r="DQ119" s="51">
        <f t="shared" si="390"/>
        <v>2000</v>
      </c>
      <c r="DR119" s="745">
        <v>3000</v>
      </c>
      <c r="DS119" s="745">
        <v>2694</v>
      </c>
      <c r="DT119" s="51">
        <f t="shared" si="248"/>
        <v>89.8</v>
      </c>
      <c r="DU119" s="51">
        <f t="shared" si="391"/>
        <v>0</v>
      </c>
      <c r="DV119" s="745">
        <v>3000</v>
      </c>
      <c r="DW119" s="745">
        <v>3000</v>
      </c>
      <c r="DX119" s="745">
        <v>3000</v>
      </c>
      <c r="DY119" s="745"/>
      <c r="DZ119" s="745"/>
    </row>
    <row r="120" spans="1:130" s="630" customFormat="1" ht="20.100000000000001" customHeight="1" x14ac:dyDescent="0.35">
      <c r="A120" s="622"/>
      <c r="B120" s="622"/>
      <c r="C120" s="641"/>
      <c r="D120" s="622"/>
      <c r="E120" s="622"/>
      <c r="F120" s="622"/>
      <c r="G120" s="622"/>
      <c r="H120" s="622"/>
      <c r="I120" s="622"/>
      <c r="J120" s="622" t="s">
        <v>208</v>
      </c>
      <c r="K120" s="810"/>
      <c r="L120" s="587"/>
      <c r="M120" s="587"/>
      <c r="N120" s="588">
        <v>3223</v>
      </c>
      <c r="O120" s="642" t="s">
        <v>28</v>
      </c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591"/>
      <c r="AJ120" s="31"/>
      <c r="AK120" s="31"/>
      <c r="AL120" s="31"/>
      <c r="AM120" s="31"/>
      <c r="AN120" s="51"/>
      <c r="AO120" s="51"/>
      <c r="AP120" s="51"/>
      <c r="AQ120" s="51"/>
      <c r="AR120" s="51"/>
      <c r="AS120" s="51"/>
      <c r="AT120" s="51"/>
      <c r="AU120" s="51"/>
      <c r="AV120" s="51"/>
      <c r="AW120" s="51"/>
      <c r="AX120" s="51"/>
      <c r="AY120" s="51"/>
      <c r="AZ120" s="51"/>
      <c r="BA120" s="51"/>
      <c r="BB120" s="51"/>
      <c r="BC120" s="51"/>
      <c r="BD120" s="51"/>
      <c r="BE120" s="51"/>
      <c r="BF120" s="51"/>
      <c r="BG120" s="51"/>
      <c r="BH120" s="51"/>
      <c r="BI120" s="51"/>
      <c r="BJ120" s="51"/>
      <c r="BK120" s="51"/>
      <c r="BL120" s="51"/>
      <c r="BM120" s="51"/>
      <c r="BN120" s="51"/>
      <c r="BO120" s="51"/>
      <c r="BP120" s="51"/>
      <c r="BQ120" s="51"/>
      <c r="BR120" s="51"/>
      <c r="BS120" s="51"/>
      <c r="BT120" s="51"/>
      <c r="BU120" s="51"/>
      <c r="BV120" s="51"/>
      <c r="BW120" s="51"/>
      <c r="BX120" s="51"/>
      <c r="BY120" s="51"/>
      <c r="BZ120" s="51">
        <v>0</v>
      </c>
      <c r="CA120" s="51"/>
      <c r="CB120" s="51"/>
      <c r="CC120" s="51"/>
      <c r="CD120" s="51"/>
      <c r="CE120" s="51">
        <v>0</v>
      </c>
      <c r="CF120" s="51">
        <v>99.97</v>
      </c>
      <c r="CG120" s="51">
        <f t="shared" si="366"/>
        <v>0</v>
      </c>
      <c r="CH120" s="51">
        <f t="shared" si="383"/>
        <v>100</v>
      </c>
      <c r="CI120" s="51">
        <v>100</v>
      </c>
      <c r="CJ120" s="51"/>
      <c r="CK120" s="51">
        <f t="shared" si="377"/>
        <v>0</v>
      </c>
      <c r="CL120" s="51">
        <f t="shared" si="384"/>
        <v>0</v>
      </c>
      <c r="CM120" s="51">
        <v>100</v>
      </c>
      <c r="CN120" s="51"/>
      <c r="CO120" s="51">
        <f t="shared" si="378"/>
        <v>0</v>
      </c>
      <c r="CP120" s="51">
        <f t="shared" si="385"/>
        <v>0</v>
      </c>
      <c r="CQ120" s="51">
        <v>100</v>
      </c>
      <c r="CR120" s="51">
        <v>239.89</v>
      </c>
      <c r="CS120" s="51">
        <f t="shared" si="237"/>
        <v>239.89</v>
      </c>
      <c r="CT120" s="51">
        <f t="shared" si="386"/>
        <v>250</v>
      </c>
      <c r="CU120" s="51">
        <v>350</v>
      </c>
      <c r="CV120" s="51">
        <v>239.89</v>
      </c>
      <c r="CW120" s="51">
        <f t="shared" si="238"/>
        <v>68.540000000000006</v>
      </c>
      <c r="CX120" s="51">
        <f t="shared" si="387"/>
        <v>0</v>
      </c>
      <c r="CY120" s="51">
        <v>350</v>
      </c>
      <c r="CZ120" s="745"/>
      <c r="DA120" s="745"/>
      <c r="DB120" s="745">
        <v>199.99</v>
      </c>
      <c r="DC120" s="745">
        <v>99.83</v>
      </c>
      <c r="DD120" s="51">
        <f t="shared" si="367"/>
        <v>49.917495874793737</v>
      </c>
      <c r="DE120" s="51">
        <f t="shared" si="368"/>
        <v>49.914999999999999</v>
      </c>
      <c r="DF120" s="745">
        <v>6212.59</v>
      </c>
      <c r="DG120" s="745">
        <v>100</v>
      </c>
      <c r="DH120" s="51">
        <v>0</v>
      </c>
      <c r="DI120" s="51">
        <f t="shared" si="243"/>
        <v>0</v>
      </c>
      <c r="DJ120" s="51">
        <f t="shared" si="388"/>
        <v>100</v>
      </c>
      <c r="DK120" s="745">
        <v>200</v>
      </c>
      <c r="DL120" s="51">
        <f t="shared" si="369"/>
        <v>3106.2950000000001</v>
      </c>
      <c r="DM120" s="51">
        <f t="shared" si="389"/>
        <v>0</v>
      </c>
      <c r="DN120" s="745">
        <v>200</v>
      </c>
      <c r="DO120" s="51">
        <v>99.83</v>
      </c>
      <c r="DP120" s="51">
        <f t="shared" si="246"/>
        <v>49.914999999999999</v>
      </c>
      <c r="DQ120" s="51">
        <f t="shared" si="390"/>
        <v>300</v>
      </c>
      <c r="DR120" s="745">
        <v>500</v>
      </c>
      <c r="DS120" s="745">
        <v>184.37</v>
      </c>
      <c r="DT120" s="51">
        <f t="shared" si="248"/>
        <v>36.874000000000002</v>
      </c>
      <c r="DU120" s="51">
        <f t="shared" si="391"/>
        <v>-300</v>
      </c>
      <c r="DV120" s="745">
        <v>200</v>
      </c>
      <c r="DW120" s="745">
        <v>500</v>
      </c>
      <c r="DX120" s="745">
        <v>500</v>
      </c>
      <c r="DY120" s="745"/>
      <c r="DZ120" s="745"/>
    </row>
    <row r="121" spans="1:130" s="630" customFormat="1" ht="20.100000000000001" customHeight="1" x14ac:dyDescent="0.35">
      <c r="A121" s="622"/>
      <c r="B121" s="622"/>
      <c r="C121" s="641"/>
      <c r="D121" s="622"/>
      <c r="E121" s="622"/>
      <c r="F121" s="622"/>
      <c r="G121" s="622"/>
      <c r="H121" s="622"/>
      <c r="I121" s="622"/>
      <c r="J121" s="622" t="s">
        <v>208</v>
      </c>
      <c r="K121" s="810"/>
      <c r="L121" s="587"/>
      <c r="M121" s="587"/>
      <c r="N121" s="588">
        <v>3224</v>
      </c>
      <c r="O121" s="642" t="s">
        <v>29</v>
      </c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591"/>
      <c r="AJ121" s="31"/>
      <c r="AK121" s="31"/>
      <c r="AL121" s="31"/>
      <c r="AM121" s="31"/>
      <c r="AN121" s="51"/>
      <c r="AO121" s="51"/>
      <c r="AP121" s="51"/>
      <c r="AQ121" s="51"/>
      <c r="AR121" s="51">
        <v>0</v>
      </c>
      <c r="AS121" s="51"/>
      <c r="AT121" s="51"/>
      <c r="AU121" s="51"/>
      <c r="AV121" s="51">
        <v>0</v>
      </c>
      <c r="AW121" s="51"/>
      <c r="AX121" s="51"/>
      <c r="AY121" s="51">
        <f>(BB121-AV121)</f>
        <v>8030</v>
      </c>
      <c r="AZ121" s="51"/>
      <c r="BA121" s="51"/>
      <c r="BB121" s="51">
        <v>8030</v>
      </c>
      <c r="BC121" s="51">
        <v>8030</v>
      </c>
      <c r="BD121" s="51">
        <v>8317.5</v>
      </c>
      <c r="BE121" s="51">
        <v>8317.5</v>
      </c>
      <c r="BF121" s="51">
        <v>8000</v>
      </c>
      <c r="BG121" s="51">
        <v>10629.56</v>
      </c>
      <c r="BH121" s="51">
        <v>0</v>
      </c>
      <c r="BI121" s="51">
        <f>(BJ121-BH121)</f>
        <v>0</v>
      </c>
      <c r="BJ121" s="51">
        <v>0</v>
      </c>
      <c r="BK121" s="51">
        <v>7706.73</v>
      </c>
      <c r="BL121" s="51">
        <f t="shared" si="291"/>
        <v>0</v>
      </c>
      <c r="BM121" s="51"/>
      <c r="BN121" s="51"/>
      <c r="BO121" s="51"/>
      <c r="BP121" s="51"/>
      <c r="BQ121" s="51"/>
      <c r="BR121" s="51">
        <f>(BS121-BO121)</f>
        <v>35000</v>
      </c>
      <c r="BS121" s="51">
        <v>35000</v>
      </c>
      <c r="BT121" s="51">
        <v>9191.6299999999992</v>
      </c>
      <c r="BU121" s="51">
        <f>(BY121-BO121)</f>
        <v>12000</v>
      </c>
      <c r="BV121" s="51">
        <v>35000</v>
      </c>
      <c r="BW121" s="51"/>
      <c r="BX121" s="51"/>
      <c r="BY121" s="51">
        <v>12000</v>
      </c>
      <c r="BZ121" s="51">
        <v>10600.48</v>
      </c>
      <c r="CA121" s="51">
        <f t="shared" si="232"/>
        <v>99.72642329503762</v>
      </c>
      <c r="CB121" s="51">
        <f t="shared" si="233"/>
        <v>88.337333333333333</v>
      </c>
      <c r="CC121" s="51"/>
      <c r="CD121" s="51"/>
      <c r="CE121" s="51">
        <v>35000</v>
      </c>
      <c r="CF121" s="51">
        <v>0</v>
      </c>
      <c r="CG121" s="51">
        <f t="shared" si="366"/>
        <v>0</v>
      </c>
      <c r="CH121" s="51">
        <f t="shared" si="383"/>
        <v>-31600</v>
      </c>
      <c r="CI121" s="51">
        <v>3400</v>
      </c>
      <c r="CJ121" s="51"/>
      <c r="CK121" s="51">
        <f t="shared" si="377"/>
        <v>0</v>
      </c>
      <c r="CL121" s="51">
        <f t="shared" si="384"/>
        <v>0</v>
      </c>
      <c r="CM121" s="51">
        <v>3400</v>
      </c>
      <c r="CN121" s="51"/>
      <c r="CO121" s="51">
        <f t="shared" si="378"/>
        <v>0</v>
      </c>
      <c r="CP121" s="51">
        <f t="shared" si="385"/>
        <v>0</v>
      </c>
      <c r="CQ121" s="51">
        <v>3400</v>
      </c>
      <c r="CR121" s="51">
        <v>36.49</v>
      </c>
      <c r="CS121" s="51">
        <f t="shared" si="237"/>
        <v>1.0732352941176471</v>
      </c>
      <c r="CT121" s="51">
        <f t="shared" si="386"/>
        <v>-2900</v>
      </c>
      <c r="CU121" s="51">
        <v>500</v>
      </c>
      <c r="CV121" s="51">
        <v>36.49</v>
      </c>
      <c r="CW121" s="51">
        <f t="shared" si="238"/>
        <v>7.298</v>
      </c>
      <c r="CX121" s="51">
        <f t="shared" si="387"/>
        <v>-200</v>
      </c>
      <c r="CY121" s="51">
        <v>300</v>
      </c>
      <c r="CZ121" s="745"/>
      <c r="DA121" s="745"/>
      <c r="DB121" s="745">
        <v>0</v>
      </c>
      <c r="DC121" s="745">
        <v>10785.83</v>
      </c>
      <c r="DD121" s="51">
        <f t="shared" si="367"/>
        <v>0</v>
      </c>
      <c r="DE121" s="51">
        <f t="shared" si="368"/>
        <v>179.76383333333331</v>
      </c>
      <c r="DF121" s="745">
        <v>2903.99</v>
      </c>
      <c r="DG121" s="745">
        <v>5000</v>
      </c>
      <c r="DH121" s="51">
        <v>2267.33</v>
      </c>
      <c r="DI121" s="51">
        <f t="shared" si="243"/>
        <v>45.346599999999995</v>
      </c>
      <c r="DJ121" s="51">
        <f t="shared" si="388"/>
        <v>1000</v>
      </c>
      <c r="DK121" s="745">
        <v>6000</v>
      </c>
      <c r="DL121" s="51">
        <f t="shared" si="369"/>
        <v>48.399833333333333</v>
      </c>
      <c r="DM121" s="51">
        <f t="shared" si="389"/>
        <v>0</v>
      </c>
      <c r="DN121" s="745">
        <v>6000</v>
      </c>
      <c r="DO121" s="51">
        <v>11040.16</v>
      </c>
      <c r="DP121" s="51">
        <f t="shared" si="246"/>
        <v>184.00266666666667</v>
      </c>
      <c r="DQ121" s="51">
        <f t="shared" si="390"/>
        <v>9000</v>
      </c>
      <c r="DR121" s="745">
        <v>15000</v>
      </c>
      <c r="DS121" s="745">
        <v>13540.16</v>
      </c>
      <c r="DT121" s="51">
        <f t="shared" si="248"/>
        <v>90.267733333333339</v>
      </c>
      <c r="DU121" s="51">
        <f t="shared" si="391"/>
        <v>0</v>
      </c>
      <c r="DV121" s="745">
        <v>15000</v>
      </c>
      <c r="DW121" s="745">
        <v>15000</v>
      </c>
      <c r="DX121" s="745">
        <v>15000</v>
      </c>
      <c r="DY121" s="745"/>
      <c r="DZ121" s="745"/>
    </row>
    <row r="122" spans="1:130" s="630" customFormat="1" ht="20.100000000000001" customHeight="1" x14ac:dyDescent="0.35">
      <c r="A122" s="622"/>
      <c r="B122" s="622"/>
      <c r="C122" s="641"/>
      <c r="D122" s="622"/>
      <c r="E122" s="622"/>
      <c r="F122" s="622"/>
      <c r="G122" s="622"/>
      <c r="H122" s="622"/>
      <c r="I122" s="622"/>
      <c r="J122" s="622" t="s">
        <v>208</v>
      </c>
      <c r="K122" s="810"/>
      <c r="L122" s="587"/>
      <c r="M122" s="587"/>
      <c r="N122" s="588">
        <v>3225</v>
      </c>
      <c r="O122" s="642" t="s">
        <v>30</v>
      </c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591"/>
      <c r="AJ122" s="31"/>
      <c r="AK122" s="31"/>
      <c r="AL122" s="31"/>
      <c r="AM122" s="31"/>
      <c r="AN122" s="51"/>
      <c r="AO122" s="51"/>
      <c r="AP122" s="51"/>
      <c r="AQ122" s="51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  <c r="BC122" s="51"/>
      <c r="BD122" s="51"/>
      <c r="BE122" s="51"/>
      <c r="BF122" s="51"/>
      <c r="BG122" s="51">
        <v>0</v>
      </c>
      <c r="BH122" s="51">
        <v>0</v>
      </c>
      <c r="BI122" s="51">
        <f>(BJ122-BH122)</f>
        <v>6000</v>
      </c>
      <c r="BJ122" s="51">
        <v>6000</v>
      </c>
      <c r="BK122" s="51">
        <v>6140.87</v>
      </c>
      <c r="BL122" s="51">
        <f t="shared" si="291"/>
        <v>102.34783333333333</v>
      </c>
      <c r="BM122" s="51"/>
      <c r="BN122" s="51"/>
      <c r="BO122" s="51">
        <v>7000</v>
      </c>
      <c r="BP122" s="51"/>
      <c r="BQ122" s="51"/>
      <c r="BR122" s="51">
        <f>(BS122-BO122)</f>
        <v>-6000</v>
      </c>
      <c r="BS122" s="51">
        <v>1000</v>
      </c>
      <c r="BT122" s="51">
        <v>6140.87</v>
      </c>
      <c r="BU122" s="51">
        <f>(BY122-BO122)</f>
        <v>-800</v>
      </c>
      <c r="BV122" s="51">
        <v>1000</v>
      </c>
      <c r="BW122" s="51"/>
      <c r="BX122" s="51"/>
      <c r="BY122" s="51">
        <v>6200</v>
      </c>
      <c r="BZ122" s="51">
        <v>5470</v>
      </c>
      <c r="CA122" s="51">
        <f t="shared" si="232"/>
        <v>0</v>
      </c>
      <c r="CB122" s="51">
        <f t="shared" si="233"/>
        <v>88.225806451612897</v>
      </c>
      <c r="CC122" s="51"/>
      <c r="CD122" s="51"/>
      <c r="CE122" s="51">
        <v>1000</v>
      </c>
      <c r="CF122" s="51">
        <v>1799.9</v>
      </c>
      <c r="CG122" s="51">
        <f t="shared" si="366"/>
        <v>179.99</v>
      </c>
      <c r="CH122" s="51">
        <f t="shared" si="383"/>
        <v>1000</v>
      </c>
      <c r="CI122" s="51">
        <v>2000</v>
      </c>
      <c r="CJ122" s="51"/>
      <c r="CK122" s="51">
        <f t="shared" si="377"/>
        <v>0</v>
      </c>
      <c r="CL122" s="51">
        <f t="shared" si="384"/>
        <v>0</v>
      </c>
      <c r="CM122" s="51">
        <v>2000</v>
      </c>
      <c r="CN122" s="51"/>
      <c r="CO122" s="51">
        <f t="shared" si="378"/>
        <v>0</v>
      </c>
      <c r="CP122" s="51">
        <f t="shared" si="385"/>
        <v>0</v>
      </c>
      <c r="CQ122" s="51">
        <v>2000</v>
      </c>
      <c r="CR122" s="51">
        <v>2737.5</v>
      </c>
      <c r="CS122" s="51">
        <f t="shared" si="237"/>
        <v>136.875</v>
      </c>
      <c r="CT122" s="51">
        <f t="shared" si="386"/>
        <v>1000</v>
      </c>
      <c r="CU122" s="51">
        <v>3000</v>
      </c>
      <c r="CV122" s="51">
        <v>2737.5</v>
      </c>
      <c r="CW122" s="51">
        <f t="shared" si="238"/>
        <v>91.25</v>
      </c>
      <c r="CX122" s="51">
        <f t="shared" si="387"/>
        <v>0</v>
      </c>
      <c r="CY122" s="51">
        <v>3000</v>
      </c>
      <c r="CZ122" s="745"/>
      <c r="DA122" s="745"/>
      <c r="DB122" s="745">
        <v>1030.96</v>
      </c>
      <c r="DC122" s="745">
        <v>0</v>
      </c>
      <c r="DD122" s="51">
        <f t="shared" si="367"/>
        <v>0</v>
      </c>
      <c r="DE122" s="51">
        <f t="shared" si="368"/>
        <v>0</v>
      </c>
      <c r="DF122" s="745">
        <v>0</v>
      </c>
      <c r="DG122" s="745">
        <v>2000</v>
      </c>
      <c r="DH122" s="51"/>
      <c r="DI122" s="51">
        <f t="shared" si="243"/>
        <v>0</v>
      </c>
      <c r="DJ122" s="51">
        <f t="shared" si="388"/>
        <v>1000</v>
      </c>
      <c r="DK122" s="745">
        <v>3000</v>
      </c>
      <c r="DL122" s="51">
        <f t="shared" si="369"/>
        <v>0</v>
      </c>
      <c r="DM122" s="51">
        <f t="shared" si="389"/>
        <v>0</v>
      </c>
      <c r="DN122" s="745">
        <v>3000</v>
      </c>
      <c r="DO122" s="51"/>
      <c r="DP122" s="51">
        <f t="shared" si="246"/>
        <v>0</v>
      </c>
      <c r="DQ122" s="51">
        <f t="shared" si="390"/>
        <v>-2000</v>
      </c>
      <c r="DR122" s="745">
        <v>1000</v>
      </c>
      <c r="DS122" s="745">
        <v>0</v>
      </c>
      <c r="DT122" s="51">
        <f t="shared" si="248"/>
        <v>0</v>
      </c>
      <c r="DU122" s="51">
        <f t="shared" si="391"/>
        <v>-1000</v>
      </c>
      <c r="DV122" s="745">
        <v>0</v>
      </c>
      <c r="DW122" s="745">
        <v>1000</v>
      </c>
      <c r="DX122" s="745">
        <v>1000</v>
      </c>
      <c r="DY122" s="745"/>
      <c r="DZ122" s="745"/>
    </row>
    <row r="123" spans="1:130" s="630" customFormat="1" ht="20.100000000000001" customHeight="1" x14ac:dyDescent="0.35">
      <c r="A123" s="622"/>
      <c r="B123" s="622"/>
      <c r="C123" s="641"/>
      <c r="D123" s="622"/>
      <c r="E123" s="622"/>
      <c r="F123" s="622"/>
      <c r="G123" s="622"/>
      <c r="H123" s="622"/>
      <c r="I123" s="622"/>
      <c r="J123" s="622" t="s">
        <v>208</v>
      </c>
      <c r="K123" s="810"/>
      <c r="L123" s="587"/>
      <c r="M123" s="587"/>
      <c r="N123" s="588">
        <v>3227</v>
      </c>
      <c r="O123" s="642" t="s">
        <v>712</v>
      </c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591"/>
      <c r="AJ123" s="31"/>
      <c r="AK123" s="31"/>
      <c r="AL123" s="31"/>
      <c r="AM123" s="31"/>
      <c r="AN123" s="51"/>
      <c r="AO123" s="51"/>
      <c r="AP123" s="51"/>
      <c r="AQ123" s="51"/>
      <c r="AR123" s="51"/>
      <c r="AS123" s="51"/>
      <c r="AT123" s="51"/>
      <c r="AU123" s="51"/>
      <c r="AV123" s="51"/>
      <c r="AW123" s="51"/>
      <c r="AX123" s="51"/>
      <c r="AY123" s="51"/>
      <c r="AZ123" s="51"/>
      <c r="BA123" s="51"/>
      <c r="BB123" s="51"/>
      <c r="BC123" s="51"/>
      <c r="BD123" s="51"/>
      <c r="BE123" s="51"/>
      <c r="BF123" s="51"/>
      <c r="BG123" s="51"/>
      <c r="BH123" s="51"/>
      <c r="BI123" s="51"/>
      <c r="BJ123" s="51"/>
      <c r="BK123" s="51"/>
      <c r="BL123" s="51"/>
      <c r="BM123" s="51"/>
      <c r="BN123" s="51"/>
      <c r="BO123" s="51"/>
      <c r="BP123" s="51"/>
      <c r="BQ123" s="51"/>
      <c r="BR123" s="51"/>
      <c r="BS123" s="51"/>
      <c r="BT123" s="51"/>
      <c r="BU123" s="51"/>
      <c r="BV123" s="51"/>
      <c r="BW123" s="51"/>
      <c r="BX123" s="51"/>
      <c r="BY123" s="51"/>
      <c r="BZ123" s="51">
        <v>0</v>
      </c>
      <c r="CA123" s="51"/>
      <c r="CB123" s="51"/>
      <c r="CC123" s="51"/>
      <c r="CD123" s="51"/>
      <c r="CE123" s="51">
        <v>0</v>
      </c>
      <c r="CF123" s="51">
        <v>454.96</v>
      </c>
      <c r="CG123" s="51">
        <f t="shared" si="366"/>
        <v>0</v>
      </c>
      <c r="CH123" s="51">
        <f t="shared" si="383"/>
        <v>500</v>
      </c>
      <c r="CI123" s="51">
        <v>500</v>
      </c>
      <c r="CJ123" s="51"/>
      <c r="CK123" s="51">
        <f t="shared" si="377"/>
        <v>0</v>
      </c>
      <c r="CL123" s="51">
        <f t="shared" si="384"/>
        <v>0</v>
      </c>
      <c r="CM123" s="51">
        <v>500</v>
      </c>
      <c r="CN123" s="51"/>
      <c r="CO123" s="51">
        <f t="shared" si="378"/>
        <v>0</v>
      </c>
      <c r="CP123" s="51">
        <f t="shared" si="385"/>
        <v>0</v>
      </c>
      <c r="CQ123" s="51">
        <v>500</v>
      </c>
      <c r="CR123" s="51">
        <v>1030.96</v>
      </c>
      <c r="CS123" s="51">
        <f t="shared" si="237"/>
        <v>206.19200000000001</v>
      </c>
      <c r="CT123" s="51">
        <f t="shared" si="386"/>
        <v>550</v>
      </c>
      <c r="CU123" s="51">
        <v>1050</v>
      </c>
      <c r="CV123" s="51">
        <v>1030.96</v>
      </c>
      <c r="CW123" s="51">
        <f t="shared" si="238"/>
        <v>98.186666666666667</v>
      </c>
      <c r="CX123" s="51">
        <f t="shared" si="387"/>
        <v>0</v>
      </c>
      <c r="CY123" s="51">
        <v>1050</v>
      </c>
      <c r="CZ123" s="745"/>
      <c r="DA123" s="745"/>
      <c r="DB123" s="745">
        <v>0</v>
      </c>
      <c r="DC123" s="745">
        <v>0</v>
      </c>
      <c r="DD123" s="51">
        <f t="shared" si="367"/>
        <v>0</v>
      </c>
      <c r="DE123" s="51">
        <f t="shared" si="368"/>
        <v>0</v>
      </c>
      <c r="DF123" s="745">
        <v>1030.96</v>
      </c>
      <c r="DG123" s="745">
        <v>0</v>
      </c>
      <c r="DH123" s="51"/>
      <c r="DI123" s="51">
        <f t="shared" si="243"/>
        <v>0</v>
      </c>
      <c r="DJ123" s="51">
        <f t="shared" si="388"/>
        <v>1000</v>
      </c>
      <c r="DK123" s="745">
        <v>1000</v>
      </c>
      <c r="DL123" s="51">
        <f t="shared" si="369"/>
        <v>103.096</v>
      </c>
      <c r="DM123" s="51">
        <f t="shared" si="389"/>
        <v>0</v>
      </c>
      <c r="DN123" s="745">
        <v>1000</v>
      </c>
      <c r="DO123" s="51"/>
      <c r="DP123" s="51">
        <f t="shared" si="246"/>
        <v>0</v>
      </c>
      <c r="DQ123" s="51">
        <f t="shared" si="390"/>
        <v>-1000</v>
      </c>
      <c r="DR123" s="745">
        <v>0</v>
      </c>
      <c r="DS123" s="745">
        <v>824.96</v>
      </c>
      <c r="DT123" s="51">
        <f t="shared" si="248"/>
        <v>0</v>
      </c>
      <c r="DU123" s="51">
        <f t="shared" si="391"/>
        <v>830</v>
      </c>
      <c r="DV123" s="745">
        <v>830</v>
      </c>
      <c r="DW123" s="745"/>
      <c r="DX123" s="745"/>
      <c r="DY123" s="745"/>
      <c r="DZ123" s="745"/>
    </row>
    <row r="124" spans="1:130" s="630" customFormat="1" ht="20.100000000000001" customHeight="1" x14ac:dyDescent="0.35">
      <c r="A124" s="622" t="s">
        <v>464</v>
      </c>
      <c r="B124" s="622" t="s">
        <v>499</v>
      </c>
      <c r="C124" s="641" t="s">
        <v>7</v>
      </c>
      <c r="D124" s="622"/>
      <c r="E124" s="622" t="s">
        <v>7</v>
      </c>
      <c r="F124" s="622"/>
      <c r="G124" s="622"/>
      <c r="H124" s="622"/>
      <c r="I124" s="622"/>
      <c r="J124" s="622" t="s">
        <v>208</v>
      </c>
      <c r="K124" s="810"/>
      <c r="L124" s="587"/>
      <c r="M124" s="822">
        <v>323</v>
      </c>
      <c r="N124" s="822" t="s">
        <v>31</v>
      </c>
      <c r="O124" s="805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591"/>
      <c r="AJ124" s="31"/>
      <c r="AK124" s="31"/>
      <c r="AL124" s="31"/>
      <c r="AM124" s="31"/>
      <c r="AN124" s="102">
        <f>AN125</f>
        <v>0</v>
      </c>
      <c r="AO124" s="102">
        <f>AO125</f>
        <v>0</v>
      </c>
      <c r="AP124" s="102">
        <f>AP125</f>
        <v>0</v>
      </c>
      <c r="AQ124" s="102">
        <f>AQ125</f>
        <v>0</v>
      </c>
      <c r="AR124" s="102">
        <v>0</v>
      </c>
      <c r="AS124" s="102"/>
      <c r="AT124" s="102"/>
      <c r="AU124" s="102">
        <f>AU125</f>
        <v>120000</v>
      </c>
      <c r="AV124" s="102">
        <f>SUM(AV125:AV132)</f>
        <v>120000</v>
      </c>
      <c r="AW124" s="102"/>
      <c r="AX124" s="102"/>
      <c r="AY124" s="102">
        <f>SUM(AY125:AY132)</f>
        <v>-39000</v>
      </c>
      <c r="AZ124" s="102"/>
      <c r="BA124" s="102"/>
      <c r="BB124" s="102">
        <f>SUM(BB125:BB132)</f>
        <v>81000</v>
      </c>
      <c r="BC124" s="102">
        <f t="shared" ref="BC124:BK124" si="392">SUM(BC125:BC133)</f>
        <v>81000</v>
      </c>
      <c r="BD124" s="102">
        <f t="shared" si="392"/>
        <v>119198.26000000001</v>
      </c>
      <c r="BE124" s="102">
        <f t="shared" si="392"/>
        <v>102398.26000000001</v>
      </c>
      <c r="BF124" s="102">
        <f t="shared" si="392"/>
        <v>156200</v>
      </c>
      <c r="BG124" s="102">
        <f t="shared" si="392"/>
        <v>128142.04</v>
      </c>
      <c r="BH124" s="102">
        <f t="shared" si="392"/>
        <v>105100</v>
      </c>
      <c r="BI124" s="102">
        <f t="shared" si="392"/>
        <v>0</v>
      </c>
      <c r="BJ124" s="102">
        <f t="shared" si="392"/>
        <v>105100</v>
      </c>
      <c r="BK124" s="102">
        <f t="shared" si="392"/>
        <v>74165.3</v>
      </c>
      <c r="BL124" s="102">
        <f t="shared" si="291"/>
        <v>70.566412940057091</v>
      </c>
      <c r="BM124" s="102"/>
      <c r="BN124" s="102"/>
      <c r="BO124" s="102">
        <f>SUM(BO125:BO133)</f>
        <v>160930</v>
      </c>
      <c r="BP124" s="102"/>
      <c r="BQ124" s="102"/>
      <c r="BR124" s="102">
        <f t="shared" ref="BR124:BY124" si="393">SUM(BR125:BR133)</f>
        <v>-3430</v>
      </c>
      <c r="BS124" s="102">
        <f t="shared" si="393"/>
        <v>157500</v>
      </c>
      <c r="BT124" s="102">
        <f>SUM(BT125:BT133)</f>
        <v>118433.60000000001</v>
      </c>
      <c r="BU124" s="102">
        <f t="shared" si="393"/>
        <v>-7256.4000000000015</v>
      </c>
      <c r="BV124" s="102">
        <f t="shared" si="393"/>
        <v>157500</v>
      </c>
      <c r="BW124" s="102"/>
      <c r="BX124" s="102"/>
      <c r="BY124" s="102">
        <f t="shared" si="393"/>
        <v>153673.60000000001</v>
      </c>
      <c r="BZ124" s="102">
        <f>SUM(BZ125:BZ133)</f>
        <v>141017.78</v>
      </c>
      <c r="CA124" s="102">
        <f t="shared" si="232"/>
        <v>110.04802171090769</v>
      </c>
      <c r="CB124" s="102">
        <f t="shared" si="233"/>
        <v>91.764480040813766</v>
      </c>
      <c r="CC124" s="102">
        <f>SUM(CC125:CC133)</f>
        <v>0</v>
      </c>
      <c r="CD124" s="102">
        <f>SUM(CD125:CD133)</f>
        <v>0</v>
      </c>
      <c r="CE124" s="102">
        <f>SUM(CE125:CE133)</f>
        <v>157500</v>
      </c>
      <c r="CF124" s="102">
        <f>SUM(CF125:CF133)</f>
        <v>71117.279999999999</v>
      </c>
      <c r="CG124" s="102">
        <f t="shared" si="366"/>
        <v>45.153828571428569</v>
      </c>
      <c r="CH124" s="102">
        <f>SUM(CH125:CH133)</f>
        <v>7500</v>
      </c>
      <c r="CI124" s="102">
        <f>SUM(CI125:CI133)</f>
        <v>165000</v>
      </c>
      <c r="CJ124" s="102"/>
      <c r="CK124" s="102">
        <f t="shared" si="377"/>
        <v>0</v>
      </c>
      <c r="CL124" s="102">
        <f>SUM(CL125:CL133)</f>
        <v>0</v>
      </c>
      <c r="CM124" s="102">
        <f>SUM(CM125:CM133)</f>
        <v>165000</v>
      </c>
      <c r="CN124" s="102"/>
      <c r="CO124" s="102">
        <f t="shared" si="378"/>
        <v>0</v>
      </c>
      <c r="CP124" s="102">
        <f>SUM(CP125:CP133)</f>
        <v>0</v>
      </c>
      <c r="CQ124" s="102">
        <f>SUM(CQ125:CQ133)</f>
        <v>165000</v>
      </c>
      <c r="CR124" s="102">
        <f>SUM(CR125:CR133)</f>
        <v>119886.2</v>
      </c>
      <c r="CS124" s="102">
        <f t="shared" si="237"/>
        <v>72.658303030303031</v>
      </c>
      <c r="CT124" s="102">
        <f>SUM(CT125:CT133)</f>
        <v>-26059.1</v>
      </c>
      <c r="CU124" s="102">
        <f>SUM(CU125:CU133)</f>
        <v>138940.9</v>
      </c>
      <c r="CV124" s="102">
        <f>SUM(CV125:CV133)</f>
        <v>119886.2</v>
      </c>
      <c r="CW124" s="102">
        <f t="shared" si="238"/>
        <v>86.285751711698992</v>
      </c>
      <c r="CX124" s="102">
        <f t="shared" ref="CX124:DH124" si="394">SUM(CX125:CX133)</f>
        <v>4937.1000000000004</v>
      </c>
      <c r="CY124" s="102">
        <f t="shared" si="394"/>
        <v>143878</v>
      </c>
      <c r="CZ124" s="115">
        <f t="shared" si="394"/>
        <v>0</v>
      </c>
      <c r="DA124" s="115">
        <f t="shared" si="394"/>
        <v>0</v>
      </c>
      <c r="DB124" s="115">
        <f>SUM(DB125:DB133)</f>
        <v>92694.65</v>
      </c>
      <c r="DC124" s="115">
        <f>SUM(DC125:DC133)</f>
        <v>113468.4</v>
      </c>
      <c r="DD124" s="102">
        <f t="shared" si="367"/>
        <v>122.41094820466985</v>
      </c>
      <c r="DE124" s="102">
        <f t="shared" si="368"/>
        <v>33.871164179104476</v>
      </c>
      <c r="DF124" s="115">
        <v>136403.43000000002</v>
      </c>
      <c r="DG124" s="115">
        <f t="shared" si="394"/>
        <v>299000</v>
      </c>
      <c r="DH124" s="102">
        <f t="shared" si="394"/>
        <v>72480.539999999994</v>
      </c>
      <c r="DI124" s="102">
        <f t="shared" si="243"/>
        <v>24.240983277591972</v>
      </c>
      <c r="DJ124" s="102">
        <f>SUM(DJ125:DJ133)</f>
        <v>36000</v>
      </c>
      <c r="DK124" s="115">
        <f>SUM(DK125:DK133)</f>
        <v>335000</v>
      </c>
      <c r="DL124" s="102">
        <f t="shared" si="369"/>
        <v>40.717441791044784</v>
      </c>
      <c r="DM124" s="102">
        <f>SUM(DM125:DM133)</f>
        <v>0</v>
      </c>
      <c r="DN124" s="115">
        <f>SUM(DN125:DN133)</f>
        <v>335000</v>
      </c>
      <c r="DO124" s="102">
        <f>SUM(DO125:DO133)</f>
        <v>194385.74</v>
      </c>
      <c r="DP124" s="102">
        <f t="shared" si="246"/>
        <v>58.025594029850744</v>
      </c>
      <c r="DQ124" s="102">
        <f>SUM(DQ125:DQ133)</f>
        <v>111338.90000000002</v>
      </c>
      <c r="DR124" s="115">
        <f>SUM(DR125:DR133)</f>
        <v>446338.9</v>
      </c>
      <c r="DS124" s="115">
        <f>SUM(DS125:DS133)</f>
        <v>304360.05000000005</v>
      </c>
      <c r="DT124" s="102">
        <f t="shared" si="248"/>
        <v>68.190348186098063</v>
      </c>
      <c r="DU124" s="102">
        <f>SUM(DU125:DU133)</f>
        <v>-111063.90000000002</v>
      </c>
      <c r="DV124" s="115">
        <f>SUM(DV125:DV133)</f>
        <v>335275</v>
      </c>
      <c r="DW124" s="115">
        <f t="shared" ref="DW124:DZ124" si="395">SUM(DW125:DW133)</f>
        <v>396338.9</v>
      </c>
      <c r="DX124" s="115">
        <f t="shared" ref="DX124" si="396">SUM(DX125:DX133)</f>
        <v>396338.9</v>
      </c>
      <c r="DY124" s="115">
        <f t="shared" si="395"/>
        <v>0</v>
      </c>
      <c r="DZ124" s="115">
        <f t="shared" si="395"/>
        <v>0</v>
      </c>
    </row>
    <row r="125" spans="1:130" s="630" customFormat="1" ht="20.100000000000001" customHeight="1" x14ac:dyDescent="0.35">
      <c r="A125" s="622"/>
      <c r="B125" s="622"/>
      <c r="C125" s="641"/>
      <c r="D125" s="622"/>
      <c r="E125" s="622" t="s">
        <v>7</v>
      </c>
      <c r="F125" s="622"/>
      <c r="G125" s="622"/>
      <c r="H125" s="622"/>
      <c r="I125" s="622"/>
      <c r="J125" s="622" t="s">
        <v>208</v>
      </c>
      <c r="K125" s="810"/>
      <c r="L125" s="587"/>
      <c r="M125" s="680"/>
      <c r="N125" s="681">
        <v>3231</v>
      </c>
      <c r="O125" s="824" t="s">
        <v>32</v>
      </c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591"/>
      <c r="AJ125" s="31"/>
      <c r="AK125" s="31"/>
      <c r="AL125" s="31"/>
      <c r="AM125" s="31"/>
      <c r="AN125" s="51">
        <v>0</v>
      </c>
      <c r="AO125" s="51">
        <v>0</v>
      </c>
      <c r="AP125" s="51">
        <v>0</v>
      </c>
      <c r="AQ125" s="51">
        <v>0</v>
      </c>
      <c r="AR125" s="51">
        <v>0</v>
      </c>
      <c r="AS125" s="51"/>
      <c r="AT125" s="51"/>
      <c r="AU125" s="51">
        <v>120000</v>
      </c>
      <c r="AV125" s="51">
        <v>120000</v>
      </c>
      <c r="AW125" s="51"/>
      <c r="AX125" s="51"/>
      <c r="AY125" s="51">
        <f t="shared" ref="AY125:AY133" si="397">(BB125-AV125)</f>
        <v>-84000</v>
      </c>
      <c r="AZ125" s="51"/>
      <c r="BA125" s="51"/>
      <c r="BB125" s="51">
        <v>36000</v>
      </c>
      <c r="BC125" s="51">
        <v>36000</v>
      </c>
      <c r="BD125" s="51">
        <v>307.2</v>
      </c>
      <c r="BE125" s="51">
        <v>307.2</v>
      </c>
      <c r="BF125" s="51">
        <v>35500</v>
      </c>
      <c r="BG125" s="51">
        <v>366.58</v>
      </c>
      <c r="BH125" s="51">
        <v>500</v>
      </c>
      <c r="BI125" s="51">
        <f t="shared" ref="BI125:BI133" si="398">(BJ125-BH125)</f>
        <v>0</v>
      </c>
      <c r="BJ125" s="51">
        <v>500</v>
      </c>
      <c r="BK125" s="51">
        <v>5444</v>
      </c>
      <c r="BL125" s="51">
        <f t="shared" si="291"/>
        <v>1088.8</v>
      </c>
      <c r="BM125" s="51"/>
      <c r="BN125" s="51"/>
      <c r="BO125" s="51">
        <v>5500</v>
      </c>
      <c r="BP125" s="51"/>
      <c r="BQ125" s="51"/>
      <c r="BR125" s="51">
        <f t="shared" ref="BR125:BR133" si="399">(BS125-BO125)</f>
        <v>-3500</v>
      </c>
      <c r="BS125" s="51">
        <v>2000</v>
      </c>
      <c r="BT125" s="51">
        <v>8583</v>
      </c>
      <c r="BU125" s="51">
        <f t="shared" ref="BU125:BU133" si="400">(BY125-BO125)</f>
        <v>5000</v>
      </c>
      <c r="BV125" s="51">
        <v>2000</v>
      </c>
      <c r="BW125" s="51"/>
      <c r="BX125" s="51"/>
      <c r="BY125" s="51">
        <v>10500</v>
      </c>
      <c r="BZ125" s="51">
        <v>6984.88</v>
      </c>
      <c r="CA125" s="51">
        <f t="shared" si="232"/>
        <v>1905.4176441704403</v>
      </c>
      <c r="CB125" s="51">
        <f t="shared" si="233"/>
        <v>66.522666666666666</v>
      </c>
      <c r="CC125" s="51"/>
      <c r="CD125" s="51"/>
      <c r="CE125" s="51">
        <v>2000</v>
      </c>
      <c r="CF125" s="51">
        <v>2120</v>
      </c>
      <c r="CG125" s="51">
        <f t="shared" si="366"/>
        <v>106</v>
      </c>
      <c r="CH125" s="51">
        <f t="shared" ref="CH125:CH133" si="401">(CI125-CE125)</f>
        <v>0</v>
      </c>
      <c r="CI125" s="51">
        <v>2000</v>
      </c>
      <c r="CJ125" s="51"/>
      <c r="CK125" s="51">
        <f t="shared" si="377"/>
        <v>0</v>
      </c>
      <c r="CL125" s="51">
        <f t="shared" ref="CL125:CL133" si="402">(CM125-CI125)</f>
        <v>0</v>
      </c>
      <c r="CM125" s="51">
        <v>2000</v>
      </c>
      <c r="CN125" s="51"/>
      <c r="CO125" s="51">
        <f t="shared" si="378"/>
        <v>0</v>
      </c>
      <c r="CP125" s="51">
        <f t="shared" ref="CP125:CP133" si="403">(CQ125-CM125)</f>
        <v>0</v>
      </c>
      <c r="CQ125" s="51">
        <v>2000</v>
      </c>
      <c r="CR125" s="51">
        <v>19922.900000000001</v>
      </c>
      <c r="CS125" s="51">
        <f t="shared" si="237"/>
        <v>996.1450000000001</v>
      </c>
      <c r="CT125" s="51">
        <f t="shared" ref="CT125:CT133" si="404">(CU125-CQ125)</f>
        <v>4112.8999999999996</v>
      </c>
      <c r="CU125" s="51">
        <v>6112.9</v>
      </c>
      <c r="CV125" s="51">
        <v>19922.900000000001</v>
      </c>
      <c r="CW125" s="51">
        <f t="shared" si="238"/>
        <v>325.91568649904303</v>
      </c>
      <c r="CX125" s="51">
        <f t="shared" ref="CX125:CX133" si="405">(CY125-CU125)</f>
        <v>9887.1</v>
      </c>
      <c r="CY125" s="51">
        <v>16000</v>
      </c>
      <c r="CZ125" s="745"/>
      <c r="DA125" s="745"/>
      <c r="DB125" s="745">
        <v>16553</v>
      </c>
      <c r="DC125" s="745">
        <v>176</v>
      </c>
      <c r="DD125" s="51">
        <f t="shared" si="367"/>
        <v>1.0632513743732255</v>
      </c>
      <c r="DE125" s="51">
        <f t="shared" si="368"/>
        <v>5.8666666666666663</v>
      </c>
      <c r="DF125" s="745">
        <v>10367.31</v>
      </c>
      <c r="DG125" s="745">
        <v>3000</v>
      </c>
      <c r="DH125" s="51"/>
      <c r="DI125" s="51">
        <f t="shared" si="243"/>
        <v>0</v>
      </c>
      <c r="DJ125" s="51">
        <f t="shared" ref="DJ125:DJ133" si="406">(DK125-DG125)</f>
        <v>0</v>
      </c>
      <c r="DK125" s="745">
        <v>3000</v>
      </c>
      <c r="DL125" s="51">
        <f t="shared" si="369"/>
        <v>345.577</v>
      </c>
      <c r="DM125" s="51">
        <f t="shared" ref="DM125:DM133" si="407">(DN125-DK125)</f>
        <v>0</v>
      </c>
      <c r="DN125" s="745">
        <v>3000</v>
      </c>
      <c r="DO125" s="51">
        <v>176</v>
      </c>
      <c r="DP125" s="51">
        <f t="shared" si="246"/>
        <v>5.8666666666666663</v>
      </c>
      <c r="DQ125" s="51">
        <f t="shared" ref="DQ125:DQ133" si="408">(DR125-DN125)</f>
        <v>-1000</v>
      </c>
      <c r="DR125" s="745">
        <v>2000</v>
      </c>
      <c r="DS125" s="745">
        <v>3969.67</v>
      </c>
      <c r="DT125" s="51">
        <f t="shared" si="248"/>
        <v>198.48350000000002</v>
      </c>
      <c r="DU125" s="51">
        <f t="shared" ref="DU125:DU133" si="409">(DV125-DR125)</f>
        <v>6000</v>
      </c>
      <c r="DV125" s="745">
        <v>8000</v>
      </c>
      <c r="DW125" s="745">
        <v>2000</v>
      </c>
      <c r="DX125" s="745">
        <v>2000</v>
      </c>
      <c r="DY125" s="745"/>
      <c r="DZ125" s="745"/>
    </row>
    <row r="126" spans="1:130" s="630" customFormat="1" ht="20.100000000000001" customHeight="1" x14ac:dyDescent="0.35">
      <c r="A126" s="622"/>
      <c r="B126" s="622"/>
      <c r="C126" s="641"/>
      <c r="D126" s="622"/>
      <c r="E126" s="622"/>
      <c r="F126" s="622"/>
      <c r="G126" s="622"/>
      <c r="H126" s="622"/>
      <c r="I126" s="622"/>
      <c r="J126" s="622" t="s">
        <v>208</v>
      </c>
      <c r="K126" s="810"/>
      <c r="L126" s="587"/>
      <c r="M126" s="587"/>
      <c r="N126" s="609">
        <v>3232</v>
      </c>
      <c r="O126" s="571" t="s">
        <v>33</v>
      </c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591"/>
      <c r="AJ126" s="31"/>
      <c r="AK126" s="31"/>
      <c r="AL126" s="31"/>
      <c r="AM126" s="31"/>
      <c r="AN126" s="51"/>
      <c r="AO126" s="51"/>
      <c r="AP126" s="51"/>
      <c r="AQ126" s="51"/>
      <c r="AR126" s="51">
        <v>0</v>
      </c>
      <c r="AS126" s="51"/>
      <c r="AT126" s="51"/>
      <c r="AU126" s="51"/>
      <c r="AV126" s="51">
        <v>0</v>
      </c>
      <c r="AW126" s="51"/>
      <c r="AX126" s="51"/>
      <c r="AY126" s="51">
        <f t="shared" si="397"/>
        <v>5000</v>
      </c>
      <c r="AZ126" s="51"/>
      <c r="BA126" s="51"/>
      <c r="BB126" s="51">
        <v>5000</v>
      </c>
      <c r="BC126" s="51">
        <v>5000</v>
      </c>
      <c r="BD126" s="51">
        <v>11606.25</v>
      </c>
      <c r="BE126" s="51">
        <v>11606.25</v>
      </c>
      <c r="BF126" s="51">
        <v>55000</v>
      </c>
      <c r="BG126" s="51">
        <v>14070.3</v>
      </c>
      <c r="BH126" s="51">
        <v>92000</v>
      </c>
      <c r="BI126" s="51">
        <f t="shared" si="398"/>
        <v>-10000</v>
      </c>
      <c r="BJ126" s="51">
        <v>82000</v>
      </c>
      <c r="BK126" s="103">
        <v>10850</v>
      </c>
      <c r="BL126" s="51">
        <f t="shared" si="291"/>
        <v>13.231707317073171</v>
      </c>
      <c r="BM126" s="51"/>
      <c r="BN126" s="51"/>
      <c r="BO126" s="51">
        <v>100000</v>
      </c>
      <c r="BP126" s="51"/>
      <c r="BQ126" s="51"/>
      <c r="BR126" s="51">
        <f t="shared" si="399"/>
        <v>0</v>
      </c>
      <c r="BS126" s="51">
        <v>100000</v>
      </c>
      <c r="BT126" s="51">
        <v>34377</v>
      </c>
      <c r="BU126" s="51">
        <f t="shared" si="400"/>
        <v>-46000</v>
      </c>
      <c r="BV126" s="51">
        <v>100000</v>
      </c>
      <c r="BW126" s="51"/>
      <c r="BX126" s="51"/>
      <c r="BY126" s="51">
        <v>54000</v>
      </c>
      <c r="BZ126" s="51">
        <v>55546.32</v>
      </c>
      <c r="CA126" s="51">
        <f t="shared" si="232"/>
        <v>394.77708364427195</v>
      </c>
      <c r="CB126" s="51">
        <f t="shared" si="233"/>
        <v>102.86355555555555</v>
      </c>
      <c r="CC126" s="51"/>
      <c r="CD126" s="51"/>
      <c r="CE126" s="51">
        <v>100000</v>
      </c>
      <c r="CF126" s="51">
        <v>67407.5</v>
      </c>
      <c r="CG126" s="51">
        <f t="shared" si="366"/>
        <v>67.407499999999999</v>
      </c>
      <c r="CH126" s="51">
        <f t="shared" si="401"/>
        <v>9690</v>
      </c>
      <c r="CI126" s="51">
        <v>109690</v>
      </c>
      <c r="CJ126" s="51"/>
      <c r="CK126" s="51">
        <f t="shared" si="377"/>
        <v>0</v>
      </c>
      <c r="CL126" s="51">
        <f t="shared" si="402"/>
        <v>0</v>
      </c>
      <c r="CM126" s="51">
        <v>109690</v>
      </c>
      <c r="CN126" s="51"/>
      <c r="CO126" s="51">
        <f t="shared" si="378"/>
        <v>0</v>
      </c>
      <c r="CP126" s="51">
        <f t="shared" si="403"/>
        <v>0</v>
      </c>
      <c r="CQ126" s="51">
        <v>109690</v>
      </c>
      <c r="CR126" s="51">
        <v>80505</v>
      </c>
      <c r="CS126" s="51">
        <f t="shared" si="237"/>
        <v>73.393199015407049</v>
      </c>
      <c r="CT126" s="51">
        <f t="shared" si="404"/>
        <v>-9690</v>
      </c>
      <c r="CU126" s="51">
        <v>100000</v>
      </c>
      <c r="CV126" s="51">
        <v>80505</v>
      </c>
      <c r="CW126" s="51">
        <f t="shared" si="238"/>
        <v>80.50500000000001</v>
      </c>
      <c r="CX126" s="51">
        <f t="shared" si="405"/>
        <v>-11000</v>
      </c>
      <c r="CY126" s="51">
        <v>89000</v>
      </c>
      <c r="CZ126" s="745"/>
      <c r="DA126" s="745"/>
      <c r="DB126" s="745">
        <v>72207.5</v>
      </c>
      <c r="DC126" s="745">
        <v>87434.5</v>
      </c>
      <c r="DD126" s="51">
        <f t="shared" si="367"/>
        <v>121.08783713603157</v>
      </c>
      <c r="DE126" s="51">
        <f t="shared" si="368"/>
        <v>30.786795774647885</v>
      </c>
      <c r="DF126" s="745">
        <v>87514.17</v>
      </c>
      <c r="DG126" s="745">
        <v>284000</v>
      </c>
      <c r="DH126" s="51">
        <v>63747</v>
      </c>
      <c r="DI126" s="51">
        <f t="shared" si="243"/>
        <v>22.446126760563381</v>
      </c>
      <c r="DJ126" s="51">
        <f t="shared" si="406"/>
        <v>0</v>
      </c>
      <c r="DK126" s="745">
        <v>284000</v>
      </c>
      <c r="DL126" s="51">
        <f t="shared" si="369"/>
        <v>30.814848591549293</v>
      </c>
      <c r="DM126" s="51">
        <f t="shared" si="407"/>
        <v>0</v>
      </c>
      <c r="DN126" s="745">
        <v>284000</v>
      </c>
      <c r="DO126" s="51">
        <v>151597</v>
      </c>
      <c r="DP126" s="51">
        <f t="shared" si="246"/>
        <v>53.379225352112684</v>
      </c>
      <c r="DQ126" s="51">
        <f t="shared" si="408"/>
        <v>35338.900000000023</v>
      </c>
      <c r="DR126" s="745">
        <v>319338.90000000002</v>
      </c>
      <c r="DS126" s="745">
        <v>173419.5</v>
      </c>
      <c r="DT126" s="51">
        <f t="shared" si="248"/>
        <v>54.305786109991608</v>
      </c>
      <c r="DU126" s="51">
        <f t="shared" si="409"/>
        <v>-144338.90000000002</v>
      </c>
      <c r="DV126" s="745">
        <v>175000</v>
      </c>
      <c r="DW126" s="745">
        <v>319338.90000000002</v>
      </c>
      <c r="DX126" s="745">
        <v>319338.90000000002</v>
      </c>
      <c r="DY126" s="745"/>
      <c r="DZ126" s="745"/>
    </row>
    <row r="127" spans="1:130" s="630" customFormat="1" ht="20.100000000000001" customHeight="1" x14ac:dyDescent="0.35">
      <c r="A127" s="622"/>
      <c r="B127" s="622"/>
      <c r="C127" s="641"/>
      <c r="D127" s="622"/>
      <c r="E127" s="622"/>
      <c r="F127" s="622"/>
      <c r="G127" s="622"/>
      <c r="H127" s="622"/>
      <c r="I127" s="622"/>
      <c r="J127" s="622" t="s">
        <v>208</v>
      </c>
      <c r="K127" s="810"/>
      <c r="L127" s="587"/>
      <c r="M127" s="587"/>
      <c r="N127" s="609">
        <v>3233</v>
      </c>
      <c r="O127" s="571" t="s">
        <v>34</v>
      </c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591"/>
      <c r="AJ127" s="31"/>
      <c r="AK127" s="31"/>
      <c r="AL127" s="31"/>
      <c r="AM127" s="31"/>
      <c r="AN127" s="51"/>
      <c r="AO127" s="51"/>
      <c r="AP127" s="51"/>
      <c r="AQ127" s="51"/>
      <c r="AR127" s="51"/>
      <c r="AS127" s="51"/>
      <c r="AT127" s="51"/>
      <c r="AU127" s="51"/>
      <c r="AV127" s="51"/>
      <c r="AW127" s="51"/>
      <c r="AX127" s="51"/>
      <c r="AY127" s="51"/>
      <c r="AZ127" s="51"/>
      <c r="BA127" s="51"/>
      <c r="BB127" s="51"/>
      <c r="BC127" s="51"/>
      <c r="BD127" s="51"/>
      <c r="BE127" s="51"/>
      <c r="BF127" s="51"/>
      <c r="BG127" s="51">
        <v>0</v>
      </c>
      <c r="BH127" s="51">
        <v>0</v>
      </c>
      <c r="BI127" s="51">
        <f t="shared" si="398"/>
        <v>0</v>
      </c>
      <c r="BJ127" s="51">
        <v>0</v>
      </c>
      <c r="BK127" s="103"/>
      <c r="BL127" s="51"/>
      <c r="BM127" s="51"/>
      <c r="BN127" s="51"/>
      <c r="BO127" s="51">
        <v>0</v>
      </c>
      <c r="BP127" s="51"/>
      <c r="BQ127" s="51"/>
      <c r="BR127" s="51"/>
      <c r="BS127" s="51"/>
      <c r="BT127" s="51"/>
      <c r="BU127" s="51">
        <f t="shared" si="400"/>
        <v>0</v>
      </c>
      <c r="BV127" s="51"/>
      <c r="BW127" s="51"/>
      <c r="BX127" s="51"/>
      <c r="BY127" s="51">
        <v>0</v>
      </c>
      <c r="BZ127" s="51">
        <v>167</v>
      </c>
      <c r="CA127" s="51">
        <f t="shared" si="232"/>
        <v>0</v>
      </c>
      <c r="CB127" s="51">
        <f t="shared" si="233"/>
        <v>0</v>
      </c>
      <c r="CC127" s="51"/>
      <c r="CD127" s="51"/>
      <c r="CE127" s="51">
        <v>0</v>
      </c>
      <c r="CF127" s="51">
        <v>7</v>
      </c>
      <c r="CG127" s="51">
        <f t="shared" si="366"/>
        <v>0</v>
      </c>
      <c r="CH127" s="51">
        <f t="shared" si="401"/>
        <v>10</v>
      </c>
      <c r="CI127" s="51">
        <v>10</v>
      </c>
      <c r="CJ127" s="51"/>
      <c r="CK127" s="51">
        <f t="shared" si="377"/>
        <v>0</v>
      </c>
      <c r="CL127" s="51">
        <f t="shared" si="402"/>
        <v>0</v>
      </c>
      <c r="CM127" s="51">
        <v>10</v>
      </c>
      <c r="CN127" s="51"/>
      <c r="CO127" s="51">
        <f t="shared" si="378"/>
        <v>0</v>
      </c>
      <c r="CP127" s="51">
        <f t="shared" si="403"/>
        <v>0</v>
      </c>
      <c r="CQ127" s="51">
        <v>10</v>
      </c>
      <c r="CR127" s="51">
        <v>28</v>
      </c>
      <c r="CS127" s="51">
        <f t="shared" ref="CS127:CS142" si="410">IFERROR(CR127/CQ127*100,)</f>
        <v>280</v>
      </c>
      <c r="CT127" s="51">
        <f t="shared" si="404"/>
        <v>18</v>
      </c>
      <c r="CU127" s="51">
        <v>28</v>
      </c>
      <c r="CV127" s="51">
        <v>28</v>
      </c>
      <c r="CW127" s="51">
        <f t="shared" si="238"/>
        <v>100</v>
      </c>
      <c r="CX127" s="51">
        <f t="shared" si="405"/>
        <v>0</v>
      </c>
      <c r="CY127" s="51">
        <v>28</v>
      </c>
      <c r="CZ127" s="745"/>
      <c r="DA127" s="745"/>
      <c r="DB127" s="745">
        <v>21</v>
      </c>
      <c r="DC127" s="745">
        <v>1000</v>
      </c>
      <c r="DD127" s="51">
        <f t="shared" si="367"/>
        <v>4761.9047619047624</v>
      </c>
      <c r="DE127" s="51">
        <f t="shared" si="368"/>
        <v>100</v>
      </c>
      <c r="DF127" s="745">
        <v>3688</v>
      </c>
      <c r="DG127" s="745">
        <v>0</v>
      </c>
      <c r="DH127" s="51">
        <v>1000</v>
      </c>
      <c r="DI127" s="51">
        <f t="shared" si="243"/>
        <v>0</v>
      </c>
      <c r="DJ127" s="51">
        <f t="shared" si="406"/>
        <v>1000</v>
      </c>
      <c r="DK127" s="745">
        <v>1000</v>
      </c>
      <c r="DL127" s="51">
        <f t="shared" si="369"/>
        <v>368.8</v>
      </c>
      <c r="DM127" s="51">
        <f t="shared" si="407"/>
        <v>0</v>
      </c>
      <c r="DN127" s="745">
        <v>1000</v>
      </c>
      <c r="DO127" s="51">
        <v>1000</v>
      </c>
      <c r="DP127" s="51">
        <f t="shared" si="246"/>
        <v>100</v>
      </c>
      <c r="DQ127" s="51">
        <f t="shared" si="408"/>
        <v>0</v>
      </c>
      <c r="DR127" s="745">
        <v>1000</v>
      </c>
      <c r="DS127" s="745">
        <v>1000</v>
      </c>
      <c r="DT127" s="51">
        <f t="shared" si="248"/>
        <v>100</v>
      </c>
      <c r="DU127" s="51">
        <f t="shared" si="409"/>
        <v>1000</v>
      </c>
      <c r="DV127" s="745">
        <v>2000</v>
      </c>
      <c r="DW127" s="745">
        <v>1000</v>
      </c>
      <c r="DX127" s="745">
        <v>1000</v>
      </c>
      <c r="DY127" s="745"/>
      <c r="DZ127" s="745"/>
    </row>
    <row r="128" spans="1:130" s="630" customFormat="1" ht="20.100000000000001" customHeight="1" x14ac:dyDescent="0.35">
      <c r="A128" s="622"/>
      <c r="B128" s="622"/>
      <c r="C128" s="641"/>
      <c r="D128" s="622"/>
      <c r="E128" s="622"/>
      <c r="F128" s="622"/>
      <c r="G128" s="622"/>
      <c r="H128" s="622"/>
      <c r="I128" s="622"/>
      <c r="J128" s="622" t="s">
        <v>208</v>
      </c>
      <c r="K128" s="810"/>
      <c r="L128" s="587"/>
      <c r="M128" s="587"/>
      <c r="N128" s="550">
        <v>3234</v>
      </c>
      <c r="O128" s="534" t="s">
        <v>35</v>
      </c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591"/>
      <c r="AJ128" s="31"/>
      <c r="AK128" s="31"/>
      <c r="AL128" s="31"/>
      <c r="AM128" s="31"/>
      <c r="AN128" s="51"/>
      <c r="AO128" s="51"/>
      <c r="AP128" s="51"/>
      <c r="AQ128" s="51"/>
      <c r="AR128" s="51">
        <v>0</v>
      </c>
      <c r="AS128" s="51"/>
      <c r="AT128" s="51"/>
      <c r="AU128" s="51"/>
      <c r="AV128" s="51">
        <v>0</v>
      </c>
      <c r="AW128" s="51"/>
      <c r="AX128" s="51"/>
      <c r="AY128" s="51">
        <f t="shared" si="397"/>
        <v>5000</v>
      </c>
      <c r="AZ128" s="51"/>
      <c r="BA128" s="51"/>
      <c r="BB128" s="51">
        <v>5000</v>
      </c>
      <c r="BC128" s="51">
        <v>5000</v>
      </c>
      <c r="BD128" s="51">
        <v>2517.81</v>
      </c>
      <c r="BE128" s="51">
        <v>2517.81</v>
      </c>
      <c r="BF128" s="51">
        <v>2600</v>
      </c>
      <c r="BG128" s="51">
        <v>3321.79</v>
      </c>
      <c r="BH128" s="51">
        <v>2600</v>
      </c>
      <c r="BI128" s="51">
        <f t="shared" si="398"/>
        <v>0</v>
      </c>
      <c r="BJ128" s="51">
        <v>2600</v>
      </c>
      <c r="BK128" s="103">
        <v>0</v>
      </c>
      <c r="BL128" s="51">
        <f t="shared" si="291"/>
        <v>0</v>
      </c>
      <c r="BM128" s="51"/>
      <c r="BN128" s="51"/>
      <c r="BO128" s="51">
        <v>1000</v>
      </c>
      <c r="BP128" s="51"/>
      <c r="BQ128" s="51"/>
      <c r="BR128" s="51">
        <f t="shared" si="399"/>
        <v>-500</v>
      </c>
      <c r="BS128" s="51">
        <v>500</v>
      </c>
      <c r="BT128" s="51">
        <v>0</v>
      </c>
      <c r="BU128" s="51">
        <f t="shared" si="400"/>
        <v>3200</v>
      </c>
      <c r="BV128" s="51">
        <v>500</v>
      </c>
      <c r="BW128" s="51"/>
      <c r="BX128" s="51"/>
      <c r="BY128" s="51">
        <v>4200</v>
      </c>
      <c r="BZ128" s="51">
        <v>5098.67</v>
      </c>
      <c r="CA128" s="51">
        <f t="shared" si="232"/>
        <v>153.49164155470393</v>
      </c>
      <c r="CB128" s="51">
        <f t="shared" si="233"/>
        <v>121.39690476190476</v>
      </c>
      <c r="CC128" s="51"/>
      <c r="CD128" s="51"/>
      <c r="CE128" s="51">
        <v>500</v>
      </c>
      <c r="CF128" s="51">
        <v>0</v>
      </c>
      <c r="CG128" s="51">
        <f t="shared" si="366"/>
        <v>0</v>
      </c>
      <c r="CH128" s="51">
        <f t="shared" si="401"/>
        <v>500</v>
      </c>
      <c r="CI128" s="51">
        <v>1000</v>
      </c>
      <c r="CJ128" s="51"/>
      <c r="CK128" s="51">
        <f t="shared" si="377"/>
        <v>0</v>
      </c>
      <c r="CL128" s="51">
        <f t="shared" si="402"/>
        <v>0</v>
      </c>
      <c r="CM128" s="51">
        <v>1000</v>
      </c>
      <c r="CN128" s="51"/>
      <c r="CO128" s="51">
        <f t="shared" si="378"/>
        <v>0</v>
      </c>
      <c r="CP128" s="51">
        <f t="shared" si="403"/>
        <v>0</v>
      </c>
      <c r="CQ128" s="51">
        <v>1000</v>
      </c>
      <c r="CR128" s="51">
        <v>0</v>
      </c>
      <c r="CS128" s="51">
        <f t="shared" si="410"/>
        <v>0</v>
      </c>
      <c r="CT128" s="51">
        <f t="shared" si="404"/>
        <v>0</v>
      </c>
      <c r="CU128" s="51">
        <v>1000</v>
      </c>
      <c r="CV128" s="51">
        <v>0</v>
      </c>
      <c r="CW128" s="51">
        <f t="shared" si="238"/>
        <v>0</v>
      </c>
      <c r="CX128" s="51">
        <f t="shared" si="405"/>
        <v>3000</v>
      </c>
      <c r="CY128" s="51">
        <v>4000</v>
      </c>
      <c r="CZ128" s="745"/>
      <c r="DA128" s="745"/>
      <c r="DB128" s="745">
        <v>0</v>
      </c>
      <c r="DC128" s="745">
        <v>0</v>
      </c>
      <c r="DD128" s="51">
        <f t="shared" si="367"/>
        <v>0</v>
      </c>
      <c r="DE128" s="51">
        <f t="shared" si="368"/>
        <v>0</v>
      </c>
      <c r="DF128" s="745">
        <v>1987.96</v>
      </c>
      <c r="DG128" s="745">
        <v>2000</v>
      </c>
      <c r="DH128" s="51"/>
      <c r="DI128" s="51">
        <f t="shared" si="243"/>
        <v>0</v>
      </c>
      <c r="DJ128" s="51">
        <f t="shared" si="406"/>
        <v>0</v>
      </c>
      <c r="DK128" s="745">
        <v>2000</v>
      </c>
      <c r="DL128" s="51">
        <f t="shared" si="369"/>
        <v>99.397999999999996</v>
      </c>
      <c r="DM128" s="51">
        <f t="shared" si="407"/>
        <v>0</v>
      </c>
      <c r="DN128" s="745">
        <v>2000</v>
      </c>
      <c r="DO128" s="51"/>
      <c r="DP128" s="51">
        <f t="shared" si="246"/>
        <v>0</v>
      </c>
      <c r="DQ128" s="51">
        <f t="shared" si="408"/>
        <v>0</v>
      </c>
      <c r="DR128" s="745">
        <v>2000</v>
      </c>
      <c r="DS128" s="745">
        <v>2730.59</v>
      </c>
      <c r="DT128" s="51">
        <f t="shared" si="248"/>
        <v>136.52950000000001</v>
      </c>
      <c r="DU128" s="51">
        <f t="shared" si="409"/>
        <v>13000</v>
      </c>
      <c r="DV128" s="745">
        <v>15000</v>
      </c>
      <c r="DW128" s="745">
        <v>2000</v>
      </c>
      <c r="DX128" s="745">
        <v>2000</v>
      </c>
      <c r="DY128" s="745"/>
      <c r="DZ128" s="745"/>
    </row>
    <row r="129" spans="1:130" s="630" customFormat="1" ht="21" x14ac:dyDescent="0.35">
      <c r="A129" s="622"/>
      <c r="B129" s="622"/>
      <c r="C129" s="641"/>
      <c r="D129" s="622"/>
      <c r="E129" s="622"/>
      <c r="F129" s="622"/>
      <c r="G129" s="622"/>
      <c r="H129" s="622"/>
      <c r="I129" s="622"/>
      <c r="J129" s="622" t="s">
        <v>208</v>
      </c>
      <c r="K129" s="810"/>
      <c r="L129" s="587"/>
      <c r="M129" s="587"/>
      <c r="N129" s="550">
        <v>3235</v>
      </c>
      <c r="O129" s="534" t="s">
        <v>175</v>
      </c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591"/>
      <c r="AJ129" s="31"/>
      <c r="AK129" s="31"/>
      <c r="AL129" s="31"/>
      <c r="AM129" s="31"/>
      <c r="AN129" s="51"/>
      <c r="AO129" s="51"/>
      <c r="AP129" s="51"/>
      <c r="AQ129" s="51"/>
      <c r="AR129" s="51">
        <v>0</v>
      </c>
      <c r="AS129" s="51"/>
      <c r="AT129" s="51"/>
      <c r="AU129" s="51"/>
      <c r="AV129" s="51"/>
      <c r="AW129" s="51"/>
      <c r="AX129" s="51"/>
      <c r="AY129" s="51">
        <f t="shared" si="397"/>
        <v>0</v>
      </c>
      <c r="AZ129" s="51"/>
      <c r="BA129" s="51"/>
      <c r="BB129" s="51"/>
      <c r="BC129" s="51"/>
      <c r="BD129" s="51">
        <v>0</v>
      </c>
      <c r="BE129" s="51">
        <v>0</v>
      </c>
      <c r="BF129" s="51"/>
      <c r="BG129" s="51"/>
      <c r="BH129" s="51"/>
      <c r="BI129" s="51">
        <f t="shared" si="398"/>
        <v>0</v>
      </c>
      <c r="BJ129" s="51"/>
      <c r="BK129" s="51"/>
      <c r="BL129" s="51">
        <f t="shared" si="291"/>
        <v>0</v>
      </c>
      <c r="BM129" s="51"/>
      <c r="BN129" s="51"/>
      <c r="BO129" s="51"/>
      <c r="BP129" s="51"/>
      <c r="BQ129" s="51"/>
      <c r="BR129" s="51">
        <f t="shared" si="399"/>
        <v>0</v>
      </c>
      <c r="BS129" s="51"/>
      <c r="BT129" s="51"/>
      <c r="BU129" s="51">
        <f t="shared" si="400"/>
        <v>0</v>
      </c>
      <c r="BV129" s="51"/>
      <c r="BW129" s="51"/>
      <c r="BX129" s="51"/>
      <c r="BY129" s="51"/>
      <c r="BZ129" s="51">
        <v>297.31</v>
      </c>
      <c r="CA129" s="51">
        <f t="shared" si="232"/>
        <v>0</v>
      </c>
      <c r="CB129" s="51">
        <f t="shared" si="233"/>
        <v>0</v>
      </c>
      <c r="CC129" s="51"/>
      <c r="CD129" s="51"/>
      <c r="CE129" s="51"/>
      <c r="CF129" s="51"/>
      <c r="CG129" s="51">
        <f t="shared" si="366"/>
        <v>0</v>
      </c>
      <c r="CH129" s="51">
        <f t="shared" si="401"/>
        <v>0</v>
      </c>
      <c r="CI129" s="51"/>
      <c r="CJ129" s="51"/>
      <c r="CK129" s="51">
        <f t="shared" si="377"/>
        <v>0</v>
      </c>
      <c r="CL129" s="51">
        <f t="shared" si="402"/>
        <v>0</v>
      </c>
      <c r="CM129" s="51"/>
      <c r="CN129" s="51"/>
      <c r="CO129" s="51">
        <f t="shared" si="378"/>
        <v>0</v>
      </c>
      <c r="CP129" s="51">
        <f t="shared" si="403"/>
        <v>0</v>
      </c>
      <c r="CQ129" s="51"/>
      <c r="CR129" s="51"/>
      <c r="CS129" s="51">
        <f t="shared" si="410"/>
        <v>0</v>
      </c>
      <c r="CT129" s="51">
        <f t="shared" si="404"/>
        <v>0</v>
      </c>
      <c r="CU129" s="51">
        <v>0</v>
      </c>
      <c r="CV129" s="51"/>
      <c r="CW129" s="51">
        <f t="shared" si="238"/>
        <v>0</v>
      </c>
      <c r="CX129" s="51">
        <f t="shared" si="405"/>
        <v>0</v>
      </c>
      <c r="CY129" s="51"/>
      <c r="CZ129" s="745"/>
      <c r="DA129" s="745"/>
      <c r="DB129" s="745">
        <v>0</v>
      </c>
      <c r="DC129" s="745">
        <v>1275</v>
      </c>
      <c r="DD129" s="51">
        <f t="shared" si="367"/>
        <v>0</v>
      </c>
      <c r="DE129" s="51">
        <f t="shared" si="368"/>
        <v>0</v>
      </c>
      <c r="DF129" s="745">
        <v>4732.38</v>
      </c>
      <c r="DG129" s="745"/>
      <c r="DH129" s="51"/>
      <c r="DI129" s="51">
        <f t="shared" si="243"/>
        <v>0</v>
      </c>
      <c r="DJ129" s="51">
        <f t="shared" si="406"/>
        <v>0</v>
      </c>
      <c r="DK129" s="745"/>
      <c r="DL129" s="51">
        <f t="shared" si="369"/>
        <v>0</v>
      </c>
      <c r="DM129" s="51">
        <f t="shared" si="407"/>
        <v>0</v>
      </c>
      <c r="DN129" s="745"/>
      <c r="DO129" s="51">
        <v>1275</v>
      </c>
      <c r="DP129" s="51">
        <f t="shared" si="246"/>
        <v>0</v>
      </c>
      <c r="DQ129" s="51">
        <f t="shared" si="408"/>
        <v>0</v>
      </c>
      <c r="DR129" s="745">
        <v>0</v>
      </c>
      <c r="DS129" s="745">
        <v>1275</v>
      </c>
      <c r="DT129" s="51">
        <f t="shared" si="248"/>
        <v>0</v>
      </c>
      <c r="DU129" s="51">
        <f t="shared" si="409"/>
        <v>1275</v>
      </c>
      <c r="DV129" s="745">
        <v>1275</v>
      </c>
      <c r="DW129" s="745">
        <v>0</v>
      </c>
      <c r="DX129" s="745">
        <v>0</v>
      </c>
      <c r="DY129" s="745"/>
      <c r="DZ129" s="745"/>
    </row>
    <row r="130" spans="1:130" s="630" customFormat="1" ht="20.100000000000001" customHeight="1" x14ac:dyDescent="0.35">
      <c r="A130" s="622"/>
      <c r="B130" s="622"/>
      <c r="C130" s="641"/>
      <c r="D130" s="622"/>
      <c r="E130" s="622"/>
      <c r="F130" s="622"/>
      <c r="G130" s="622"/>
      <c r="H130" s="622"/>
      <c r="I130" s="622"/>
      <c r="J130" s="622" t="s">
        <v>208</v>
      </c>
      <c r="K130" s="810"/>
      <c r="L130" s="587"/>
      <c r="M130" s="587"/>
      <c r="N130" s="550">
        <v>3236</v>
      </c>
      <c r="O130" s="534" t="s">
        <v>203</v>
      </c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591"/>
      <c r="AJ130" s="31"/>
      <c r="AK130" s="31"/>
      <c r="AL130" s="31"/>
      <c r="AM130" s="31"/>
      <c r="AN130" s="51"/>
      <c r="AO130" s="51"/>
      <c r="AP130" s="51"/>
      <c r="AQ130" s="51"/>
      <c r="AR130" s="51">
        <v>0</v>
      </c>
      <c r="AS130" s="51"/>
      <c r="AT130" s="51"/>
      <c r="AU130" s="51"/>
      <c r="AV130" s="51"/>
      <c r="AW130" s="51"/>
      <c r="AX130" s="51"/>
      <c r="AY130" s="51">
        <f t="shared" si="397"/>
        <v>0</v>
      </c>
      <c r="AZ130" s="51"/>
      <c r="BA130" s="51"/>
      <c r="BB130" s="51"/>
      <c r="BC130" s="51"/>
      <c r="BD130" s="51">
        <v>0</v>
      </c>
      <c r="BE130" s="51">
        <v>0</v>
      </c>
      <c r="BF130" s="51"/>
      <c r="BG130" s="51"/>
      <c r="BH130" s="51"/>
      <c r="BI130" s="51">
        <f t="shared" si="398"/>
        <v>0</v>
      </c>
      <c r="BJ130" s="51"/>
      <c r="BK130" s="51"/>
      <c r="BL130" s="51">
        <f t="shared" si="291"/>
        <v>0</v>
      </c>
      <c r="BM130" s="51"/>
      <c r="BN130" s="51"/>
      <c r="BO130" s="51"/>
      <c r="BP130" s="51"/>
      <c r="BQ130" s="51"/>
      <c r="BR130" s="51">
        <f t="shared" si="399"/>
        <v>0</v>
      </c>
      <c r="BS130" s="51"/>
      <c r="BT130" s="51"/>
      <c r="BU130" s="51">
        <f t="shared" si="400"/>
        <v>0</v>
      </c>
      <c r="BV130" s="51"/>
      <c r="BW130" s="51"/>
      <c r="BX130" s="51"/>
      <c r="BY130" s="51"/>
      <c r="BZ130" s="51">
        <v>0</v>
      </c>
      <c r="CA130" s="51">
        <f t="shared" si="232"/>
        <v>0</v>
      </c>
      <c r="CB130" s="51">
        <f t="shared" si="233"/>
        <v>0</v>
      </c>
      <c r="CC130" s="51"/>
      <c r="CD130" s="51"/>
      <c r="CE130" s="51">
        <v>0</v>
      </c>
      <c r="CF130" s="51">
        <v>0</v>
      </c>
      <c r="CG130" s="51">
        <f t="shared" si="366"/>
        <v>0</v>
      </c>
      <c r="CH130" s="51">
        <f t="shared" si="401"/>
        <v>2000</v>
      </c>
      <c r="CI130" s="51">
        <v>2000</v>
      </c>
      <c r="CJ130" s="51"/>
      <c r="CK130" s="51">
        <f t="shared" si="377"/>
        <v>0</v>
      </c>
      <c r="CL130" s="51">
        <f t="shared" si="402"/>
        <v>0</v>
      </c>
      <c r="CM130" s="51">
        <v>2000</v>
      </c>
      <c r="CN130" s="51"/>
      <c r="CO130" s="51">
        <f t="shared" si="378"/>
        <v>0</v>
      </c>
      <c r="CP130" s="51">
        <f t="shared" si="403"/>
        <v>0</v>
      </c>
      <c r="CQ130" s="51">
        <v>2000</v>
      </c>
      <c r="CR130" s="51">
        <v>0</v>
      </c>
      <c r="CS130" s="51">
        <f t="shared" si="410"/>
        <v>0</v>
      </c>
      <c r="CT130" s="51">
        <f t="shared" si="404"/>
        <v>-2000</v>
      </c>
      <c r="CU130" s="51">
        <v>0</v>
      </c>
      <c r="CV130" s="51">
        <v>0</v>
      </c>
      <c r="CW130" s="51">
        <f t="shared" si="238"/>
        <v>0</v>
      </c>
      <c r="CX130" s="51">
        <f t="shared" si="405"/>
        <v>0</v>
      </c>
      <c r="CY130" s="51">
        <v>0</v>
      </c>
      <c r="CZ130" s="745"/>
      <c r="DA130" s="745"/>
      <c r="DB130" s="745">
        <v>0</v>
      </c>
      <c r="DC130" s="745">
        <v>0</v>
      </c>
      <c r="DD130" s="51">
        <f t="shared" si="367"/>
        <v>0</v>
      </c>
      <c r="DE130" s="51">
        <f t="shared" si="368"/>
        <v>0</v>
      </c>
      <c r="DF130" s="745">
        <v>0</v>
      </c>
      <c r="DG130" s="745">
        <v>0</v>
      </c>
      <c r="DH130" s="51"/>
      <c r="DI130" s="51">
        <f t="shared" si="243"/>
        <v>0</v>
      </c>
      <c r="DJ130" s="51">
        <f t="shared" si="406"/>
        <v>0</v>
      </c>
      <c r="DK130" s="745">
        <v>0</v>
      </c>
      <c r="DL130" s="51">
        <f t="shared" si="369"/>
        <v>0</v>
      </c>
      <c r="DM130" s="51">
        <f t="shared" si="407"/>
        <v>0</v>
      </c>
      <c r="DN130" s="745">
        <v>0</v>
      </c>
      <c r="DO130" s="51"/>
      <c r="DP130" s="51">
        <f t="shared" si="246"/>
        <v>0</v>
      </c>
      <c r="DQ130" s="51">
        <f t="shared" si="408"/>
        <v>0</v>
      </c>
      <c r="DR130" s="745">
        <v>0</v>
      </c>
      <c r="DS130" s="745">
        <v>0</v>
      </c>
      <c r="DT130" s="51">
        <f t="shared" si="248"/>
        <v>0</v>
      </c>
      <c r="DU130" s="51">
        <f t="shared" si="409"/>
        <v>0</v>
      </c>
      <c r="DV130" s="745">
        <v>0</v>
      </c>
      <c r="DW130" s="745">
        <v>0</v>
      </c>
      <c r="DX130" s="745">
        <v>0</v>
      </c>
      <c r="DY130" s="745"/>
      <c r="DZ130" s="745"/>
    </row>
    <row r="131" spans="1:130" s="630" customFormat="1" ht="20.100000000000001" customHeight="1" x14ac:dyDescent="0.35">
      <c r="A131" s="622"/>
      <c r="B131" s="622"/>
      <c r="C131" s="641"/>
      <c r="D131" s="622"/>
      <c r="E131" s="622"/>
      <c r="F131" s="622"/>
      <c r="G131" s="622"/>
      <c r="H131" s="622"/>
      <c r="I131" s="622"/>
      <c r="J131" s="622" t="s">
        <v>208</v>
      </c>
      <c r="K131" s="810"/>
      <c r="L131" s="587"/>
      <c r="M131" s="587"/>
      <c r="N131" s="550">
        <v>3237</v>
      </c>
      <c r="O131" s="534" t="s">
        <v>204</v>
      </c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591"/>
      <c r="AJ131" s="31"/>
      <c r="AK131" s="31"/>
      <c r="AL131" s="31"/>
      <c r="AM131" s="31"/>
      <c r="AN131" s="51"/>
      <c r="AO131" s="51"/>
      <c r="AP131" s="51"/>
      <c r="AQ131" s="51"/>
      <c r="AR131" s="51">
        <v>0</v>
      </c>
      <c r="AS131" s="51"/>
      <c r="AT131" s="51"/>
      <c r="AU131" s="51"/>
      <c r="AV131" s="51">
        <v>0</v>
      </c>
      <c r="AW131" s="51"/>
      <c r="AX131" s="51"/>
      <c r="AY131" s="51">
        <f t="shared" si="397"/>
        <v>25000</v>
      </c>
      <c r="AZ131" s="51"/>
      <c r="BA131" s="51"/>
      <c r="BB131" s="51">
        <v>25000</v>
      </c>
      <c r="BC131" s="51">
        <v>25000</v>
      </c>
      <c r="BD131" s="51">
        <v>36175</v>
      </c>
      <c r="BE131" s="51">
        <v>19375</v>
      </c>
      <c r="BF131" s="51">
        <v>25000</v>
      </c>
      <c r="BG131" s="51">
        <v>29179.35</v>
      </c>
      <c r="BH131" s="51">
        <v>10000</v>
      </c>
      <c r="BI131" s="51">
        <f t="shared" si="398"/>
        <v>0</v>
      </c>
      <c r="BJ131" s="51">
        <v>10000</v>
      </c>
      <c r="BK131" s="51">
        <v>29946.3</v>
      </c>
      <c r="BL131" s="51">
        <f t="shared" si="291"/>
        <v>299.46299999999997</v>
      </c>
      <c r="BM131" s="51"/>
      <c r="BN131" s="51"/>
      <c r="BO131" s="51">
        <v>30000</v>
      </c>
      <c r="BP131" s="51"/>
      <c r="BQ131" s="51"/>
      <c r="BR131" s="51">
        <f t="shared" si="399"/>
        <v>-30000</v>
      </c>
      <c r="BS131" s="51">
        <v>0</v>
      </c>
      <c r="BT131" s="51">
        <v>33166.1</v>
      </c>
      <c r="BU131" s="51">
        <f t="shared" si="400"/>
        <v>-10833.900000000001</v>
      </c>
      <c r="BV131" s="51">
        <v>0</v>
      </c>
      <c r="BW131" s="51"/>
      <c r="BX131" s="51"/>
      <c r="BY131" s="51">
        <v>19166.099999999999</v>
      </c>
      <c r="BZ131" s="51">
        <v>28741.1</v>
      </c>
      <c r="CA131" s="51">
        <f t="shared" si="232"/>
        <v>98.498081691333084</v>
      </c>
      <c r="CB131" s="51">
        <f t="shared" si="233"/>
        <v>149.95799875822416</v>
      </c>
      <c r="CC131" s="51"/>
      <c r="CD131" s="51"/>
      <c r="CE131" s="51">
        <v>0</v>
      </c>
      <c r="CF131" s="51">
        <v>207.78</v>
      </c>
      <c r="CG131" s="51">
        <f t="shared" si="366"/>
        <v>0</v>
      </c>
      <c r="CH131" s="51">
        <f t="shared" si="401"/>
        <v>300</v>
      </c>
      <c r="CI131" s="51">
        <v>300</v>
      </c>
      <c r="CJ131" s="51"/>
      <c r="CK131" s="51">
        <f t="shared" si="377"/>
        <v>0</v>
      </c>
      <c r="CL131" s="51">
        <f t="shared" si="402"/>
        <v>0</v>
      </c>
      <c r="CM131" s="51">
        <v>300</v>
      </c>
      <c r="CN131" s="51"/>
      <c r="CO131" s="51">
        <f t="shared" si="378"/>
        <v>0</v>
      </c>
      <c r="CP131" s="51">
        <f t="shared" si="403"/>
        <v>0</v>
      </c>
      <c r="CQ131" s="51">
        <v>300</v>
      </c>
      <c r="CR131" s="51">
        <v>1671.83</v>
      </c>
      <c r="CS131" s="51">
        <f t="shared" si="410"/>
        <v>557.27666666666664</v>
      </c>
      <c r="CT131" s="51">
        <f t="shared" si="404"/>
        <v>8700</v>
      </c>
      <c r="CU131" s="51">
        <v>9000</v>
      </c>
      <c r="CV131" s="51">
        <v>1671.83</v>
      </c>
      <c r="CW131" s="51">
        <f t="shared" si="238"/>
        <v>18.57588888888889</v>
      </c>
      <c r="CX131" s="51">
        <f t="shared" si="405"/>
        <v>2000</v>
      </c>
      <c r="CY131" s="51">
        <v>11000</v>
      </c>
      <c r="CZ131" s="745"/>
      <c r="DA131" s="745"/>
      <c r="DB131" s="745">
        <v>618.15</v>
      </c>
      <c r="DC131" s="745">
        <v>21996.400000000001</v>
      </c>
      <c r="DD131" s="51">
        <f t="shared" si="367"/>
        <v>3558.4243306640788</v>
      </c>
      <c r="DE131" s="51">
        <f t="shared" si="368"/>
        <v>54.991</v>
      </c>
      <c r="DF131" s="745">
        <v>6449.55</v>
      </c>
      <c r="DG131" s="745">
        <v>10000</v>
      </c>
      <c r="DH131" s="51">
        <v>7221.04</v>
      </c>
      <c r="DI131" s="51">
        <f t="shared" si="243"/>
        <v>72.210399999999993</v>
      </c>
      <c r="DJ131" s="51">
        <f t="shared" si="406"/>
        <v>30000</v>
      </c>
      <c r="DK131" s="745">
        <v>40000</v>
      </c>
      <c r="DL131" s="51">
        <f t="shared" si="369"/>
        <v>16.123875000000002</v>
      </c>
      <c r="DM131" s="51">
        <f t="shared" si="407"/>
        <v>0</v>
      </c>
      <c r="DN131" s="745">
        <v>40000</v>
      </c>
      <c r="DO131" s="51">
        <v>34136.239999999998</v>
      </c>
      <c r="DP131" s="51">
        <f t="shared" si="246"/>
        <v>85.340599999999995</v>
      </c>
      <c r="DQ131" s="51">
        <f t="shared" si="408"/>
        <v>73000</v>
      </c>
      <c r="DR131" s="745">
        <v>113000</v>
      </c>
      <c r="DS131" s="745">
        <v>93115.77</v>
      </c>
      <c r="DT131" s="51">
        <f t="shared" si="248"/>
        <v>82.403336283185851</v>
      </c>
      <c r="DU131" s="51">
        <f t="shared" si="409"/>
        <v>-13000</v>
      </c>
      <c r="DV131" s="745">
        <v>100000</v>
      </c>
      <c r="DW131" s="745">
        <v>63000</v>
      </c>
      <c r="DX131" s="745">
        <v>63000</v>
      </c>
      <c r="DY131" s="745"/>
      <c r="DZ131" s="745"/>
    </row>
    <row r="132" spans="1:130" s="630" customFormat="1" ht="21" x14ac:dyDescent="0.35">
      <c r="A132" s="622"/>
      <c r="B132" s="622"/>
      <c r="C132" s="641"/>
      <c r="D132" s="622"/>
      <c r="E132" s="622"/>
      <c r="F132" s="622"/>
      <c r="G132" s="622"/>
      <c r="H132" s="622"/>
      <c r="I132" s="622"/>
      <c r="J132" s="622" t="s">
        <v>208</v>
      </c>
      <c r="K132" s="810"/>
      <c r="L132" s="587"/>
      <c r="M132" s="587"/>
      <c r="N132" s="550">
        <v>3238</v>
      </c>
      <c r="O132" s="534" t="s">
        <v>205</v>
      </c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591"/>
      <c r="AJ132" s="31"/>
      <c r="AK132" s="31"/>
      <c r="AL132" s="31"/>
      <c r="AM132" s="31"/>
      <c r="AN132" s="51"/>
      <c r="AO132" s="51"/>
      <c r="AP132" s="51"/>
      <c r="AQ132" s="51"/>
      <c r="AR132" s="51">
        <v>0</v>
      </c>
      <c r="AS132" s="51"/>
      <c r="AT132" s="51"/>
      <c r="AU132" s="51"/>
      <c r="AV132" s="51">
        <v>0</v>
      </c>
      <c r="AW132" s="51"/>
      <c r="AX132" s="51"/>
      <c r="AY132" s="51">
        <f t="shared" si="397"/>
        <v>10000</v>
      </c>
      <c r="AZ132" s="51"/>
      <c r="BA132" s="51"/>
      <c r="BB132" s="51">
        <v>10000</v>
      </c>
      <c r="BC132" s="51">
        <v>10000</v>
      </c>
      <c r="BD132" s="51">
        <v>17500</v>
      </c>
      <c r="BE132" s="51">
        <v>17500</v>
      </c>
      <c r="BF132" s="51">
        <v>20000</v>
      </c>
      <c r="BG132" s="51">
        <v>17500</v>
      </c>
      <c r="BH132" s="51">
        <v>0</v>
      </c>
      <c r="BI132" s="51">
        <f t="shared" si="398"/>
        <v>0</v>
      </c>
      <c r="BJ132" s="51">
        <v>0</v>
      </c>
      <c r="BK132" s="51"/>
      <c r="BL132" s="51">
        <f t="shared" si="291"/>
        <v>0</v>
      </c>
      <c r="BM132" s="51"/>
      <c r="BN132" s="51"/>
      <c r="BO132" s="51"/>
      <c r="BP132" s="51"/>
      <c r="BQ132" s="51"/>
      <c r="BR132" s="51">
        <f t="shared" si="399"/>
        <v>0</v>
      </c>
      <c r="BS132" s="51"/>
      <c r="BT132" s="51"/>
      <c r="BU132" s="51">
        <f t="shared" si="400"/>
        <v>14500</v>
      </c>
      <c r="BV132" s="51"/>
      <c r="BW132" s="51"/>
      <c r="BX132" s="51"/>
      <c r="BY132" s="51">
        <v>14500</v>
      </c>
      <c r="BZ132" s="51">
        <v>1875</v>
      </c>
      <c r="CA132" s="51">
        <f t="shared" si="232"/>
        <v>10.714285714285714</v>
      </c>
      <c r="CB132" s="51">
        <f t="shared" si="233"/>
        <v>12.931034482758621</v>
      </c>
      <c r="CC132" s="51"/>
      <c r="CD132" s="51"/>
      <c r="CE132" s="51">
        <v>0</v>
      </c>
      <c r="CF132" s="51">
        <v>0</v>
      </c>
      <c r="CG132" s="51">
        <f t="shared" si="366"/>
        <v>0</v>
      </c>
      <c r="CH132" s="51">
        <f t="shared" si="401"/>
        <v>0</v>
      </c>
      <c r="CI132" s="51">
        <v>0</v>
      </c>
      <c r="CJ132" s="51"/>
      <c r="CK132" s="51">
        <f t="shared" si="377"/>
        <v>0</v>
      </c>
      <c r="CL132" s="51">
        <f t="shared" si="402"/>
        <v>0</v>
      </c>
      <c r="CM132" s="51">
        <v>0</v>
      </c>
      <c r="CN132" s="51"/>
      <c r="CO132" s="51">
        <f t="shared" si="378"/>
        <v>0</v>
      </c>
      <c r="CP132" s="51">
        <f t="shared" si="403"/>
        <v>0</v>
      </c>
      <c r="CQ132" s="51">
        <v>0</v>
      </c>
      <c r="CR132" s="51">
        <v>588.47</v>
      </c>
      <c r="CS132" s="51">
        <f t="shared" si="410"/>
        <v>0</v>
      </c>
      <c r="CT132" s="51">
        <f t="shared" si="404"/>
        <v>4800</v>
      </c>
      <c r="CU132" s="51">
        <v>4800</v>
      </c>
      <c r="CV132" s="51">
        <v>588.47</v>
      </c>
      <c r="CW132" s="51">
        <f t="shared" si="238"/>
        <v>12.259791666666667</v>
      </c>
      <c r="CX132" s="51">
        <f t="shared" si="405"/>
        <v>1050</v>
      </c>
      <c r="CY132" s="51">
        <v>5850</v>
      </c>
      <c r="CZ132" s="745"/>
      <c r="DA132" s="745"/>
      <c r="DB132" s="745">
        <v>0</v>
      </c>
      <c r="DC132" s="745">
        <v>0</v>
      </c>
      <c r="DD132" s="51">
        <f t="shared" si="367"/>
        <v>0</v>
      </c>
      <c r="DE132" s="51">
        <f t="shared" si="368"/>
        <v>0</v>
      </c>
      <c r="DF132" s="745">
        <v>4457.93</v>
      </c>
      <c r="DG132" s="745"/>
      <c r="DH132" s="51">
        <v>0</v>
      </c>
      <c r="DI132" s="51">
        <f t="shared" si="243"/>
        <v>0</v>
      </c>
      <c r="DJ132" s="51">
        <f t="shared" si="406"/>
        <v>5000</v>
      </c>
      <c r="DK132" s="745">
        <v>5000</v>
      </c>
      <c r="DL132" s="51">
        <f t="shared" si="369"/>
        <v>89.158600000000007</v>
      </c>
      <c r="DM132" s="51">
        <f t="shared" si="407"/>
        <v>0</v>
      </c>
      <c r="DN132" s="745">
        <v>5000</v>
      </c>
      <c r="DO132" s="51">
        <v>4375</v>
      </c>
      <c r="DP132" s="51">
        <f t="shared" si="246"/>
        <v>87.5</v>
      </c>
      <c r="DQ132" s="51">
        <f t="shared" si="408"/>
        <v>1000</v>
      </c>
      <c r="DR132" s="745">
        <v>6000</v>
      </c>
      <c r="DS132" s="745">
        <v>9848.02</v>
      </c>
      <c r="DT132" s="51">
        <f t="shared" si="248"/>
        <v>164.13366666666667</v>
      </c>
      <c r="DU132" s="51">
        <f t="shared" si="409"/>
        <v>6000</v>
      </c>
      <c r="DV132" s="745">
        <v>12000</v>
      </c>
      <c r="DW132" s="745">
        <v>6000</v>
      </c>
      <c r="DX132" s="745">
        <v>6000</v>
      </c>
      <c r="DY132" s="745"/>
      <c r="DZ132" s="745"/>
    </row>
    <row r="133" spans="1:130" s="630" customFormat="1" ht="20.100000000000001" customHeight="1" x14ac:dyDescent="0.35">
      <c r="A133" s="622"/>
      <c r="B133" s="622"/>
      <c r="C133" s="641"/>
      <c r="D133" s="622"/>
      <c r="E133" s="622"/>
      <c r="F133" s="622"/>
      <c r="G133" s="622"/>
      <c r="H133" s="622"/>
      <c r="I133" s="622"/>
      <c r="J133" s="622" t="s">
        <v>208</v>
      </c>
      <c r="K133" s="810"/>
      <c r="L133" s="587"/>
      <c r="M133" s="587"/>
      <c r="N133" s="550">
        <v>3239</v>
      </c>
      <c r="O133" s="534" t="s">
        <v>40</v>
      </c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591"/>
      <c r="AJ133" s="31"/>
      <c r="AK133" s="31"/>
      <c r="AL133" s="31"/>
      <c r="AM133" s="31"/>
      <c r="AN133" s="51"/>
      <c r="AO133" s="51"/>
      <c r="AP133" s="51"/>
      <c r="AQ133" s="51"/>
      <c r="AR133" s="51">
        <v>0</v>
      </c>
      <c r="AS133" s="51"/>
      <c r="AT133" s="51"/>
      <c r="AU133" s="51"/>
      <c r="AV133" s="51">
        <v>0</v>
      </c>
      <c r="AW133" s="51"/>
      <c r="AX133" s="51"/>
      <c r="AY133" s="51">
        <f t="shared" si="397"/>
        <v>0</v>
      </c>
      <c r="AZ133" s="51"/>
      <c r="BA133" s="51"/>
      <c r="BB133" s="51">
        <v>0</v>
      </c>
      <c r="BC133" s="51">
        <v>0</v>
      </c>
      <c r="BD133" s="51">
        <v>51092</v>
      </c>
      <c r="BE133" s="51">
        <v>51092</v>
      </c>
      <c r="BF133" s="51">
        <v>18100</v>
      </c>
      <c r="BG133" s="51">
        <v>63704.02</v>
      </c>
      <c r="BH133" s="51">
        <v>0</v>
      </c>
      <c r="BI133" s="51">
        <f t="shared" si="398"/>
        <v>10000</v>
      </c>
      <c r="BJ133" s="51">
        <v>10000</v>
      </c>
      <c r="BK133" s="51">
        <v>27925</v>
      </c>
      <c r="BL133" s="51">
        <f t="shared" si="291"/>
        <v>279.25</v>
      </c>
      <c r="BM133" s="51"/>
      <c r="BN133" s="51"/>
      <c r="BO133" s="51">
        <v>24430</v>
      </c>
      <c r="BP133" s="51"/>
      <c r="BQ133" s="51"/>
      <c r="BR133" s="51">
        <f t="shared" si="399"/>
        <v>30570</v>
      </c>
      <c r="BS133" s="51">
        <v>55000</v>
      </c>
      <c r="BT133" s="51">
        <v>42307.5</v>
      </c>
      <c r="BU133" s="51">
        <f t="shared" si="400"/>
        <v>26877.5</v>
      </c>
      <c r="BV133" s="51">
        <v>55000</v>
      </c>
      <c r="BW133" s="51"/>
      <c r="BX133" s="51"/>
      <c r="BY133" s="51">
        <v>51307.5</v>
      </c>
      <c r="BZ133" s="51">
        <v>42307.5</v>
      </c>
      <c r="CA133" s="51">
        <f t="shared" si="232"/>
        <v>66.412606300198945</v>
      </c>
      <c r="CB133" s="51">
        <f t="shared" si="233"/>
        <v>82.4587048677094</v>
      </c>
      <c r="CC133" s="51"/>
      <c r="CD133" s="51"/>
      <c r="CE133" s="51">
        <v>55000</v>
      </c>
      <c r="CF133" s="51">
        <v>1375</v>
      </c>
      <c r="CG133" s="51">
        <f t="shared" si="366"/>
        <v>2.5</v>
      </c>
      <c r="CH133" s="51">
        <f t="shared" si="401"/>
        <v>-5000</v>
      </c>
      <c r="CI133" s="51">
        <v>50000</v>
      </c>
      <c r="CJ133" s="51"/>
      <c r="CK133" s="51">
        <f t="shared" si="377"/>
        <v>0</v>
      </c>
      <c r="CL133" s="51">
        <f t="shared" si="402"/>
        <v>0</v>
      </c>
      <c r="CM133" s="51">
        <v>50000</v>
      </c>
      <c r="CN133" s="51"/>
      <c r="CO133" s="51">
        <f t="shared" si="378"/>
        <v>0</v>
      </c>
      <c r="CP133" s="51">
        <f t="shared" si="403"/>
        <v>0</v>
      </c>
      <c r="CQ133" s="51">
        <v>50000</v>
      </c>
      <c r="CR133" s="51">
        <v>17170</v>
      </c>
      <c r="CS133" s="51">
        <f t="shared" si="410"/>
        <v>34.339999999999996</v>
      </c>
      <c r="CT133" s="51">
        <f t="shared" si="404"/>
        <v>-32000</v>
      </c>
      <c r="CU133" s="51">
        <v>18000</v>
      </c>
      <c r="CV133" s="51">
        <v>17170</v>
      </c>
      <c r="CW133" s="51">
        <f t="shared" si="238"/>
        <v>95.388888888888886</v>
      </c>
      <c r="CX133" s="51">
        <f t="shared" si="405"/>
        <v>0</v>
      </c>
      <c r="CY133" s="51">
        <v>18000</v>
      </c>
      <c r="CZ133" s="745"/>
      <c r="DA133" s="745"/>
      <c r="DB133" s="745">
        <v>3295</v>
      </c>
      <c r="DC133" s="745">
        <v>1586.5</v>
      </c>
      <c r="DD133" s="51">
        <f t="shared" si="367"/>
        <v>48.148710166919571</v>
      </c>
      <c r="DE133" s="51">
        <f t="shared" si="368"/>
        <v>0</v>
      </c>
      <c r="DF133" s="745">
        <v>17206.13</v>
      </c>
      <c r="DG133" s="745">
        <v>0</v>
      </c>
      <c r="DH133" s="51">
        <v>512.5</v>
      </c>
      <c r="DI133" s="51">
        <f t="shared" si="243"/>
        <v>0</v>
      </c>
      <c r="DJ133" s="51">
        <f t="shared" si="406"/>
        <v>0</v>
      </c>
      <c r="DK133" s="745">
        <v>0</v>
      </c>
      <c r="DL133" s="51">
        <f t="shared" si="369"/>
        <v>0</v>
      </c>
      <c r="DM133" s="51">
        <f t="shared" si="407"/>
        <v>0</v>
      </c>
      <c r="DN133" s="745">
        <v>0</v>
      </c>
      <c r="DO133" s="51">
        <v>1826.5</v>
      </c>
      <c r="DP133" s="51">
        <f t="shared" si="246"/>
        <v>0</v>
      </c>
      <c r="DQ133" s="51">
        <f t="shared" si="408"/>
        <v>3000</v>
      </c>
      <c r="DR133" s="745">
        <v>3000</v>
      </c>
      <c r="DS133" s="745">
        <v>19001.5</v>
      </c>
      <c r="DT133" s="51">
        <f t="shared" si="248"/>
        <v>633.38333333333333</v>
      </c>
      <c r="DU133" s="51">
        <f t="shared" si="409"/>
        <v>19000</v>
      </c>
      <c r="DV133" s="745">
        <v>22000</v>
      </c>
      <c r="DW133" s="745">
        <v>3000</v>
      </c>
      <c r="DX133" s="745">
        <v>3000</v>
      </c>
      <c r="DY133" s="745"/>
      <c r="DZ133" s="745"/>
    </row>
    <row r="134" spans="1:130" s="630" customFormat="1" ht="20.100000000000001" customHeight="1" x14ac:dyDescent="0.35">
      <c r="A134" s="622"/>
      <c r="B134" s="622" t="s">
        <v>656</v>
      </c>
      <c r="C134" s="641" t="s">
        <v>7</v>
      </c>
      <c r="D134" s="622"/>
      <c r="E134" s="622"/>
      <c r="F134" s="622"/>
      <c r="G134" s="622"/>
      <c r="H134" s="622"/>
      <c r="I134" s="622"/>
      <c r="J134" s="622" t="s">
        <v>208</v>
      </c>
      <c r="K134" s="810"/>
      <c r="L134" s="587"/>
      <c r="M134" s="822">
        <v>324</v>
      </c>
      <c r="N134" s="822" t="s">
        <v>256</v>
      </c>
      <c r="O134" s="805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591"/>
      <c r="AJ134" s="31"/>
      <c r="AK134" s="31"/>
      <c r="AL134" s="31"/>
      <c r="AM134" s="31"/>
      <c r="AN134" s="51"/>
      <c r="AO134" s="51"/>
      <c r="AP134" s="51"/>
      <c r="AQ134" s="51"/>
      <c r="AR134" s="51"/>
      <c r="AS134" s="51"/>
      <c r="AT134" s="51"/>
      <c r="AU134" s="51"/>
      <c r="AV134" s="51"/>
      <c r="AW134" s="51"/>
      <c r="AX134" s="51"/>
      <c r="AY134" s="51"/>
      <c r="AZ134" s="51"/>
      <c r="BA134" s="51"/>
      <c r="BB134" s="51"/>
      <c r="BC134" s="51"/>
      <c r="BD134" s="51"/>
      <c r="BE134" s="51"/>
      <c r="BF134" s="51"/>
      <c r="BG134" s="102">
        <f>BG135</f>
        <v>0</v>
      </c>
      <c r="BH134" s="102">
        <v>0</v>
      </c>
      <c r="BI134" s="51"/>
      <c r="BJ134" s="102">
        <f>BJ135</f>
        <v>0</v>
      </c>
      <c r="BK134" s="102">
        <f>BK135</f>
        <v>0</v>
      </c>
      <c r="BL134" s="102">
        <f t="shared" si="291"/>
        <v>0</v>
      </c>
      <c r="BM134" s="102"/>
      <c r="BN134" s="102"/>
      <c r="BO134" s="102">
        <f>BO135</f>
        <v>10106.43</v>
      </c>
      <c r="BP134" s="102"/>
      <c r="BQ134" s="102"/>
      <c r="BR134" s="102">
        <f>BR135</f>
        <v>-10106.43</v>
      </c>
      <c r="BS134" s="102">
        <f>BS135</f>
        <v>0</v>
      </c>
      <c r="BT134" s="102">
        <f>BT135</f>
        <v>1758</v>
      </c>
      <c r="BU134" s="102">
        <f>BU135</f>
        <v>-8348.43</v>
      </c>
      <c r="BV134" s="102">
        <f>BV135</f>
        <v>0</v>
      </c>
      <c r="BW134" s="102"/>
      <c r="BX134" s="102"/>
      <c r="BY134" s="102">
        <f>BY135</f>
        <v>1758</v>
      </c>
      <c r="BZ134" s="102">
        <f>BZ135</f>
        <v>1758</v>
      </c>
      <c r="CA134" s="102">
        <f t="shared" si="232"/>
        <v>0</v>
      </c>
      <c r="CB134" s="102">
        <f t="shared" si="233"/>
        <v>100</v>
      </c>
      <c r="CC134" s="102">
        <f>CC135</f>
        <v>0</v>
      </c>
      <c r="CD134" s="102">
        <f>CD135</f>
        <v>0</v>
      </c>
      <c r="CE134" s="102">
        <f>CE135</f>
        <v>0</v>
      </c>
      <c r="CF134" s="102">
        <f>CF135</f>
        <v>0</v>
      </c>
      <c r="CG134" s="102">
        <f t="shared" si="366"/>
        <v>0</v>
      </c>
      <c r="CH134" s="102">
        <f>CH135</f>
        <v>1000</v>
      </c>
      <c r="CI134" s="102">
        <f>CI135</f>
        <v>1000</v>
      </c>
      <c r="CJ134" s="102"/>
      <c r="CK134" s="102">
        <f t="shared" si="377"/>
        <v>0</v>
      </c>
      <c r="CL134" s="102">
        <f>CL135</f>
        <v>0</v>
      </c>
      <c r="CM134" s="102">
        <f>CM135</f>
        <v>1000</v>
      </c>
      <c r="CN134" s="102"/>
      <c r="CO134" s="102">
        <f t="shared" si="378"/>
        <v>0</v>
      </c>
      <c r="CP134" s="102">
        <f>CP135</f>
        <v>0</v>
      </c>
      <c r="CQ134" s="102">
        <f>CQ135</f>
        <v>1000</v>
      </c>
      <c r="CR134" s="102">
        <f>CR135</f>
        <v>940</v>
      </c>
      <c r="CS134" s="102">
        <f t="shared" si="410"/>
        <v>94</v>
      </c>
      <c r="CT134" s="102">
        <f>CT135</f>
        <v>-60</v>
      </c>
      <c r="CU134" s="102">
        <f>CU135</f>
        <v>940</v>
      </c>
      <c r="CV134" s="102">
        <f>CV135</f>
        <v>940</v>
      </c>
      <c r="CW134" s="102">
        <f t="shared" si="238"/>
        <v>100</v>
      </c>
      <c r="CX134" s="102">
        <f t="shared" ref="CX134:DH134" si="411">CX135</f>
        <v>0</v>
      </c>
      <c r="CY134" s="102">
        <f t="shared" si="411"/>
        <v>940</v>
      </c>
      <c r="CZ134" s="115">
        <f t="shared" si="411"/>
        <v>0</v>
      </c>
      <c r="DA134" s="115">
        <f t="shared" si="411"/>
        <v>0</v>
      </c>
      <c r="DB134" s="115">
        <v>940</v>
      </c>
      <c r="DC134" s="115">
        <f>DC135</f>
        <v>989.84</v>
      </c>
      <c r="DD134" s="102">
        <f t="shared" si="367"/>
        <v>105.30212765957447</v>
      </c>
      <c r="DE134" s="102">
        <f t="shared" si="368"/>
        <v>98.984000000000009</v>
      </c>
      <c r="DF134" s="115">
        <f t="shared" ref="DF134" si="412">DF135</f>
        <v>940</v>
      </c>
      <c r="DG134" s="115">
        <f t="shared" si="411"/>
        <v>1000</v>
      </c>
      <c r="DH134" s="102">
        <f t="shared" si="411"/>
        <v>1689.84</v>
      </c>
      <c r="DI134" s="102">
        <f t="shared" si="243"/>
        <v>168.98400000000001</v>
      </c>
      <c r="DJ134" s="102">
        <f>DJ135</f>
        <v>0</v>
      </c>
      <c r="DK134" s="115">
        <f>DK135</f>
        <v>1000</v>
      </c>
      <c r="DL134" s="102">
        <f t="shared" si="369"/>
        <v>94</v>
      </c>
      <c r="DM134" s="102">
        <f>DM135</f>
        <v>0</v>
      </c>
      <c r="DN134" s="115">
        <f>DN135</f>
        <v>1000</v>
      </c>
      <c r="DO134" s="102">
        <f>DO135</f>
        <v>989.84</v>
      </c>
      <c r="DP134" s="102">
        <f t="shared" si="246"/>
        <v>98.984000000000009</v>
      </c>
      <c r="DQ134" s="102">
        <f>DQ135</f>
        <v>4200</v>
      </c>
      <c r="DR134" s="115">
        <f>DR135</f>
        <v>5200</v>
      </c>
      <c r="DS134" s="115">
        <f>DS135</f>
        <v>5220.8900000000003</v>
      </c>
      <c r="DT134" s="102">
        <f t="shared" si="248"/>
        <v>100.40173076923078</v>
      </c>
      <c r="DU134" s="102">
        <f>DU135</f>
        <v>2800</v>
      </c>
      <c r="DV134" s="115">
        <f>DV135</f>
        <v>8000</v>
      </c>
      <c r="DW134" s="115">
        <f t="shared" ref="DW134:DZ134" si="413">DW135</f>
        <v>5200</v>
      </c>
      <c r="DX134" s="115">
        <f t="shared" si="413"/>
        <v>5200</v>
      </c>
      <c r="DY134" s="115">
        <f t="shared" si="413"/>
        <v>0</v>
      </c>
      <c r="DZ134" s="115">
        <f t="shared" si="413"/>
        <v>0</v>
      </c>
    </row>
    <row r="135" spans="1:130" s="630" customFormat="1" ht="20.100000000000001" customHeight="1" x14ac:dyDescent="0.35">
      <c r="A135" s="622"/>
      <c r="B135" s="622"/>
      <c r="C135" s="641"/>
      <c r="D135" s="622"/>
      <c r="E135" s="622"/>
      <c r="F135" s="622"/>
      <c r="G135" s="622"/>
      <c r="H135" s="622"/>
      <c r="I135" s="622"/>
      <c r="J135" s="622" t="s">
        <v>208</v>
      </c>
      <c r="K135" s="810"/>
      <c r="L135" s="587"/>
      <c r="M135" s="680"/>
      <c r="N135" s="701">
        <v>3241</v>
      </c>
      <c r="O135" s="682" t="s">
        <v>256</v>
      </c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591"/>
      <c r="AJ135" s="31"/>
      <c r="AK135" s="31"/>
      <c r="AL135" s="31"/>
      <c r="AM135" s="31"/>
      <c r="AN135" s="51"/>
      <c r="AO135" s="51"/>
      <c r="AP135" s="51"/>
      <c r="AQ135" s="51"/>
      <c r="AR135" s="51"/>
      <c r="AS135" s="51"/>
      <c r="AT135" s="51"/>
      <c r="AU135" s="51"/>
      <c r="AV135" s="51"/>
      <c r="AW135" s="51"/>
      <c r="AX135" s="51"/>
      <c r="AY135" s="51"/>
      <c r="AZ135" s="51"/>
      <c r="BA135" s="51"/>
      <c r="BB135" s="51"/>
      <c r="BC135" s="51"/>
      <c r="BD135" s="51"/>
      <c r="BE135" s="51"/>
      <c r="BF135" s="51"/>
      <c r="BG135" s="51">
        <v>0</v>
      </c>
      <c r="BH135" s="51">
        <v>0</v>
      </c>
      <c r="BI135" s="51"/>
      <c r="BJ135" s="51">
        <v>0</v>
      </c>
      <c r="BK135" s="51">
        <v>0</v>
      </c>
      <c r="BL135" s="51">
        <f t="shared" si="291"/>
        <v>0</v>
      </c>
      <c r="BM135" s="51"/>
      <c r="BN135" s="51"/>
      <c r="BO135" s="51">
        <v>10106.43</v>
      </c>
      <c r="BP135" s="51"/>
      <c r="BQ135" s="51"/>
      <c r="BR135" s="51">
        <f>(BS135-BO135)</f>
        <v>-10106.43</v>
      </c>
      <c r="BS135" s="51">
        <v>0</v>
      </c>
      <c r="BT135" s="51">
        <v>1758</v>
      </c>
      <c r="BU135" s="51">
        <f>(BY135-BO135)</f>
        <v>-8348.43</v>
      </c>
      <c r="BV135" s="51">
        <v>0</v>
      </c>
      <c r="BW135" s="51"/>
      <c r="BX135" s="51"/>
      <c r="BY135" s="51">
        <v>1758</v>
      </c>
      <c r="BZ135" s="51">
        <v>1758</v>
      </c>
      <c r="CA135" s="51">
        <f t="shared" si="232"/>
        <v>0</v>
      </c>
      <c r="CB135" s="51">
        <f t="shared" si="233"/>
        <v>100</v>
      </c>
      <c r="CC135" s="51"/>
      <c r="CD135" s="51"/>
      <c r="CE135" s="51">
        <v>0</v>
      </c>
      <c r="CF135" s="51">
        <v>0</v>
      </c>
      <c r="CG135" s="51">
        <f t="shared" si="366"/>
        <v>0</v>
      </c>
      <c r="CH135" s="51">
        <f>(CI135-CE135)</f>
        <v>1000</v>
      </c>
      <c r="CI135" s="51">
        <v>1000</v>
      </c>
      <c r="CJ135" s="51"/>
      <c r="CK135" s="51">
        <f t="shared" si="377"/>
        <v>0</v>
      </c>
      <c r="CL135" s="51">
        <f>(CM135-CI135)</f>
        <v>0</v>
      </c>
      <c r="CM135" s="51">
        <v>1000</v>
      </c>
      <c r="CN135" s="51"/>
      <c r="CO135" s="51">
        <f t="shared" si="378"/>
        <v>0</v>
      </c>
      <c r="CP135" s="51">
        <f>(CQ135-CM135)</f>
        <v>0</v>
      </c>
      <c r="CQ135" s="51">
        <v>1000</v>
      </c>
      <c r="CR135" s="51">
        <v>940</v>
      </c>
      <c r="CS135" s="51">
        <f t="shared" si="410"/>
        <v>94</v>
      </c>
      <c r="CT135" s="51">
        <f>(CU135-CQ135)</f>
        <v>-60</v>
      </c>
      <c r="CU135" s="51">
        <v>940</v>
      </c>
      <c r="CV135" s="51">
        <v>940</v>
      </c>
      <c r="CW135" s="51">
        <f t="shared" si="238"/>
        <v>100</v>
      </c>
      <c r="CX135" s="51">
        <f>(CY135-CU135)</f>
        <v>0</v>
      </c>
      <c r="CY135" s="51">
        <v>940</v>
      </c>
      <c r="CZ135" s="745"/>
      <c r="DA135" s="745"/>
      <c r="DB135" s="745">
        <v>940</v>
      </c>
      <c r="DC135" s="745">
        <v>989.84</v>
      </c>
      <c r="DD135" s="51">
        <f t="shared" si="367"/>
        <v>105.30212765957447</v>
      </c>
      <c r="DE135" s="51">
        <f t="shared" si="368"/>
        <v>98.984000000000009</v>
      </c>
      <c r="DF135" s="745">
        <v>940</v>
      </c>
      <c r="DG135" s="745">
        <v>1000</v>
      </c>
      <c r="DH135" s="51">
        <v>1689.84</v>
      </c>
      <c r="DI135" s="51">
        <f t="shared" si="243"/>
        <v>168.98400000000001</v>
      </c>
      <c r="DJ135" s="51">
        <f>(DK135-DG135)</f>
        <v>0</v>
      </c>
      <c r="DK135" s="745">
        <v>1000</v>
      </c>
      <c r="DL135" s="51">
        <f t="shared" si="369"/>
        <v>94</v>
      </c>
      <c r="DM135" s="51">
        <f>(DN135-DK135)</f>
        <v>0</v>
      </c>
      <c r="DN135" s="745">
        <v>1000</v>
      </c>
      <c r="DO135" s="51">
        <v>989.84</v>
      </c>
      <c r="DP135" s="51">
        <f t="shared" si="246"/>
        <v>98.984000000000009</v>
      </c>
      <c r="DQ135" s="51">
        <f>(DR135-DN135)</f>
        <v>4200</v>
      </c>
      <c r="DR135" s="745">
        <v>5200</v>
      </c>
      <c r="DS135" s="745">
        <v>5220.8900000000003</v>
      </c>
      <c r="DT135" s="51">
        <f t="shared" si="248"/>
        <v>100.40173076923078</v>
      </c>
      <c r="DU135" s="51">
        <f>(DV135-DR135)</f>
        <v>2800</v>
      </c>
      <c r="DV135" s="745">
        <v>8000</v>
      </c>
      <c r="DW135" s="745">
        <v>5200</v>
      </c>
      <c r="DX135" s="745">
        <v>5200</v>
      </c>
      <c r="DY135" s="745"/>
      <c r="DZ135" s="745"/>
    </row>
    <row r="136" spans="1:130" s="630" customFormat="1" ht="20.100000000000001" customHeight="1" x14ac:dyDescent="0.35">
      <c r="A136" s="622"/>
      <c r="B136" s="622" t="s">
        <v>503</v>
      </c>
      <c r="C136" s="641" t="s">
        <v>7</v>
      </c>
      <c r="D136" s="622"/>
      <c r="E136" s="622" t="s">
        <v>7</v>
      </c>
      <c r="F136" s="622"/>
      <c r="G136" s="622"/>
      <c r="H136" s="622"/>
      <c r="I136" s="622"/>
      <c r="J136" s="622" t="s">
        <v>208</v>
      </c>
      <c r="K136" s="810"/>
      <c r="L136" s="587"/>
      <c r="M136" s="822">
        <v>329</v>
      </c>
      <c r="N136" s="822" t="s">
        <v>190</v>
      </c>
      <c r="O136" s="805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591"/>
      <c r="AJ136" s="31"/>
      <c r="AK136" s="31"/>
      <c r="AL136" s="31"/>
      <c r="AM136" s="31"/>
      <c r="AN136" s="102">
        <f>AN137</f>
        <v>0</v>
      </c>
      <c r="AO136" s="102">
        <f>AO137</f>
        <v>0</v>
      </c>
      <c r="AP136" s="102">
        <f>AP137</f>
        <v>0</v>
      </c>
      <c r="AQ136" s="102">
        <f>AQ137</f>
        <v>0</v>
      </c>
      <c r="AR136" s="102">
        <v>0</v>
      </c>
      <c r="AS136" s="102"/>
      <c r="AT136" s="102"/>
      <c r="AU136" s="102">
        <f>AU137</f>
        <v>6000</v>
      </c>
      <c r="AV136" s="102">
        <f>AV137</f>
        <v>6000</v>
      </c>
      <c r="AW136" s="102"/>
      <c r="AX136" s="102"/>
      <c r="AY136" s="102">
        <f>SUM(AY137:AY140)</f>
        <v>0</v>
      </c>
      <c r="AZ136" s="102"/>
      <c r="BA136" s="102"/>
      <c r="BB136" s="102">
        <f>SUM(BB137:BB140)</f>
        <v>6000</v>
      </c>
      <c r="BC136" s="102">
        <f>SUM(BC137:BC140)</f>
        <v>6000</v>
      </c>
      <c r="BD136" s="102">
        <f>BD137+BD138+BD140</f>
        <v>2674</v>
      </c>
      <c r="BE136" s="102">
        <f>SUM(BE137:BE140)</f>
        <v>5137.1900000000005</v>
      </c>
      <c r="BF136" s="102">
        <f>SUM(BF137:BF140)</f>
        <v>18500</v>
      </c>
      <c r="BG136" s="102">
        <f t="shared" ref="BG136:BV136" si="414">SUM(BG137:BG141)</f>
        <v>17342.07</v>
      </c>
      <c r="BH136" s="102">
        <f t="shared" si="414"/>
        <v>25000</v>
      </c>
      <c r="BI136" s="102">
        <f t="shared" si="414"/>
        <v>-11000</v>
      </c>
      <c r="BJ136" s="102">
        <f t="shared" si="414"/>
        <v>14000</v>
      </c>
      <c r="BK136" s="102">
        <f t="shared" si="414"/>
        <v>13775.87</v>
      </c>
      <c r="BL136" s="102">
        <f t="shared" si="414"/>
        <v>98.399071428571432</v>
      </c>
      <c r="BM136" s="102">
        <f t="shared" si="414"/>
        <v>0</v>
      </c>
      <c r="BN136" s="102">
        <f t="shared" si="414"/>
        <v>0</v>
      </c>
      <c r="BO136" s="102">
        <f t="shared" si="414"/>
        <v>14000</v>
      </c>
      <c r="BP136" s="102">
        <f t="shared" si="414"/>
        <v>0</v>
      </c>
      <c r="BQ136" s="102">
        <f t="shared" si="414"/>
        <v>0</v>
      </c>
      <c r="BR136" s="102">
        <f t="shared" si="414"/>
        <v>-13000</v>
      </c>
      <c r="BS136" s="102">
        <f t="shared" si="414"/>
        <v>1000</v>
      </c>
      <c r="BT136" s="102">
        <f>SUM(BT137:BT141)</f>
        <v>13909.92</v>
      </c>
      <c r="BU136" s="102">
        <f t="shared" si="414"/>
        <v>7975.0900000000011</v>
      </c>
      <c r="BV136" s="102">
        <f t="shared" si="414"/>
        <v>1000</v>
      </c>
      <c r="BW136" s="102"/>
      <c r="BX136" s="102"/>
      <c r="BY136" s="102">
        <f>SUM(BY137:BY141)</f>
        <v>21975.09</v>
      </c>
      <c r="BZ136" s="102">
        <f>SUM(BZ137:BZ141)</f>
        <v>20313.05</v>
      </c>
      <c r="CA136" s="102">
        <f t="shared" si="232"/>
        <v>117.13163422820921</v>
      </c>
      <c r="CB136" s="102">
        <f t="shared" si="233"/>
        <v>92.436709019166699</v>
      </c>
      <c r="CC136" s="102">
        <f>SUM(CC137:CC141)</f>
        <v>0</v>
      </c>
      <c r="CD136" s="102">
        <f>SUM(CD137:CD141)</f>
        <v>0</v>
      </c>
      <c r="CE136" s="102">
        <f>SUM(CE137:CE141)</f>
        <v>1000</v>
      </c>
      <c r="CF136" s="102">
        <f>SUM(CF137:CF141)</f>
        <v>921</v>
      </c>
      <c r="CG136" s="102">
        <f t="shared" si="366"/>
        <v>92.100000000000009</v>
      </c>
      <c r="CH136" s="102">
        <f>SUM(CH137:CH141)</f>
        <v>2000</v>
      </c>
      <c r="CI136" s="102">
        <f>SUM(CI137:CI141)</f>
        <v>3000</v>
      </c>
      <c r="CJ136" s="102"/>
      <c r="CK136" s="102">
        <f t="shared" si="377"/>
        <v>0</v>
      </c>
      <c r="CL136" s="102">
        <f>SUM(CL137:CL141)</f>
        <v>0</v>
      </c>
      <c r="CM136" s="102">
        <f>SUM(CM137:CM141)</f>
        <v>3000</v>
      </c>
      <c r="CN136" s="102"/>
      <c r="CO136" s="102">
        <f t="shared" si="378"/>
        <v>0</v>
      </c>
      <c r="CP136" s="102">
        <f>SUM(CP137:CP141)</f>
        <v>0</v>
      </c>
      <c r="CQ136" s="102">
        <f>SUM(CQ137:CQ141)</f>
        <v>3000</v>
      </c>
      <c r="CR136" s="102">
        <f>SUM(CR137:CR141)</f>
        <v>2704.03</v>
      </c>
      <c r="CS136" s="102">
        <f t="shared" si="410"/>
        <v>90.134333333333345</v>
      </c>
      <c r="CT136" s="102">
        <f>SUM(CT137:CT141)</f>
        <v>6250</v>
      </c>
      <c r="CU136" s="102">
        <f>SUM(CU137:CU141)</f>
        <v>9250</v>
      </c>
      <c r="CV136" s="102">
        <f>SUM(CV137:CV141)</f>
        <v>2704.03</v>
      </c>
      <c r="CW136" s="102">
        <f t="shared" si="238"/>
        <v>29.232756756756761</v>
      </c>
      <c r="CX136" s="102">
        <f t="shared" ref="CX136:DH136" si="415">SUM(CX137:CX141)</f>
        <v>1940</v>
      </c>
      <c r="CY136" s="102">
        <f t="shared" si="415"/>
        <v>11190</v>
      </c>
      <c r="CZ136" s="115">
        <f t="shared" si="415"/>
        <v>0</v>
      </c>
      <c r="DA136" s="115">
        <f t="shared" si="415"/>
        <v>0</v>
      </c>
      <c r="DB136" s="115">
        <f>SUM(DB137:DB141)</f>
        <v>2289.08</v>
      </c>
      <c r="DC136" s="115">
        <f>SUM(DC137:DC141)</f>
        <v>9476.2800000000007</v>
      </c>
      <c r="DD136" s="102">
        <f t="shared" si="367"/>
        <v>413.97766788404084</v>
      </c>
      <c r="DE136" s="102">
        <f t="shared" si="368"/>
        <v>34.459200000000003</v>
      </c>
      <c r="DF136" s="115">
        <f t="shared" ref="DF136" si="416">SUM(DF137:DF141)</f>
        <v>5750.0700000000006</v>
      </c>
      <c r="DG136" s="115">
        <f t="shared" si="415"/>
        <v>3500</v>
      </c>
      <c r="DH136" s="102">
        <f t="shared" si="415"/>
        <v>3476</v>
      </c>
      <c r="DI136" s="102">
        <f t="shared" si="243"/>
        <v>99.314285714285717</v>
      </c>
      <c r="DJ136" s="102">
        <f>SUM(DJ137:DJ141)</f>
        <v>24000</v>
      </c>
      <c r="DK136" s="115">
        <f>SUM(DK137:DK141)</f>
        <v>27500</v>
      </c>
      <c r="DL136" s="102">
        <f t="shared" si="369"/>
        <v>20.909345454545456</v>
      </c>
      <c r="DM136" s="102">
        <f>SUM(DM137:DM141)</f>
        <v>0</v>
      </c>
      <c r="DN136" s="115">
        <f>SUM(DN137:DN141)</f>
        <v>27500</v>
      </c>
      <c r="DO136" s="102">
        <f>SUM(DO137:DO141)</f>
        <v>13298.68</v>
      </c>
      <c r="DP136" s="102">
        <f t="shared" si="246"/>
        <v>48.358836363636364</v>
      </c>
      <c r="DQ136" s="102">
        <f>SUM(DQ137:DQ141)</f>
        <v>-6500</v>
      </c>
      <c r="DR136" s="115">
        <f>SUM(DR137:DR141)</f>
        <v>21000</v>
      </c>
      <c r="DS136" s="115">
        <f>SUM(DS137:DS141)</f>
        <v>20870.539999999997</v>
      </c>
      <c r="DT136" s="102">
        <f t="shared" si="248"/>
        <v>99.383523809523794</v>
      </c>
      <c r="DU136" s="102">
        <f>SUM(DU137:DU141)</f>
        <v>8700</v>
      </c>
      <c r="DV136" s="115">
        <f>SUM(DV137:DV141)</f>
        <v>29700</v>
      </c>
      <c r="DW136" s="115">
        <f t="shared" ref="DW136:DZ136" si="417">SUM(DW137:DW141)</f>
        <v>21000</v>
      </c>
      <c r="DX136" s="115">
        <f t="shared" ref="DX136" si="418">SUM(DX137:DX141)</f>
        <v>21000</v>
      </c>
      <c r="DY136" s="115">
        <f t="shared" si="417"/>
        <v>0</v>
      </c>
      <c r="DZ136" s="115">
        <f t="shared" si="417"/>
        <v>0</v>
      </c>
    </row>
    <row r="137" spans="1:130" s="630" customFormat="1" ht="21" x14ac:dyDescent="0.35">
      <c r="A137" s="622"/>
      <c r="B137" s="622"/>
      <c r="C137" s="641"/>
      <c r="D137" s="622"/>
      <c r="E137" s="622" t="s">
        <v>7</v>
      </c>
      <c r="F137" s="622"/>
      <c r="G137" s="622"/>
      <c r="H137" s="622"/>
      <c r="I137" s="622"/>
      <c r="J137" s="622" t="s">
        <v>208</v>
      </c>
      <c r="K137" s="810"/>
      <c r="L137" s="587"/>
      <c r="M137" s="587"/>
      <c r="N137" s="588">
        <v>3292</v>
      </c>
      <c r="O137" s="642" t="s">
        <v>43</v>
      </c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591"/>
      <c r="AJ137" s="31"/>
      <c r="AK137" s="31"/>
      <c r="AL137" s="31"/>
      <c r="AM137" s="31"/>
      <c r="AN137" s="51">
        <v>0</v>
      </c>
      <c r="AO137" s="51">
        <v>0</v>
      </c>
      <c r="AP137" s="51">
        <v>0</v>
      </c>
      <c r="AQ137" s="51">
        <v>0</v>
      </c>
      <c r="AR137" s="51">
        <v>0</v>
      </c>
      <c r="AS137" s="51"/>
      <c r="AT137" s="51"/>
      <c r="AU137" s="51">
        <v>6000</v>
      </c>
      <c r="AV137" s="51">
        <v>6000</v>
      </c>
      <c r="AW137" s="51"/>
      <c r="AX137" s="51"/>
      <c r="AY137" s="51">
        <f>(BB137-AV137)</f>
        <v>-3000</v>
      </c>
      <c r="AZ137" s="51"/>
      <c r="BA137" s="51"/>
      <c r="BB137" s="51">
        <v>3000</v>
      </c>
      <c r="BC137" s="51">
        <v>3000</v>
      </c>
      <c r="BD137" s="51">
        <v>0</v>
      </c>
      <c r="BE137" s="51">
        <v>0</v>
      </c>
      <c r="BF137" s="51">
        <v>0</v>
      </c>
      <c r="BG137" s="51">
        <v>0</v>
      </c>
      <c r="BH137" s="51">
        <v>0</v>
      </c>
      <c r="BI137" s="51">
        <f>(BJ137-BH137)</f>
        <v>0</v>
      </c>
      <c r="BJ137" s="51">
        <v>0</v>
      </c>
      <c r="BK137" s="51"/>
      <c r="BL137" s="51">
        <f t="shared" si="291"/>
        <v>0</v>
      </c>
      <c r="BM137" s="51"/>
      <c r="BN137" s="51"/>
      <c r="BO137" s="51">
        <v>0</v>
      </c>
      <c r="BP137" s="51"/>
      <c r="BQ137" s="51"/>
      <c r="BR137" s="51">
        <f>(BS137-BO137)</f>
        <v>0</v>
      </c>
      <c r="BS137" s="51"/>
      <c r="BT137" s="51">
        <v>14.05</v>
      </c>
      <c r="BU137" s="51">
        <f>(BY137-BO137)</f>
        <v>1880</v>
      </c>
      <c r="BV137" s="51"/>
      <c r="BW137" s="51"/>
      <c r="BX137" s="51"/>
      <c r="BY137" s="51">
        <v>1880</v>
      </c>
      <c r="BZ137" s="51">
        <v>1890.26</v>
      </c>
      <c r="CA137" s="51">
        <f t="shared" si="232"/>
        <v>0</v>
      </c>
      <c r="CB137" s="51">
        <f t="shared" si="233"/>
        <v>100.54574468085107</v>
      </c>
      <c r="CC137" s="51"/>
      <c r="CD137" s="51"/>
      <c r="CE137" s="51"/>
      <c r="CF137" s="51"/>
      <c r="CG137" s="51">
        <f t="shared" si="366"/>
        <v>0</v>
      </c>
      <c r="CH137" s="51">
        <f>(CI137-CE137)</f>
        <v>0</v>
      </c>
      <c r="CI137" s="51"/>
      <c r="CJ137" s="51"/>
      <c r="CK137" s="51">
        <f t="shared" si="377"/>
        <v>0</v>
      </c>
      <c r="CL137" s="51">
        <f>(CM137-CI137)</f>
        <v>0</v>
      </c>
      <c r="CM137" s="51"/>
      <c r="CN137" s="51"/>
      <c r="CO137" s="51">
        <f t="shared" si="378"/>
        <v>0</v>
      </c>
      <c r="CP137" s="51">
        <f>(CQ137-CM137)</f>
        <v>0</v>
      </c>
      <c r="CQ137" s="51"/>
      <c r="CR137" s="51"/>
      <c r="CS137" s="51">
        <f t="shared" si="410"/>
        <v>0</v>
      </c>
      <c r="CT137" s="51">
        <f>(CU137-CQ137)</f>
        <v>0</v>
      </c>
      <c r="CU137" s="51"/>
      <c r="CV137" s="51"/>
      <c r="CW137" s="51">
        <f t="shared" si="238"/>
        <v>0</v>
      </c>
      <c r="CX137" s="51">
        <f>(CY137-CU137)</f>
        <v>0</v>
      </c>
      <c r="CY137" s="51"/>
      <c r="CZ137" s="745"/>
      <c r="DA137" s="745"/>
      <c r="DB137" s="745">
        <v>0</v>
      </c>
      <c r="DC137" s="745">
        <v>0</v>
      </c>
      <c r="DD137" s="51">
        <f t="shared" si="367"/>
        <v>0</v>
      </c>
      <c r="DE137" s="51">
        <f t="shared" si="368"/>
        <v>0</v>
      </c>
      <c r="DF137" s="745">
        <v>783</v>
      </c>
      <c r="DG137" s="745"/>
      <c r="DH137" s="51"/>
      <c r="DI137" s="51">
        <f t="shared" si="243"/>
        <v>0</v>
      </c>
      <c r="DJ137" s="51">
        <f>(DK137-DG137)</f>
        <v>0</v>
      </c>
      <c r="DK137" s="745"/>
      <c r="DL137" s="51">
        <f t="shared" si="369"/>
        <v>0</v>
      </c>
      <c r="DM137" s="51">
        <f>(DN137-DK137)</f>
        <v>0</v>
      </c>
      <c r="DN137" s="745"/>
      <c r="DO137" s="51"/>
      <c r="DP137" s="51">
        <f t="shared" si="246"/>
        <v>0</v>
      </c>
      <c r="DQ137" s="51">
        <f>(DR137-DN137)</f>
        <v>0</v>
      </c>
      <c r="DR137" s="745"/>
      <c r="DS137" s="745"/>
      <c r="DT137" s="51">
        <f t="shared" si="248"/>
        <v>0</v>
      </c>
      <c r="DU137" s="51">
        <f>(DV137-DR137)</f>
        <v>0</v>
      </c>
      <c r="DV137" s="745">
        <v>0</v>
      </c>
      <c r="DW137" s="745"/>
      <c r="DX137" s="745"/>
      <c r="DY137" s="745"/>
      <c r="DZ137" s="745"/>
    </row>
    <row r="138" spans="1:130" s="630" customFormat="1" ht="20.100000000000001" customHeight="1" x14ac:dyDescent="0.35">
      <c r="A138" s="622"/>
      <c r="B138" s="622"/>
      <c r="C138" s="641"/>
      <c r="D138" s="622"/>
      <c r="E138" s="622"/>
      <c r="F138" s="622"/>
      <c r="G138" s="622"/>
      <c r="H138" s="622"/>
      <c r="I138" s="622"/>
      <c r="J138" s="622" t="s">
        <v>208</v>
      </c>
      <c r="K138" s="810"/>
      <c r="L138" s="587"/>
      <c r="M138" s="587"/>
      <c r="N138" s="609">
        <v>3293</v>
      </c>
      <c r="O138" s="592" t="s">
        <v>44</v>
      </c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591"/>
      <c r="AJ138" s="31"/>
      <c r="AK138" s="31"/>
      <c r="AL138" s="31"/>
      <c r="AM138" s="31"/>
      <c r="AN138" s="51"/>
      <c r="AO138" s="51"/>
      <c r="AP138" s="51"/>
      <c r="AQ138" s="51"/>
      <c r="AR138" s="51">
        <v>0</v>
      </c>
      <c r="AS138" s="51"/>
      <c r="AT138" s="51"/>
      <c r="AU138" s="51"/>
      <c r="AV138" s="51">
        <v>0</v>
      </c>
      <c r="AW138" s="51"/>
      <c r="AX138" s="51"/>
      <c r="AY138" s="51">
        <f>(BB138-AV138)</f>
        <v>1000</v>
      </c>
      <c r="AZ138" s="51"/>
      <c r="BA138" s="51"/>
      <c r="BB138" s="51">
        <v>1000</v>
      </c>
      <c r="BC138" s="51">
        <v>1000</v>
      </c>
      <c r="BD138" s="51">
        <v>1474</v>
      </c>
      <c r="BE138" s="51">
        <v>1694</v>
      </c>
      <c r="BF138" s="51">
        <v>10500</v>
      </c>
      <c r="BG138" s="51">
        <v>13898.88</v>
      </c>
      <c r="BH138" s="51">
        <v>25000</v>
      </c>
      <c r="BI138" s="51">
        <f>(BJ138-BH138)</f>
        <v>-11000</v>
      </c>
      <c r="BJ138" s="51">
        <v>14000</v>
      </c>
      <c r="BK138" s="51">
        <v>13775.87</v>
      </c>
      <c r="BL138" s="51">
        <f t="shared" si="291"/>
        <v>98.399071428571432</v>
      </c>
      <c r="BM138" s="51"/>
      <c r="BN138" s="51"/>
      <c r="BO138" s="51">
        <v>14000</v>
      </c>
      <c r="BP138" s="51"/>
      <c r="BQ138" s="51"/>
      <c r="BR138" s="51">
        <f>(BS138-BO138)</f>
        <v>-13000</v>
      </c>
      <c r="BS138" s="51">
        <v>1000</v>
      </c>
      <c r="BT138" s="51">
        <v>13895.87</v>
      </c>
      <c r="BU138" s="51">
        <f>(BY138-BO138)</f>
        <v>3519.0400000000009</v>
      </c>
      <c r="BV138" s="51">
        <v>1000</v>
      </c>
      <c r="BW138" s="51"/>
      <c r="BX138" s="51"/>
      <c r="BY138" s="51">
        <v>17519.04</v>
      </c>
      <c r="BZ138" s="51">
        <v>16496.740000000002</v>
      </c>
      <c r="CA138" s="51">
        <f t="shared" si="232"/>
        <v>118.69114633697106</v>
      </c>
      <c r="CB138" s="51">
        <f t="shared" si="233"/>
        <v>94.16463459184979</v>
      </c>
      <c r="CC138" s="51"/>
      <c r="CD138" s="51"/>
      <c r="CE138" s="51">
        <v>1000</v>
      </c>
      <c r="CF138" s="51">
        <v>471</v>
      </c>
      <c r="CG138" s="51">
        <f t="shared" si="366"/>
        <v>47.099999999999994</v>
      </c>
      <c r="CH138" s="51">
        <f>(CI138-CE138)</f>
        <v>1500</v>
      </c>
      <c r="CI138" s="51">
        <v>2500</v>
      </c>
      <c r="CJ138" s="51"/>
      <c r="CK138" s="51">
        <f t="shared" si="377"/>
        <v>0</v>
      </c>
      <c r="CL138" s="51">
        <f>(CM138-CI138)</f>
        <v>0</v>
      </c>
      <c r="CM138" s="51">
        <v>2500</v>
      </c>
      <c r="CN138" s="51"/>
      <c r="CO138" s="51">
        <f t="shared" si="378"/>
        <v>0</v>
      </c>
      <c r="CP138" s="51">
        <f>(CQ138-CM138)</f>
        <v>0</v>
      </c>
      <c r="CQ138" s="51">
        <v>2500</v>
      </c>
      <c r="CR138" s="51">
        <v>2054.0300000000002</v>
      </c>
      <c r="CS138" s="51">
        <f t="shared" si="410"/>
        <v>82.161200000000008</v>
      </c>
      <c r="CT138" s="51">
        <f>(CU138-CQ138)</f>
        <v>6100</v>
      </c>
      <c r="CU138" s="51">
        <v>8600</v>
      </c>
      <c r="CV138" s="51">
        <v>2054.0300000000002</v>
      </c>
      <c r="CW138" s="51">
        <f t="shared" si="238"/>
        <v>23.884069767441861</v>
      </c>
      <c r="CX138" s="51">
        <f>(CY138-CU138)</f>
        <v>1000</v>
      </c>
      <c r="CY138" s="51">
        <v>9600</v>
      </c>
      <c r="CZ138" s="745"/>
      <c r="DA138" s="745"/>
      <c r="DB138" s="745">
        <v>1639.08</v>
      </c>
      <c r="DC138" s="745">
        <v>8408.49</v>
      </c>
      <c r="DD138" s="51">
        <f t="shared" si="367"/>
        <v>513.00058569441399</v>
      </c>
      <c r="DE138" s="51">
        <f t="shared" si="368"/>
        <v>42.042449999999995</v>
      </c>
      <c r="DF138" s="745">
        <v>2054.0300000000002</v>
      </c>
      <c r="DG138" s="745">
        <v>3000</v>
      </c>
      <c r="DH138" s="51">
        <v>3275</v>
      </c>
      <c r="DI138" s="51">
        <f t="shared" si="243"/>
        <v>109.16666666666666</v>
      </c>
      <c r="DJ138" s="51">
        <f>(DK138-DG138)</f>
        <v>17000</v>
      </c>
      <c r="DK138" s="745">
        <v>20000</v>
      </c>
      <c r="DL138" s="51">
        <f t="shared" si="369"/>
        <v>10.270150000000001</v>
      </c>
      <c r="DM138" s="51">
        <f>(DN138-DK138)</f>
        <v>0</v>
      </c>
      <c r="DN138" s="745">
        <v>20000</v>
      </c>
      <c r="DO138" s="51">
        <v>11530.49</v>
      </c>
      <c r="DP138" s="51">
        <f t="shared" si="246"/>
        <v>57.652450000000002</v>
      </c>
      <c r="DQ138" s="51">
        <f>(DR138-DN138)</f>
        <v>-4000</v>
      </c>
      <c r="DR138" s="745">
        <v>16000</v>
      </c>
      <c r="DS138" s="745">
        <v>17213.849999999999</v>
      </c>
      <c r="DT138" s="51">
        <f t="shared" si="248"/>
        <v>107.58656249999999</v>
      </c>
      <c r="DU138" s="51">
        <f>(DV138-DR138)</f>
        <v>9000</v>
      </c>
      <c r="DV138" s="745">
        <v>25000</v>
      </c>
      <c r="DW138" s="745">
        <v>16000</v>
      </c>
      <c r="DX138" s="745">
        <v>16000</v>
      </c>
      <c r="DY138" s="745"/>
      <c r="DZ138" s="745"/>
    </row>
    <row r="139" spans="1:130" s="630" customFormat="1" ht="20.100000000000001" customHeight="1" x14ac:dyDescent="0.35">
      <c r="A139" s="622"/>
      <c r="B139" s="622"/>
      <c r="C139" s="641"/>
      <c r="D139" s="622"/>
      <c r="E139" s="622"/>
      <c r="F139" s="622"/>
      <c r="G139" s="622"/>
      <c r="H139" s="622"/>
      <c r="I139" s="622"/>
      <c r="J139" s="622" t="s">
        <v>208</v>
      </c>
      <c r="K139" s="810"/>
      <c r="L139" s="587"/>
      <c r="M139" s="587"/>
      <c r="N139" s="609">
        <v>3294</v>
      </c>
      <c r="O139" s="592" t="s">
        <v>45</v>
      </c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591"/>
      <c r="AJ139" s="31"/>
      <c r="AK139" s="31"/>
      <c r="AL139" s="31"/>
      <c r="AM139" s="3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  <c r="AX139" s="51"/>
      <c r="AY139" s="51"/>
      <c r="AZ139" s="51"/>
      <c r="BA139" s="51"/>
      <c r="BB139" s="51"/>
      <c r="BC139" s="51"/>
      <c r="BD139" s="51"/>
      <c r="BE139" s="51"/>
      <c r="BF139" s="51"/>
      <c r="BG139" s="51">
        <v>0</v>
      </c>
      <c r="BH139" s="51">
        <v>0</v>
      </c>
      <c r="BI139" s="51"/>
      <c r="BJ139" s="51">
        <v>0</v>
      </c>
      <c r="BK139" s="51"/>
      <c r="BL139" s="51"/>
      <c r="BM139" s="51"/>
      <c r="BN139" s="51"/>
      <c r="BO139" s="51">
        <v>0</v>
      </c>
      <c r="BP139" s="51"/>
      <c r="BQ139" s="51"/>
      <c r="BR139" s="51"/>
      <c r="BS139" s="51"/>
      <c r="BT139" s="51"/>
      <c r="BU139" s="51">
        <f>(BY139-BO139)</f>
        <v>1400</v>
      </c>
      <c r="BV139" s="51"/>
      <c r="BW139" s="51"/>
      <c r="BX139" s="51"/>
      <c r="BY139" s="51">
        <v>1400</v>
      </c>
      <c r="BZ139" s="51">
        <v>1000</v>
      </c>
      <c r="CA139" s="51">
        <f t="shared" si="232"/>
        <v>0</v>
      </c>
      <c r="CB139" s="51">
        <f t="shared" si="233"/>
        <v>71.428571428571431</v>
      </c>
      <c r="CC139" s="51"/>
      <c r="CD139" s="51"/>
      <c r="CE139" s="51">
        <v>0</v>
      </c>
      <c r="CF139" s="51">
        <v>450</v>
      </c>
      <c r="CG139" s="51">
        <f t="shared" si="366"/>
        <v>0</v>
      </c>
      <c r="CH139" s="51">
        <f>(CI139-CE139)</f>
        <v>500</v>
      </c>
      <c r="CI139" s="51">
        <v>500</v>
      </c>
      <c r="CJ139" s="51"/>
      <c r="CK139" s="51">
        <f t="shared" si="377"/>
        <v>0</v>
      </c>
      <c r="CL139" s="51">
        <f>(CM139-CI139)</f>
        <v>0</v>
      </c>
      <c r="CM139" s="51">
        <v>500</v>
      </c>
      <c r="CN139" s="51"/>
      <c r="CO139" s="51">
        <f t="shared" si="378"/>
        <v>0</v>
      </c>
      <c r="CP139" s="51">
        <f>(CQ139-CM139)</f>
        <v>0</v>
      </c>
      <c r="CQ139" s="51">
        <v>500</v>
      </c>
      <c r="CR139" s="51">
        <v>450</v>
      </c>
      <c r="CS139" s="51">
        <f t="shared" si="410"/>
        <v>90</v>
      </c>
      <c r="CT139" s="51">
        <f>(CU139-CQ139)</f>
        <v>-50</v>
      </c>
      <c r="CU139" s="51">
        <v>450</v>
      </c>
      <c r="CV139" s="51">
        <v>450</v>
      </c>
      <c r="CW139" s="51">
        <f t="shared" si="238"/>
        <v>100</v>
      </c>
      <c r="CX139" s="51">
        <f>(CY139-CU139)</f>
        <v>0</v>
      </c>
      <c r="CY139" s="51">
        <v>450</v>
      </c>
      <c r="CZ139" s="745"/>
      <c r="DA139" s="745"/>
      <c r="DB139" s="745">
        <v>450</v>
      </c>
      <c r="DC139" s="745">
        <v>200</v>
      </c>
      <c r="DD139" s="51">
        <f t="shared" si="367"/>
        <v>44.444444444444443</v>
      </c>
      <c r="DE139" s="51">
        <f t="shared" si="368"/>
        <v>40</v>
      </c>
      <c r="DF139" s="745">
        <v>1450</v>
      </c>
      <c r="DG139" s="745">
        <v>500</v>
      </c>
      <c r="DH139" s="51"/>
      <c r="DI139" s="51">
        <f t="shared" si="243"/>
        <v>0</v>
      </c>
      <c r="DJ139" s="51">
        <f>(DK139-DG139)</f>
        <v>0</v>
      </c>
      <c r="DK139" s="745">
        <v>500</v>
      </c>
      <c r="DL139" s="51">
        <f t="shared" si="369"/>
        <v>290</v>
      </c>
      <c r="DM139" s="51">
        <f>(DN139-DK139)</f>
        <v>0</v>
      </c>
      <c r="DN139" s="745">
        <v>500</v>
      </c>
      <c r="DO139" s="51">
        <v>200</v>
      </c>
      <c r="DP139" s="51">
        <f t="shared" si="246"/>
        <v>40</v>
      </c>
      <c r="DQ139" s="51">
        <f>(DR139-DN139)</f>
        <v>0</v>
      </c>
      <c r="DR139" s="745">
        <v>500</v>
      </c>
      <c r="DS139" s="745">
        <v>1200</v>
      </c>
      <c r="DT139" s="51">
        <f t="shared" si="248"/>
        <v>240</v>
      </c>
      <c r="DU139" s="51">
        <f>(DV139-DR139)</f>
        <v>700</v>
      </c>
      <c r="DV139" s="745">
        <v>1200</v>
      </c>
      <c r="DW139" s="745">
        <v>500</v>
      </c>
      <c r="DX139" s="745">
        <v>500</v>
      </c>
      <c r="DY139" s="745"/>
      <c r="DZ139" s="745"/>
    </row>
    <row r="140" spans="1:130" s="630" customFormat="1" ht="21" x14ac:dyDescent="0.35">
      <c r="A140" s="622"/>
      <c r="B140" s="622"/>
      <c r="C140" s="641"/>
      <c r="D140" s="622"/>
      <c r="E140" s="622"/>
      <c r="F140" s="622"/>
      <c r="G140" s="622"/>
      <c r="H140" s="622"/>
      <c r="I140" s="622"/>
      <c r="J140" s="622" t="s">
        <v>208</v>
      </c>
      <c r="K140" s="810"/>
      <c r="L140" s="587"/>
      <c r="M140" s="587"/>
      <c r="N140" s="550">
        <v>3295</v>
      </c>
      <c r="O140" s="534" t="s">
        <v>231</v>
      </c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591"/>
      <c r="AJ140" s="31"/>
      <c r="AK140" s="31"/>
      <c r="AL140" s="31"/>
      <c r="AM140" s="31"/>
      <c r="AN140" s="51"/>
      <c r="AO140" s="51"/>
      <c r="AP140" s="51"/>
      <c r="AQ140" s="51"/>
      <c r="AR140" s="51">
        <v>0</v>
      </c>
      <c r="AS140" s="51"/>
      <c r="AT140" s="51"/>
      <c r="AU140" s="51"/>
      <c r="AV140" s="51">
        <v>0</v>
      </c>
      <c r="AW140" s="51"/>
      <c r="AX140" s="51"/>
      <c r="AY140" s="51">
        <f>(BB140-AV140)</f>
        <v>2000</v>
      </c>
      <c r="AZ140" s="51"/>
      <c r="BA140" s="51"/>
      <c r="BB140" s="51">
        <v>2000</v>
      </c>
      <c r="BC140" s="51">
        <v>2000</v>
      </c>
      <c r="BD140" s="51">
        <v>1200</v>
      </c>
      <c r="BE140" s="51">
        <v>3443.19</v>
      </c>
      <c r="BF140" s="51">
        <v>8000</v>
      </c>
      <c r="BG140" s="51">
        <v>3443.19</v>
      </c>
      <c r="BH140" s="51">
        <v>0</v>
      </c>
      <c r="BI140" s="51">
        <f>(BJ140-BH140)</f>
        <v>0</v>
      </c>
      <c r="BJ140" s="51">
        <v>0</v>
      </c>
      <c r="BK140" s="51"/>
      <c r="BL140" s="51">
        <f t="shared" si="291"/>
        <v>0</v>
      </c>
      <c r="BM140" s="51"/>
      <c r="BN140" s="51"/>
      <c r="BO140" s="51">
        <v>0</v>
      </c>
      <c r="BP140" s="51"/>
      <c r="BQ140" s="51"/>
      <c r="BR140" s="51">
        <f>(BS140-BO140)</f>
        <v>0</v>
      </c>
      <c r="BS140" s="51"/>
      <c r="BT140" s="51">
        <v>0</v>
      </c>
      <c r="BU140" s="51">
        <f>(BY140-BO140)</f>
        <v>250</v>
      </c>
      <c r="BV140" s="51"/>
      <c r="BW140" s="51"/>
      <c r="BX140" s="51"/>
      <c r="BY140" s="51">
        <v>250</v>
      </c>
      <c r="BZ140" s="51">
        <v>0</v>
      </c>
      <c r="CA140" s="51">
        <f t="shared" si="232"/>
        <v>0</v>
      </c>
      <c r="CB140" s="51">
        <f t="shared" si="233"/>
        <v>0</v>
      </c>
      <c r="CC140" s="51"/>
      <c r="CD140" s="51"/>
      <c r="CE140" s="51">
        <v>0</v>
      </c>
      <c r="CF140" s="51"/>
      <c r="CG140" s="51">
        <f t="shared" si="366"/>
        <v>0</v>
      </c>
      <c r="CH140" s="51">
        <f>(CI140-CE140)</f>
        <v>0</v>
      </c>
      <c r="CI140" s="51"/>
      <c r="CJ140" s="51"/>
      <c r="CK140" s="51">
        <f t="shared" si="377"/>
        <v>0</v>
      </c>
      <c r="CL140" s="51">
        <f>(CM140-CI140)</f>
        <v>0</v>
      </c>
      <c r="CM140" s="51"/>
      <c r="CN140" s="51"/>
      <c r="CO140" s="51">
        <f t="shared" si="378"/>
        <v>0</v>
      </c>
      <c r="CP140" s="51">
        <f>(CQ140-CM140)</f>
        <v>0</v>
      </c>
      <c r="CQ140" s="51"/>
      <c r="CR140" s="51"/>
      <c r="CS140" s="51">
        <f t="shared" si="410"/>
        <v>0</v>
      </c>
      <c r="CT140" s="51">
        <f>(CU140-CQ140)</f>
        <v>0</v>
      </c>
      <c r="CU140" s="51"/>
      <c r="CV140" s="51"/>
      <c r="CW140" s="51">
        <f t="shared" si="238"/>
        <v>0</v>
      </c>
      <c r="CX140" s="51">
        <f>(CY140-CU140)</f>
        <v>0</v>
      </c>
      <c r="CY140" s="51"/>
      <c r="CZ140" s="745"/>
      <c r="DA140" s="745"/>
      <c r="DB140" s="745">
        <v>0</v>
      </c>
      <c r="DC140" s="745">
        <v>500</v>
      </c>
      <c r="DD140" s="51">
        <f t="shared" si="367"/>
        <v>0</v>
      </c>
      <c r="DE140" s="51">
        <f t="shared" si="368"/>
        <v>0</v>
      </c>
      <c r="DF140" s="745">
        <v>740</v>
      </c>
      <c r="DG140" s="745"/>
      <c r="DH140" s="51"/>
      <c r="DI140" s="51">
        <f t="shared" si="243"/>
        <v>0</v>
      </c>
      <c r="DJ140" s="51">
        <f>(DK140-DG140)</f>
        <v>0</v>
      </c>
      <c r="DK140" s="745"/>
      <c r="DL140" s="51">
        <f t="shared" si="369"/>
        <v>0</v>
      </c>
      <c r="DM140" s="51">
        <f>(DN140-DK140)</f>
        <v>0</v>
      </c>
      <c r="DN140" s="745"/>
      <c r="DO140" s="51">
        <v>500</v>
      </c>
      <c r="DP140" s="51">
        <f t="shared" si="246"/>
        <v>0</v>
      </c>
      <c r="DQ140" s="51">
        <f>(DR140-DN140)</f>
        <v>500</v>
      </c>
      <c r="DR140" s="745">
        <v>500</v>
      </c>
      <c r="DS140" s="745">
        <v>500</v>
      </c>
      <c r="DT140" s="51">
        <f t="shared" si="248"/>
        <v>100</v>
      </c>
      <c r="DU140" s="51">
        <f>(DV140-DR140)</f>
        <v>0</v>
      </c>
      <c r="DV140" s="745">
        <v>500</v>
      </c>
      <c r="DW140" s="745">
        <v>500</v>
      </c>
      <c r="DX140" s="745">
        <v>500</v>
      </c>
      <c r="DY140" s="745"/>
      <c r="DZ140" s="745"/>
    </row>
    <row r="141" spans="1:130" s="630" customFormat="1" ht="21" x14ac:dyDescent="0.35">
      <c r="A141" s="622"/>
      <c r="B141" s="622"/>
      <c r="C141" s="641"/>
      <c r="D141" s="622"/>
      <c r="E141" s="622"/>
      <c r="F141" s="622"/>
      <c r="G141" s="622"/>
      <c r="H141" s="622"/>
      <c r="I141" s="622"/>
      <c r="J141" s="622" t="s">
        <v>208</v>
      </c>
      <c r="K141" s="810"/>
      <c r="L141" s="587"/>
      <c r="M141" s="587"/>
      <c r="N141" s="550">
        <v>3299</v>
      </c>
      <c r="O141" s="534" t="s">
        <v>697</v>
      </c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591"/>
      <c r="AJ141" s="31"/>
      <c r="AK141" s="31"/>
      <c r="AL141" s="31"/>
      <c r="AM141" s="3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1"/>
      <c r="AY141" s="51"/>
      <c r="AZ141" s="51"/>
      <c r="BA141" s="51"/>
      <c r="BB141" s="51"/>
      <c r="BC141" s="51"/>
      <c r="BD141" s="51"/>
      <c r="BE141" s="51"/>
      <c r="BF141" s="51"/>
      <c r="BG141" s="51">
        <v>0</v>
      </c>
      <c r="BH141" s="51">
        <v>0</v>
      </c>
      <c r="BI141" s="51"/>
      <c r="BJ141" s="51">
        <v>0</v>
      </c>
      <c r="BK141" s="51"/>
      <c r="BL141" s="51"/>
      <c r="BM141" s="51"/>
      <c r="BN141" s="51"/>
      <c r="BO141" s="51">
        <v>0</v>
      </c>
      <c r="BP141" s="51"/>
      <c r="BQ141" s="51"/>
      <c r="BR141" s="51"/>
      <c r="BS141" s="51"/>
      <c r="BT141" s="51"/>
      <c r="BU141" s="51">
        <f>(BY141-BO141)</f>
        <v>926.05</v>
      </c>
      <c r="BV141" s="51"/>
      <c r="BW141" s="51"/>
      <c r="BX141" s="51"/>
      <c r="BY141" s="51">
        <v>926.05</v>
      </c>
      <c r="BZ141" s="51">
        <v>926.05</v>
      </c>
      <c r="CA141" s="51">
        <f t="shared" si="232"/>
        <v>0</v>
      </c>
      <c r="CB141" s="51">
        <f t="shared" si="233"/>
        <v>100</v>
      </c>
      <c r="CC141" s="51"/>
      <c r="CD141" s="51"/>
      <c r="CE141" s="51"/>
      <c r="CF141" s="51"/>
      <c r="CG141" s="51">
        <f t="shared" si="366"/>
        <v>0</v>
      </c>
      <c r="CH141" s="51">
        <f>(CI141-CE141)</f>
        <v>0</v>
      </c>
      <c r="CI141" s="51"/>
      <c r="CJ141" s="51"/>
      <c r="CK141" s="51">
        <f t="shared" si="377"/>
        <v>0</v>
      </c>
      <c r="CL141" s="51">
        <f>(CM141-CI141)</f>
        <v>0</v>
      </c>
      <c r="CM141" s="51"/>
      <c r="CN141" s="51"/>
      <c r="CO141" s="51">
        <f t="shared" si="378"/>
        <v>0</v>
      </c>
      <c r="CP141" s="51">
        <f>(CQ141-CM141)</f>
        <v>0</v>
      </c>
      <c r="CQ141" s="51"/>
      <c r="CR141" s="51">
        <v>200</v>
      </c>
      <c r="CS141" s="51">
        <f t="shared" si="410"/>
        <v>0</v>
      </c>
      <c r="CT141" s="51">
        <f>(CU141-CQ141)</f>
        <v>200</v>
      </c>
      <c r="CU141" s="51">
        <v>200</v>
      </c>
      <c r="CV141" s="51">
        <v>200</v>
      </c>
      <c r="CW141" s="51">
        <f t="shared" si="238"/>
        <v>100</v>
      </c>
      <c r="CX141" s="51">
        <f>(CY141-CU141)</f>
        <v>940</v>
      </c>
      <c r="CY141" s="51">
        <v>1140</v>
      </c>
      <c r="CZ141" s="745"/>
      <c r="DA141" s="745"/>
      <c r="DB141" s="745">
        <v>200</v>
      </c>
      <c r="DC141" s="745">
        <v>367.79</v>
      </c>
      <c r="DD141" s="51">
        <f t="shared" si="367"/>
        <v>183.89500000000001</v>
      </c>
      <c r="DE141" s="51">
        <f t="shared" si="368"/>
        <v>5.254142857142857</v>
      </c>
      <c r="DF141" s="745">
        <v>723.04</v>
      </c>
      <c r="DG141" s="745">
        <v>0</v>
      </c>
      <c r="DH141" s="51">
        <v>201</v>
      </c>
      <c r="DI141" s="51">
        <f t="shared" si="243"/>
        <v>0</v>
      </c>
      <c r="DJ141" s="51">
        <f>(DK141-DG141)</f>
        <v>7000</v>
      </c>
      <c r="DK141" s="745">
        <v>7000</v>
      </c>
      <c r="DL141" s="51">
        <f t="shared" si="369"/>
        <v>10.329142857142855</v>
      </c>
      <c r="DM141" s="51">
        <f>(DN141-DK141)</f>
        <v>0</v>
      </c>
      <c r="DN141" s="745">
        <v>7000</v>
      </c>
      <c r="DO141" s="51">
        <v>1068.19</v>
      </c>
      <c r="DP141" s="51">
        <f t="shared" si="246"/>
        <v>15.259857142857145</v>
      </c>
      <c r="DQ141" s="51">
        <f>(DR141-DN141)</f>
        <v>-3000</v>
      </c>
      <c r="DR141" s="745">
        <v>4000</v>
      </c>
      <c r="DS141" s="745">
        <v>1956.69</v>
      </c>
      <c r="DT141" s="51">
        <f t="shared" si="248"/>
        <v>48.917250000000003</v>
      </c>
      <c r="DU141" s="51">
        <f>(DV141-DR141)</f>
        <v>-1000</v>
      </c>
      <c r="DV141" s="745">
        <v>3000</v>
      </c>
      <c r="DW141" s="745">
        <v>4000</v>
      </c>
      <c r="DX141" s="745">
        <v>4000</v>
      </c>
      <c r="DY141" s="745"/>
      <c r="DZ141" s="745"/>
    </row>
    <row r="142" spans="1:130" s="630" customFormat="1" ht="20.100000000000001" customHeight="1" x14ac:dyDescent="0.35">
      <c r="A142" s="622"/>
      <c r="B142" s="622"/>
      <c r="C142" s="641"/>
      <c r="D142" s="622"/>
      <c r="E142" s="622" t="s">
        <v>7</v>
      </c>
      <c r="F142" s="622"/>
      <c r="G142" s="622"/>
      <c r="H142" s="622"/>
      <c r="I142" s="622"/>
      <c r="J142" s="622" t="s">
        <v>208</v>
      </c>
      <c r="K142" s="810"/>
      <c r="L142" s="587">
        <v>34</v>
      </c>
      <c r="M142" s="822" t="s">
        <v>251</v>
      </c>
      <c r="N142" s="822"/>
      <c r="O142" s="805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591"/>
      <c r="AJ142" s="31"/>
      <c r="AK142" s="31"/>
      <c r="AL142" s="31"/>
      <c r="AM142" s="31"/>
      <c r="AN142" s="102">
        <f t="shared" ref="AN142:AQ143" si="419">AN143</f>
        <v>0</v>
      </c>
      <c r="AO142" s="102">
        <f t="shared" si="419"/>
        <v>0</v>
      </c>
      <c r="AP142" s="102">
        <f t="shared" si="419"/>
        <v>0</v>
      </c>
      <c r="AQ142" s="102">
        <f t="shared" si="419"/>
        <v>0</v>
      </c>
      <c r="AR142" s="102">
        <v>0</v>
      </c>
      <c r="AS142" s="102"/>
      <c r="AT142" s="102"/>
      <c r="AU142" s="102">
        <f>AU143</f>
        <v>3000</v>
      </c>
      <c r="AV142" s="102">
        <f>AV143</f>
        <v>3000</v>
      </c>
      <c r="AW142" s="102">
        <v>3000</v>
      </c>
      <c r="AX142" s="102">
        <v>3000</v>
      </c>
      <c r="AY142" s="102">
        <f>AY143</f>
        <v>-3000</v>
      </c>
      <c r="AZ142" s="102"/>
      <c r="BA142" s="102"/>
      <c r="BB142" s="102">
        <f t="shared" ref="BB142:BK143" si="420">BB143</f>
        <v>0</v>
      </c>
      <c r="BC142" s="102">
        <f t="shared" si="420"/>
        <v>0</v>
      </c>
      <c r="BD142" s="102">
        <f t="shared" si="420"/>
        <v>0</v>
      </c>
      <c r="BE142" s="102">
        <f t="shared" si="420"/>
        <v>0</v>
      </c>
      <c r="BF142" s="102">
        <f t="shared" si="420"/>
        <v>500</v>
      </c>
      <c r="BG142" s="102">
        <f t="shared" si="420"/>
        <v>554.36</v>
      </c>
      <c r="BH142" s="102">
        <f t="shared" si="420"/>
        <v>500</v>
      </c>
      <c r="BI142" s="102">
        <f t="shared" si="420"/>
        <v>0</v>
      </c>
      <c r="BJ142" s="102">
        <f t="shared" si="420"/>
        <v>500</v>
      </c>
      <c r="BK142" s="102">
        <f t="shared" si="420"/>
        <v>386.97</v>
      </c>
      <c r="BL142" s="102">
        <f t="shared" si="291"/>
        <v>77.394000000000005</v>
      </c>
      <c r="BM142" s="102"/>
      <c r="BN142" s="102"/>
      <c r="BO142" s="102">
        <f>BO143</f>
        <v>500</v>
      </c>
      <c r="BP142" s="102"/>
      <c r="BQ142" s="102"/>
      <c r="BR142" s="102">
        <f>BR143</f>
        <v>500</v>
      </c>
      <c r="BS142" s="102">
        <f>BS143</f>
        <v>1000</v>
      </c>
      <c r="BT142" s="102">
        <f>BT143</f>
        <v>418.09000000000003</v>
      </c>
      <c r="BU142" s="102">
        <f>BU143</f>
        <v>1200</v>
      </c>
      <c r="BV142" s="102">
        <f>BV143</f>
        <v>1000</v>
      </c>
      <c r="BW142" s="102"/>
      <c r="BX142" s="102"/>
      <c r="BY142" s="102">
        <f>BY143</f>
        <v>1700</v>
      </c>
      <c r="BZ142" s="102">
        <f>BZ143</f>
        <v>1381.7199999999998</v>
      </c>
      <c r="CA142" s="102">
        <f t="shared" si="232"/>
        <v>249.24597734324263</v>
      </c>
      <c r="CB142" s="102">
        <f t="shared" si="233"/>
        <v>81.277647058823518</v>
      </c>
      <c r="CC142" s="102">
        <v>1000</v>
      </c>
      <c r="CD142" s="102">
        <v>1000</v>
      </c>
      <c r="CE142" s="102">
        <f>CE143</f>
        <v>1000</v>
      </c>
      <c r="CF142" s="102">
        <f>CF143</f>
        <v>961.44</v>
      </c>
      <c r="CG142" s="102">
        <f t="shared" si="366"/>
        <v>96.144000000000005</v>
      </c>
      <c r="CH142" s="102">
        <f>CH143</f>
        <v>4000</v>
      </c>
      <c r="CI142" s="102">
        <f>CI143</f>
        <v>5000</v>
      </c>
      <c r="CJ142" s="102"/>
      <c r="CK142" s="102">
        <f t="shared" si="377"/>
        <v>0</v>
      </c>
      <c r="CL142" s="102">
        <f>CL143</f>
        <v>0</v>
      </c>
      <c r="CM142" s="102">
        <f>CM143</f>
        <v>5000</v>
      </c>
      <c r="CN142" s="102"/>
      <c r="CO142" s="102">
        <f t="shared" si="378"/>
        <v>0</v>
      </c>
      <c r="CP142" s="102">
        <f>CP143</f>
        <v>0</v>
      </c>
      <c r="CQ142" s="102">
        <f>CQ143</f>
        <v>5000</v>
      </c>
      <c r="CR142" s="102">
        <f>CR143</f>
        <v>3625.37</v>
      </c>
      <c r="CS142" s="102">
        <f t="shared" si="410"/>
        <v>72.507400000000004</v>
      </c>
      <c r="CT142" s="102">
        <f>CT143</f>
        <v>-50</v>
      </c>
      <c r="CU142" s="102">
        <f>CU143</f>
        <v>4950</v>
      </c>
      <c r="CV142" s="102">
        <f>CV143</f>
        <v>3625.37</v>
      </c>
      <c r="CW142" s="102">
        <f t="shared" si="238"/>
        <v>73.239797979797984</v>
      </c>
      <c r="CX142" s="102">
        <f>CX143</f>
        <v>453.71</v>
      </c>
      <c r="CY142" s="102">
        <f>CY143</f>
        <v>5403.71</v>
      </c>
      <c r="CZ142" s="115">
        <v>5100</v>
      </c>
      <c r="DA142" s="115">
        <v>5100</v>
      </c>
      <c r="DB142" s="115">
        <v>1910.94</v>
      </c>
      <c r="DC142" s="115">
        <f>DC143</f>
        <v>2011.39</v>
      </c>
      <c r="DD142" s="102">
        <f t="shared" si="367"/>
        <v>105.25657529802088</v>
      </c>
      <c r="DE142" s="102">
        <f t="shared" si="368"/>
        <v>39.439019607843143</v>
      </c>
      <c r="DF142" s="115">
        <f>DF143</f>
        <v>5424.62</v>
      </c>
      <c r="DG142" s="115">
        <f>DG143</f>
        <v>5100</v>
      </c>
      <c r="DH142" s="102">
        <f>DH143</f>
        <v>925.48</v>
      </c>
      <c r="DI142" s="102">
        <f t="shared" si="243"/>
        <v>18.146666666666668</v>
      </c>
      <c r="DJ142" s="102">
        <f>DJ143</f>
        <v>0</v>
      </c>
      <c r="DK142" s="115">
        <f>DK143</f>
        <v>5100</v>
      </c>
      <c r="DL142" s="102">
        <f t="shared" si="369"/>
        <v>106.36509803921568</v>
      </c>
      <c r="DM142" s="102">
        <f>DM143</f>
        <v>0</v>
      </c>
      <c r="DN142" s="115">
        <f>DN143</f>
        <v>5100</v>
      </c>
      <c r="DO142" s="102">
        <f>DO143</f>
        <v>2924.67</v>
      </c>
      <c r="DP142" s="102">
        <f t="shared" si="246"/>
        <v>57.346470588235299</v>
      </c>
      <c r="DQ142" s="102">
        <f>DQ143</f>
        <v>0</v>
      </c>
      <c r="DR142" s="115">
        <f>DR143</f>
        <v>5100</v>
      </c>
      <c r="DS142" s="115">
        <f>DS143</f>
        <v>4882.5200000000004</v>
      </c>
      <c r="DT142" s="102">
        <f t="shared" si="248"/>
        <v>95.735686274509817</v>
      </c>
      <c r="DU142" s="102">
        <f>DU143</f>
        <v>1600</v>
      </c>
      <c r="DV142" s="115">
        <f>DV143</f>
        <v>6700</v>
      </c>
      <c r="DW142" s="115">
        <f t="shared" ref="DW142:DX142" si="421">DW143</f>
        <v>5100</v>
      </c>
      <c r="DX142" s="115">
        <f t="shared" si="421"/>
        <v>5100</v>
      </c>
      <c r="DY142" s="115">
        <v>5100</v>
      </c>
      <c r="DZ142" s="115">
        <v>5100</v>
      </c>
    </row>
    <row r="143" spans="1:130" s="630" customFormat="1" ht="20.100000000000001" customHeight="1" x14ac:dyDescent="0.35">
      <c r="A143" s="622" t="s">
        <v>465</v>
      </c>
      <c r="B143" s="622" t="s">
        <v>500</v>
      </c>
      <c r="C143" s="641" t="s">
        <v>7</v>
      </c>
      <c r="D143" s="622"/>
      <c r="E143" s="622" t="s">
        <v>7</v>
      </c>
      <c r="F143" s="622"/>
      <c r="G143" s="622"/>
      <c r="H143" s="622"/>
      <c r="I143" s="622"/>
      <c r="J143" s="622" t="s">
        <v>208</v>
      </c>
      <c r="K143" s="810"/>
      <c r="L143" s="680"/>
      <c r="M143" s="819">
        <v>343</v>
      </c>
      <c r="N143" s="819" t="s">
        <v>277</v>
      </c>
      <c r="O143" s="808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591"/>
      <c r="AJ143" s="31"/>
      <c r="AK143" s="31"/>
      <c r="AL143" s="31"/>
      <c r="AM143" s="31"/>
      <c r="AN143" s="102">
        <f t="shared" si="419"/>
        <v>0</v>
      </c>
      <c r="AO143" s="102">
        <f t="shared" si="419"/>
        <v>0</v>
      </c>
      <c r="AP143" s="102">
        <f t="shared" si="419"/>
        <v>0</v>
      </c>
      <c r="AQ143" s="102">
        <f t="shared" si="419"/>
        <v>0</v>
      </c>
      <c r="AR143" s="102">
        <v>0</v>
      </c>
      <c r="AS143" s="102"/>
      <c r="AT143" s="102"/>
      <c r="AU143" s="102">
        <f>AU144</f>
        <v>3000</v>
      </c>
      <c r="AV143" s="102">
        <f>AV144</f>
        <v>3000</v>
      </c>
      <c r="AW143" s="102"/>
      <c r="AX143" s="102"/>
      <c r="AY143" s="102">
        <f>AY144</f>
        <v>-3000</v>
      </c>
      <c r="AZ143" s="102"/>
      <c r="BA143" s="102"/>
      <c r="BB143" s="102">
        <f t="shared" si="420"/>
        <v>0</v>
      </c>
      <c r="BC143" s="102">
        <f t="shared" si="420"/>
        <v>0</v>
      </c>
      <c r="BD143" s="102">
        <f t="shared" si="420"/>
        <v>0</v>
      </c>
      <c r="BE143" s="102">
        <f t="shared" si="420"/>
        <v>0</v>
      </c>
      <c r="BF143" s="102">
        <f t="shared" si="420"/>
        <v>500</v>
      </c>
      <c r="BG143" s="102">
        <f>BG144+BG145</f>
        <v>554.36</v>
      </c>
      <c r="BH143" s="102">
        <f t="shared" si="420"/>
        <v>500</v>
      </c>
      <c r="BI143" s="102">
        <f t="shared" si="420"/>
        <v>0</v>
      </c>
      <c r="BJ143" s="102">
        <f t="shared" si="420"/>
        <v>500</v>
      </c>
      <c r="BK143" s="102">
        <f t="shared" si="420"/>
        <v>386.97</v>
      </c>
      <c r="BL143" s="102">
        <f t="shared" si="291"/>
        <v>77.394000000000005</v>
      </c>
      <c r="BM143" s="102"/>
      <c r="BN143" s="102"/>
      <c r="BO143" s="102">
        <f>BO144+BO145</f>
        <v>500</v>
      </c>
      <c r="BP143" s="102"/>
      <c r="BQ143" s="102"/>
      <c r="BR143" s="102">
        <f>BR144+BR145</f>
        <v>500</v>
      </c>
      <c r="BS143" s="102">
        <f>BS144+BS145</f>
        <v>1000</v>
      </c>
      <c r="BT143" s="102">
        <f>BT144+BT145</f>
        <v>418.09000000000003</v>
      </c>
      <c r="BU143" s="102">
        <f>BU144</f>
        <v>1200</v>
      </c>
      <c r="BV143" s="102">
        <f>BV144+BV145</f>
        <v>1000</v>
      </c>
      <c r="BW143" s="102"/>
      <c r="BX143" s="102"/>
      <c r="BY143" s="102">
        <f>BY144+BY145</f>
        <v>1700</v>
      </c>
      <c r="BZ143" s="102">
        <f>BZ144+BZ145</f>
        <v>1381.7199999999998</v>
      </c>
      <c r="CA143" s="102">
        <f t="shared" si="232"/>
        <v>249.24597734324263</v>
      </c>
      <c r="CB143" s="102">
        <f t="shared" si="233"/>
        <v>81.277647058823518</v>
      </c>
      <c r="CC143" s="102">
        <f>CC144</f>
        <v>0</v>
      </c>
      <c r="CD143" s="102">
        <f>CD144</f>
        <v>0</v>
      </c>
      <c r="CE143" s="102">
        <f>CE144+CE145</f>
        <v>1000</v>
      </c>
      <c r="CF143" s="102">
        <f>CF144+CF145</f>
        <v>961.44</v>
      </c>
      <c r="CG143" s="102">
        <f t="shared" si="366"/>
        <v>96.144000000000005</v>
      </c>
      <c r="CH143" s="102">
        <f>CH144+CH145</f>
        <v>4000</v>
      </c>
      <c r="CI143" s="102">
        <f>CI144+CI145</f>
        <v>5000</v>
      </c>
      <c r="CJ143" s="102"/>
      <c r="CK143" s="102">
        <f t="shared" si="377"/>
        <v>0</v>
      </c>
      <c r="CL143" s="102">
        <f>CL144+CL145</f>
        <v>0</v>
      </c>
      <c r="CM143" s="102">
        <f>CM144+CM145</f>
        <v>5000</v>
      </c>
      <c r="CN143" s="102"/>
      <c r="CO143" s="102">
        <f t="shared" si="378"/>
        <v>0</v>
      </c>
      <c r="CP143" s="102">
        <f>CP144+CP145</f>
        <v>0</v>
      </c>
      <c r="CQ143" s="102">
        <f>CQ144+CQ145</f>
        <v>5000</v>
      </c>
      <c r="CR143" s="102">
        <f>CR144+CR145</f>
        <v>3625.37</v>
      </c>
      <c r="CS143" s="102">
        <f t="shared" ref="CS143:CS148" si="422">IFERROR(CR143/CQ143*100,)</f>
        <v>72.507400000000004</v>
      </c>
      <c r="CT143" s="102">
        <f>CT144+CT145</f>
        <v>-50</v>
      </c>
      <c r="CU143" s="102">
        <f>CU144+CU145</f>
        <v>4950</v>
      </c>
      <c r="CV143" s="102">
        <f>CV144+CV145</f>
        <v>3625.37</v>
      </c>
      <c r="CW143" s="102">
        <f t="shared" ref="CW143:CW148" si="423">IFERROR(CV143/CU143*100,)</f>
        <v>73.239797979797984</v>
      </c>
      <c r="CX143" s="102">
        <f t="shared" ref="CX143:DH143" si="424">CX144+CX145</f>
        <v>453.71</v>
      </c>
      <c r="CY143" s="102">
        <f t="shared" si="424"/>
        <v>5403.71</v>
      </c>
      <c r="CZ143" s="115">
        <f t="shared" si="424"/>
        <v>0</v>
      </c>
      <c r="DA143" s="115">
        <f t="shared" si="424"/>
        <v>0</v>
      </c>
      <c r="DB143" s="115">
        <v>1910.94</v>
      </c>
      <c r="DC143" s="115">
        <f>DC144+DC145</f>
        <v>2011.39</v>
      </c>
      <c r="DD143" s="102">
        <f t="shared" ref="DD143:DD148" si="425">IFERROR(DC143/DB143*100,)</f>
        <v>105.25657529802088</v>
      </c>
      <c r="DE143" s="102">
        <f t="shared" ref="DE143:DE148" si="426">IFERROR(DC143/DK143*100,)</f>
        <v>39.439019607843143</v>
      </c>
      <c r="DF143" s="115">
        <f t="shared" ref="DF143" si="427">DF144+DF145</f>
        <v>5424.62</v>
      </c>
      <c r="DG143" s="115">
        <f t="shared" si="424"/>
        <v>5100</v>
      </c>
      <c r="DH143" s="102">
        <f t="shared" si="424"/>
        <v>925.48</v>
      </c>
      <c r="DI143" s="102">
        <f t="shared" ref="DI143:DI148" si="428">IFERROR(DH143/DG143*100,)</f>
        <v>18.146666666666668</v>
      </c>
      <c r="DJ143" s="102">
        <f>DJ144+DJ145</f>
        <v>0</v>
      </c>
      <c r="DK143" s="115">
        <f>DK144+DK145</f>
        <v>5100</v>
      </c>
      <c r="DL143" s="102">
        <f t="shared" ref="DL143:DL148" si="429">IFERROR(DF143/DK143*100,)</f>
        <v>106.36509803921568</v>
      </c>
      <c r="DM143" s="102">
        <f>DM144+DM145</f>
        <v>0</v>
      </c>
      <c r="DN143" s="115">
        <f>DN144+DN145</f>
        <v>5100</v>
      </c>
      <c r="DO143" s="102">
        <f t="shared" ref="DO143" si="430">DO144+DO145</f>
        <v>2924.67</v>
      </c>
      <c r="DP143" s="102">
        <f t="shared" ref="DP143:DP148" si="431">IFERROR(DO143/DN143*100,)</f>
        <v>57.346470588235299</v>
      </c>
      <c r="DQ143" s="102">
        <f>DQ144+DQ145</f>
        <v>0</v>
      </c>
      <c r="DR143" s="115">
        <f>DR144+DR145</f>
        <v>5100</v>
      </c>
      <c r="DS143" s="115">
        <f t="shared" ref="DS143" si="432">DS144+DS145</f>
        <v>4882.5200000000004</v>
      </c>
      <c r="DT143" s="102">
        <f t="shared" ref="DT143:DT148" si="433">IFERROR(DS143/DR143*100,)</f>
        <v>95.735686274509817</v>
      </c>
      <c r="DU143" s="102">
        <f>DU144+DU145</f>
        <v>1600</v>
      </c>
      <c r="DV143" s="115">
        <f>DV144+DV145</f>
        <v>6700</v>
      </c>
      <c r="DW143" s="115">
        <f t="shared" ref="DW143:DZ143" si="434">DW144+DW145</f>
        <v>5100</v>
      </c>
      <c r="DX143" s="115">
        <f t="shared" ref="DX143" si="435">DX144+DX145</f>
        <v>5100</v>
      </c>
      <c r="DY143" s="115">
        <f t="shared" si="434"/>
        <v>0</v>
      </c>
      <c r="DZ143" s="115">
        <f t="shared" si="434"/>
        <v>0</v>
      </c>
    </row>
    <row r="144" spans="1:130" s="630" customFormat="1" ht="20.100000000000001" customHeight="1" x14ac:dyDescent="0.35">
      <c r="A144" s="622"/>
      <c r="B144" s="622"/>
      <c r="C144" s="641"/>
      <c r="D144" s="622"/>
      <c r="E144" s="622" t="s">
        <v>7</v>
      </c>
      <c r="F144" s="622"/>
      <c r="G144" s="622"/>
      <c r="H144" s="622"/>
      <c r="I144" s="622"/>
      <c r="J144" s="622" t="s">
        <v>208</v>
      </c>
      <c r="K144" s="810"/>
      <c r="L144" s="587"/>
      <c r="M144" s="680"/>
      <c r="N144" s="681">
        <v>3431</v>
      </c>
      <c r="O144" s="824" t="s">
        <v>195</v>
      </c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591"/>
      <c r="AJ144" s="31"/>
      <c r="AK144" s="31"/>
      <c r="AL144" s="31"/>
      <c r="AM144" s="31"/>
      <c r="AN144" s="51">
        <v>0</v>
      </c>
      <c r="AO144" s="51">
        <v>0</v>
      </c>
      <c r="AP144" s="51">
        <v>0</v>
      </c>
      <c r="AQ144" s="51">
        <v>0</v>
      </c>
      <c r="AR144" s="51">
        <v>0</v>
      </c>
      <c r="AS144" s="51"/>
      <c r="AT144" s="51"/>
      <c r="AU144" s="51">
        <v>3000</v>
      </c>
      <c r="AV144" s="51">
        <v>3000</v>
      </c>
      <c r="AW144" s="51"/>
      <c r="AX144" s="51"/>
      <c r="AY144" s="51">
        <f>(BB144-AV144)</f>
        <v>-3000</v>
      </c>
      <c r="AZ144" s="51"/>
      <c r="BA144" s="51"/>
      <c r="BB144" s="51">
        <v>0</v>
      </c>
      <c r="BC144" s="51">
        <v>0</v>
      </c>
      <c r="BD144" s="51">
        <v>0</v>
      </c>
      <c r="BE144" s="51">
        <v>0</v>
      </c>
      <c r="BF144" s="51">
        <v>500</v>
      </c>
      <c r="BG144" s="51">
        <v>489.38</v>
      </c>
      <c r="BH144" s="51">
        <v>500</v>
      </c>
      <c r="BI144" s="51">
        <f>(BJ144-BH144)</f>
        <v>0</v>
      </c>
      <c r="BJ144" s="51">
        <v>500</v>
      </c>
      <c r="BK144" s="103">
        <v>386.97</v>
      </c>
      <c r="BL144" s="51">
        <f t="shared" si="291"/>
        <v>77.394000000000005</v>
      </c>
      <c r="BM144" s="51"/>
      <c r="BN144" s="51"/>
      <c r="BO144" s="51">
        <v>500</v>
      </c>
      <c r="BP144" s="51"/>
      <c r="BQ144" s="51"/>
      <c r="BR144" s="51">
        <f>(BS144-BO144)</f>
        <v>500</v>
      </c>
      <c r="BS144" s="51">
        <v>1000</v>
      </c>
      <c r="BT144" s="51">
        <v>386.97</v>
      </c>
      <c r="BU144" s="51">
        <f>(BY144-BO144)</f>
        <v>1200</v>
      </c>
      <c r="BV144" s="51">
        <v>1000</v>
      </c>
      <c r="BW144" s="51"/>
      <c r="BX144" s="51"/>
      <c r="BY144" s="51">
        <v>1700</v>
      </c>
      <c r="BZ144" s="51">
        <v>1350.6</v>
      </c>
      <c r="CA144" s="51">
        <f t="shared" si="232"/>
        <v>275.98185459152393</v>
      </c>
      <c r="CB144" s="51">
        <f t="shared" si="233"/>
        <v>79.447058823529403</v>
      </c>
      <c r="CC144" s="51"/>
      <c r="CD144" s="51"/>
      <c r="CE144" s="51">
        <v>1000</v>
      </c>
      <c r="CF144" s="51">
        <v>957.73</v>
      </c>
      <c r="CG144" s="51">
        <f t="shared" si="366"/>
        <v>95.772999999999996</v>
      </c>
      <c r="CH144" s="51">
        <f>(CI144-CE144)</f>
        <v>3900</v>
      </c>
      <c r="CI144" s="51">
        <v>4900</v>
      </c>
      <c r="CJ144" s="51"/>
      <c r="CK144" s="51">
        <f t="shared" si="377"/>
        <v>0</v>
      </c>
      <c r="CL144" s="51">
        <f>(CM144-CI144)</f>
        <v>0</v>
      </c>
      <c r="CM144" s="51">
        <v>4900</v>
      </c>
      <c r="CN144" s="51"/>
      <c r="CO144" s="51">
        <f t="shared" si="378"/>
        <v>0</v>
      </c>
      <c r="CP144" s="51">
        <f>(CQ144-CM144)</f>
        <v>0</v>
      </c>
      <c r="CQ144" s="51">
        <v>4900</v>
      </c>
      <c r="CR144" s="51">
        <v>3621.66</v>
      </c>
      <c r="CS144" s="51">
        <f t="shared" si="422"/>
        <v>73.911428571428573</v>
      </c>
      <c r="CT144" s="51">
        <f>(CU144-CQ144)</f>
        <v>0</v>
      </c>
      <c r="CU144" s="51">
        <v>4900</v>
      </c>
      <c r="CV144" s="51">
        <v>3621.66</v>
      </c>
      <c r="CW144" s="51">
        <f t="shared" si="423"/>
        <v>73.911428571428573</v>
      </c>
      <c r="CX144" s="51">
        <f>(CY144-CU144)</f>
        <v>500</v>
      </c>
      <c r="CY144" s="51">
        <v>5400</v>
      </c>
      <c r="CZ144" s="745"/>
      <c r="DA144" s="745"/>
      <c r="DB144" s="745">
        <v>1907.23</v>
      </c>
      <c r="DC144" s="745">
        <v>2011.39</v>
      </c>
      <c r="DD144" s="51">
        <f t="shared" si="425"/>
        <v>105.46132349008772</v>
      </c>
      <c r="DE144" s="51">
        <f t="shared" si="426"/>
        <v>40.227800000000002</v>
      </c>
      <c r="DF144" s="745">
        <v>5371.72</v>
      </c>
      <c r="DG144" s="745">
        <v>5000</v>
      </c>
      <c r="DH144" s="51">
        <v>925.48</v>
      </c>
      <c r="DI144" s="51">
        <f t="shared" si="428"/>
        <v>18.509600000000002</v>
      </c>
      <c r="DJ144" s="51">
        <f>(DK144-DG144)</f>
        <v>0</v>
      </c>
      <c r="DK144" s="745">
        <v>5000</v>
      </c>
      <c r="DL144" s="51">
        <f t="shared" si="429"/>
        <v>107.4344</v>
      </c>
      <c r="DM144" s="51">
        <f>(DN144-DK144)</f>
        <v>0</v>
      </c>
      <c r="DN144" s="745">
        <v>5000</v>
      </c>
      <c r="DO144" s="51">
        <v>2924.67</v>
      </c>
      <c r="DP144" s="51">
        <f t="shared" si="431"/>
        <v>58.493400000000008</v>
      </c>
      <c r="DQ144" s="51">
        <f>(DR144-DN144)</f>
        <v>0</v>
      </c>
      <c r="DR144" s="745">
        <v>5000</v>
      </c>
      <c r="DS144" s="745">
        <v>4882.5200000000004</v>
      </c>
      <c r="DT144" s="51">
        <f t="shared" si="433"/>
        <v>97.650400000000005</v>
      </c>
      <c r="DU144" s="51">
        <f>(DV144-DR144)</f>
        <v>1600</v>
      </c>
      <c r="DV144" s="745">
        <v>6600</v>
      </c>
      <c r="DW144" s="745">
        <v>5000</v>
      </c>
      <c r="DX144" s="745">
        <v>5000</v>
      </c>
      <c r="DY144" s="745"/>
      <c r="DZ144" s="745"/>
    </row>
    <row r="145" spans="1:130" s="630" customFormat="1" ht="20.100000000000001" customHeight="1" x14ac:dyDescent="0.35">
      <c r="A145" s="622"/>
      <c r="B145" s="622"/>
      <c r="C145" s="641"/>
      <c r="D145" s="622"/>
      <c r="E145" s="622"/>
      <c r="F145" s="622"/>
      <c r="G145" s="622"/>
      <c r="H145" s="622"/>
      <c r="I145" s="622"/>
      <c r="J145" s="622" t="s">
        <v>208</v>
      </c>
      <c r="K145" s="810"/>
      <c r="L145" s="587"/>
      <c r="M145" s="587"/>
      <c r="N145" s="588">
        <v>3433</v>
      </c>
      <c r="O145" s="642" t="s">
        <v>136</v>
      </c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591"/>
      <c r="AJ145" s="31"/>
      <c r="AK145" s="31"/>
      <c r="AL145" s="31"/>
      <c r="AM145" s="3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  <c r="AX145" s="51"/>
      <c r="AY145" s="51"/>
      <c r="AZ145" s="51"/>
      <c r="BA145" s="51"/>
      <c r="BB145" s="51"/>
      <c r="BC145" s="51"/>
      <c r="BD145" s="51"/>
      <c r="BE145" s="51"/>
      <c r="BF145" s="51"/>
      <c r="BG145" s="51">
        <v>64.98</v>
      </c>
      <c r="BH145" s="51">
        <v>0</v>
      </c>
      <c r="BI145" s="51"/>
      <c r="BJ145" s="51">
        <v>0</v>
      </c>
      <c r="BK145" s="103"/>
      <c r="BL145" s="51"/>
      <c r="BM145" s="51"/>
      <c r="BN145" s="51"/>
      <c r="BO145" s="51">
        <v>0</v>
      </c>
      <c r="BP145" s="51"/>
      <c r="BQ145" s="51"/>
      <c r="BR145" s="51">
        <f>(BS145-BO145)</f>
        <v>0</v>
      </c>
      <c r="BS145" s="51"/>
      <c r="BT145" s="51">
        <v>31.12</v>
      </c>
      <c r="BU145" s="51">
        <f>(BY145-BO145)</f>
        <v>0</v>
      </c>
      <c r="BV145" s="51"/>
      <c r="BW145" s="51"/>
      <c r="BX145" s="51"/>
      <c r="BY145" s="51">
        <v>0</v>
      </c>
      <c r="BZ145" s="51">
        <v>31.12</v>
      </c>
      <c r="CA145" s="51">
        <f t="shared" si="232"/>
        <v>47.891658971991383</v>
      </c>
      <c r="CB145" s="51">
        <f t="shared" si="233"/>
        <v>0</v>
      </c>
      <c r="CC145" s="51"/>
      <c r="CD145" s="51"/>
      <c r="CE145" s="51">
        <v>0</v>
      </c>
      <c r="CF145" s="51">
        <v>3.71</v>
      </c>
      <c r="CG145" s="51">
        <f t="shared" si="366"/>
        <v>0</v>
      </c>
      <c r="CH145" s="51">
        <f>(CI145-CE145)</f>
        <v>100</v>
      </c>
      <c r="CI145" s="51">
        <v>100</v>
      </c>
      <c r="CJ145" s="51"/>
      <c r="CK145" s="51">
        <f t="shared" si="377"/>
        <v>0</v>
      </c>
      <c r="CL145" s="51">
        <f>(CM145-CI145)</f>
        <v>0</v>
      </c>
      <c r="CM145" s="51">
        <v>100</v>
      </c>
      <c r="CN145" s="51"/>
      <c r="CO145" s="51">
        <f t="shared" si="378"/>
        <v>0</v>
      </c>
      <c r="CP145" s="51">
        <f>(CQ145-CM145)</f>
        <v>0</v>
      </c>
      <c r="CQ145" s="51">
        <v>100</v>
      </c>
      <c r="CR145" s="51">
        <v>3.71</v>
      </c>
      <c r="CS145" s="51">
        <f t="shared" si="422"/>
        <v>3.71</v>
      </c>
      <c r="CT145" s="51">
        <f>(CU145-CQ145)</f>
        <v>-50</v>
      </c>
      <c r="CU145" s="51">
        <v>50</v>
      </c>
      <c r="CV145" s="51">
        <v>3.71</v>
      </c>
      <c r="CW145" s="51">
        <f t="shared" si="423"/>
        <v>7.42</v>
      </c>
      <c r="CX145" s="51">
        <f>(CY145-CU145)</f>
        <v>-46.29</v>
      </c>
      <c r="CY145" s="51">
        <v>3.71</v>
      </c>
      <c r="CZ145" s="745"/>
      <c r="DA145" s="745"/>
      <c r="DB145" s="745">
        <v>3.71</v>
      </c>
      <c r="DC145" s="745">
        <v>0</v>
      </c>
      <c r="DD145" s="51">
        <f t="shared" si="425"/>
        <v>0</v>
      </c>
      <c r="DE145" s="51">
        <f t="shared" si="426"/>
        <v>0</v>
      </c>
      <c r="DF145" s="745">
        <v>52.9</v>
      </c>
      <c r="DG145" s="745">
        <v>100</v>
      </c>
      <c r="DH145" s="51"/>
      <c r="DI145" s="51">
        <f t="shared" si="428"/>
        <v>0</v>
      </c>
      <c r="DJ145" s="51">
        <f>(DK145-DG145)</f>
        <v>0</v>
      </c>
      <c r="DK145" s="745">
        <v>100</v>
      </c>
      <c r="DL145" s="51">
        <f t="shared" si="429"/>
        <v>52.900000000000006</v>
      </c>
      <c r="DM145" s="51">
        <f>(DN145-DK145)</f>
        <v>0</v>
      </c>
      <c r="DN145" s="745">
        <v>100</v>
      </c>
      <c r="DO145" s="51"/>
      <c r="DP145" s="51">
        <f t="shared" si="431"/>
        <v>0</v>
      </c>
      <c r="DQ145" s="51">
        <f>(DR145-DN145)</f>
        <v>0</v>
      </c>
      <c r="DR145" s="745">
        <v>100</v>
      </c>
      <c r="DS145" s="745"/>
      <c r="DT145" s="51">
        <f t="shared" si="433"/>
        <v>0</v>
      </c>
      <c r="DU145" s="51">
        <f>(DV145-DR145)</f>
        <v>0</v>
      </c>
      <c r="DV145" s="745">
        <v>100</v>
      </c>
      <c r="DW145" s="745">
        <v>100</v>
      </c>
      <c r="DX145" s="745">
        <v>100</v>
      </c>
      <c r="DY145" s="745"/>
      <c r="DZ145" s="745"/>
    </row>
    <row r="146" spans="1:130" s="630" customFormat="1" ht="20.100000000000001" hidden="1" customHeight="1" x14ac:dyDescent="0.35">
      <c r="A146" s="622"/>
      <c r="B146" s="622"/>
      <c r="C146" s="641"/>
      <c r="D146" s="622"/>
      <c r="E146" s="622"/>
      <c r="F146" s="622"/>
      <c r="G146" s="622"/>
      <c r="H146" s="622"/>
      <c r="I146" s="622"/>
      <c r="J146" s="622" t="s">
        <v>208</v>
      </c>
      <c r="K146" s="810"/>
      <c r="L146" s="822">
        <v>38</v>
      </c>
      <c r="M146" s="822" t="s">
        <v>152</v>
      </c>
      <c r="N146" s="558"/>
      <c r="O146" s="82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591"/>
      <c r="AJ146" s="31"/>
      <c r="AK146" s="31"/>
      <c r="AL146" s="31"/>
      <c r="AM146" s="31"/>
      <c r="AN146" s="51"/>
      <c r="AO146" s="51"/>
      <c r="AP146" s="51"/>
      <c r="AQ146" s="51"/>
      <c r="AR146" s="102"/>
      <c r="AS146" s="102"/>
      <c r="AT146" s="102"/>
      <c r="AU146" s="102"/>
      <c r="AV146" s="102">
        <f>AV147</f>
        <v>0</v>
      </c>
      <c r="AW146" s="102"/>
      <c r="AX146" s="102"/>
      <c r="AY146" s="102"/>
      <c r="AZ146" s="102"/>
      <c r="BA146" s="102"/>
      <c r="BB146" s="102">
        <f t="shared" ref="BB146:BK147" si="436">BB147</f>
        <v>0</v>
      </c>
      <c r="BC146" s="102">
        <f t="shared" si="436"/>
        <v>0</v>
      </c>
      <c r="BD146" s="102">
        <f t="shared" si="436"/>
        <v>0</v>
      </c>
      <c r="BE146" s="102">
        <f t="shared" si="436"/>
        <v>0</v>
      </c>
      <c r="BF146" s="102">
        <f t="shared" si="436"/>
        <v>1700</v>
      </c>
      <c r="BG146" s="102">
        <f t="shared" si="436"/>
        <v>0</v>
      </c>
      <c r="BH146" s="102">
        <f t="shared" si="436"/>
        <v>2000</v>
      </c>
      <c r="BI146" s="102">
        <f t="shared" si="436"/>
        <v>0</v>
      </c>
      <c r="BJ146" s="102">
        <f t="shared" si="436"/>
        <v>2000</v>
      </c>
      <c r="BK146" s="102">
        <f t="shared" si="436"/>
        <v>500</v>
      </c>
      <c r="BL146" s="102">
        <f t="shared" si="291"/>
        <v>25</v>
      </c>
      <c r="BM146" s="102"/>
      <c r="BN146" s="102"/>
      <c r="BO146" s="102">
        <f>BO147</f>
        <v>2000</v>
      </c>
      <c r="BP146" s="102"/>
      <c r="BQ146" s="102"/>
      <c r="BR146" s="102">
        <f t="shared" ref="BR146:BV147" si="437">BR147</f>
        <v>0</v>
      </c>
      <c r="BS146" s="102">
        <f t="shared" si="437"/>
        <v>2000</v>
      </c>
      <c r="BT146" s="102">
        <f t="shared" si="437"/>
        <v>500</v>
      </c>
      <c r="BU146" s="102">
        <f t="shared" si="437"/>
        <v>-1500</v>
      </c>
      <c r="BV146" s="102">
        <f t="shared" si="437"/>
        <v>2000</v>
      </c>
      <c r="BW146" s="102"/>
      <c r="BX146" s="102"/>
      <c r="BY146" s="102">
        <f>BY147</f>
        <v>500</v>
      </c>
      <c r="BZ146" s="102">
        <f>BZ147</f>
        <v>500</v>
      </c>
      <c r="CA146" s="102">
        <f t="shared" ref="CA146:CA167" si="438">IFERROR(BZ146/BG146*100,)</f>
        <v>0</v>
      </c>
      <c r="CB146" s="102">
        <f t="shared" ref="CB146:CB167" si="439">IFERROR(BZ146/BY146*100,)</f>
        <v>100</v>
      </c>
      <c r="CC146" s="102">
        <v>2000</v>
      </c>
      <c r="CD146" s="102">
        <v>2000</v>
      </c>
      <c r="CE146" s="102">
        <f>CE147</f>
        <v>2000</v>
      </c>
      <c r="CF146" s="102">
        <f>CF147</f>
        <v>0</v>
      </c>
      <c r="CG146" s="102">
        <f>IFERROR(CF146/CE146*100,)</f>
        <v>0</v>
      </c>
      <c r="CH146" s="102">
        <f>CH147</f>
        <v>-1000</v>
      </c>
      <c r="CI146" s="102">
        <f>CI147</f>
        <v>1000</v>
      </c>
      <c r="CJ146" s="102"/>
      <c r="CK146" s="102">
        <f>IFERROR(CJ146/CI146*100,)</f>
        <v>0</v>
      </c>
      <c r="CL146" s="102">
        <f>CL147</f>
        <v>0</v>
      </c>
      <c r="CM146" s="102">
        <f>CM147</f>
        <v>1000</v>
      </c>
      <c r="CN146" s="102"/>
      <c r="CO146" s="102">
        <f>IFERROR(CN146/CM146*100,)</f>
        <v>0</v>
      </c>
      <c r="CP146" s="102">
        <f>CP147</f>
        <v>0</v>
      </c>
      <c r="CQ146" s="102">
        <f>CQ147</f>
        <v>1000</v>
      </c>
      <c r="CR146" s="102">
        <f>CR147</f>
        <v>0</v>
      </c>
      <c r="CS146" s="102">
        <f t="shared" si="422"/>
        <v>0</v>
      </c>
      <c r="CT146" s="102">
        <f>CT147</f>
        <v>-1000</v>
      </c>
      <c r="CU146" s="102">
        <f>CU147</f>
        <v>0</v>
      </c>
      <c r="CV146" s="102">
        <f>CV147</f>
        <v>0</v>
      </c>
      <c r="CW146" s="102">
        <f t="shared" si="423"/>
        <v>0</v>
      </c>
      <c r="CX146" s="102">
        <f>CX147</f>
        <v>0</v>
      </c>
      <c r="CY146" s="102">
        <f>CY147</f>
        <v>0</v>
      </c>
      <c r="CZ146" s="115">
        <f t="shared" ref="CZ146:DH147" si="440">CZ147</f>
        <v>0</v>
      </c>
      <c r="DA146" s="115">
        <f t="shared" si="440"/>
        <v>0</v>
      </c>
      <c r="DB146" s="115">
        <f>DB147</f>
        <v>0</v>
      </c>
      <c r="DC146" s="115">
        <f>DC147</f>
        <v>0</v>
      </c>
      <c r="DD146" s="102">
        <f t="shared" si="425"/>
        <v>0</v>
      </c>
      <c r="DE146" s="102">
        <f t="shared" si="426"/>
        <v>0</v>
      </c>
      <c r="DF146" s="115">
        <f>DF147</f>
        <v>0</v>
      </c>
      <c r="DG146" s="115">
        <f>DG147</f>
        <v>0</v>
      </c>
      <c r="DH146" s="102">
        <f t="shared" si="440"/>
        <v>0</v>
      </c>
      <c r="DI146" s="102">
        <f t="shared" si="428"/>
        <v>0</v>
      </c>
      <c r="DJ146" s="102">
        <f t="shared" ref="DJ146:DZ147" si="441">DJ147</f>
        <v>0</v>
      </c>
      <c r="DK146" s="115">
        <f t="shared" si="441"/>
        <v>0</v>
      </c>
      <c r="DL146" s="102">
        <f t="shared" si="429"/>
        <v>0</v>
      </c>
      <c r="DM146" s="102">
        <f t="shared" si="441"/>
        <v>0</v>
      </c>
      <c r="DN146" s="115">
        <f t="shared" si="441"/>
        <v>0</v>
      </c>
      <c r="DO146" s="102">
        <f t="shared" si="441"/>
        <v>0</v>
      </c>
      <c r="DP146" s="102">
        <f t="shared" si="431"/>
        <v>0</v>
      </c>
      <c r="DQ146" s="102">
        <f t="shared" si="441"/>
        <v>0</v>
      </c>
      <c r="DR146" s="115">
        <f t="shared" si="441"/>
        <v>0</v>
      </c>
      <c r="DS146" s="115">
        <f t="shared" si="441"/>
        <v>0</v>
      </c>
      <c r="DT146" s="102">
        <f t="shared" si="433"/>
        <v>0</v>
      </c>
      <c r="DU146" s="102">
        <f t="shared" si="441"/>
        <v>0</v>
      </c>
      <c r="DV146" s="115">
        <f t="shared" si="441"/>
        <v>0</v>
      </c>
      <c r="DW146" s="115">
        <f t="shared" si="441"/>
        <v>0</v>
      </c>
      <c r="DX146" s="115">
        <f t="shared" si="441"/>
        <v>0</v>
      </c>
      <c r="DY146" s="115">
        <f t="shared" si="441"/>
        <v>0</v>
      </c>
      <c r="DZ146" s="115">
        <f t="shared" si="441"/>
        <v>0</v>
      </c>
    </row>
    <row r="147" spans="1:130" s="630" customFormat="1" ht="20.100000000000001" hidden="1" customHeight="1" x14ac:dyDescent="0.35">
      <c r="A147" s="622"/>
      <c r="B147" s="622" t="s">
        <v>592</v>
      </c>
      <c r="C147" s="641" t="s">
        <v>7</v>
      </c>
      <c r="D147" s="622"/>
      <c r="E147" s="622"/>
      <c r="F147" s="622"/>
      <c r="G147" s="622"/>
      <c r="H147" s="622"/>
      <c r="I147" s="622"/>
      <c r="J147" s="622" t="s">
        <v>208</v>
      </c>
      <c r="K147" s="810"/>
      <c r="L147" s="587"/>
      <c r="M147" s="822">
        <v>381</v>
      </c>
      <c r="N147" s="817" t="s">
        <v>189</v>
      </c>
      <c r="O147" s="82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591"/>
      <c r="AJ147" s="31"/>
      <c r="AK147" s="31"/>
      <c r="AL147" s="31"/>
      <c r="AM147" s="31"/>
      <c r="AN147" s="51"/>
      <c r="AO147" s="51"/>
      <c r="AP147" s="51"/>
      <c r="AQ147" s="51"/>
      <c r="AR147" s="102"/>
      <c r="AS147" s="102"/>
      <c r="AT147" s="102"/>
      <c r="AU147" s="102"/>
      <c r="AV147" s="102">
        <f>AV148</f>
        <v>0</v>
      </c>
      <c r="AW147" s="102"/>
      <c r="AX147" s="102"/>
      <c r="AY147" s="102"/>
      <c r="AZ147" s="102"/>
      <c r="BA147" s="102"/>
      <c r="BB147" s="102">
        <f t="shared" si="436"/>
        <v>0</v>
      </c>
      <c r="BC147" s="102">
        <f t="shared" si="436"/>
        <v>0</v>
      </c>
      <c r="BD147" s="102">
        <f t="shared" si="436"/>
        <v>0</v>
      </c>
      <c r="BE147" s="102">
        <f t="shared" si="436"/>
        <v>0</v>
      </c>
      <c r="BF147" s="102">
        <f t="shared" si="436"/>
        <v>1700</v>
      </c>
      <c r="BG147" s="102">
        <f t="shared" si="436"/>
        <v>0</v>
      </c>
      <c r="BH147" s="102">
        <f t="shared" si="436"/>
        <v>2000</v>
      </c>
      <c r="BI147" s="102">
        <f t="shared" si="436"/>
        <v>0</v>
      </c>
      <c r="BJ147" s="102">
        <f t="shared" si="436"/>
        <v>2000</v>
      </c>
      <c r="BK147" s="102">
        <f t="shared" si="436"/>
        <v>500</v>
      </c>
      <c r="BL147" s="102">
        <f t="shared" si="291"/>
        <v>25</v>
      </c>
      <c r="BM147" s="102"/>
      <c r="BN147" s="102"/>
      <c r="BO147" s="102">
        <f>BO148</f>
        <v>2000</v>
      </c>
      <c r="BP147" s="102"/>
      <c r="BQ147" s="102"/>
      <c r="BR147" s="102">
        <f t="shared" si="437"/>
        <v>0</v>
      </c>
      <c r="BS147" s="102">
        <f t="shared" si="437"/>
        <v>2000</v>
      </c>
      <c r="BT147" s="102">
        <f t="shared" si="437"/>
        <v>500</v>
      </c>
      <c r="BU147" s="102">
        <f t="shared" si="437"/>
        <v>-1500</v>
      </c>
      <c r="BV147" s="102">
        <f t="shared" si="437"/>
        <v>2000</v>
      </c>
      <c r="BW147" s="102"/>
      <c r="BX147" s="102"/>
      <c r="BY147" s="102">
        <f>BY148</f>
        <v>500</v>
      </c>
      <c r="BZ147" s="102">
        <f>BZ148</f>
        <v>500</v>
      </c>
      <c r="CA147" s="102">
        <f t="shared" si="438"/>
        <v>0</v>
      </c>
      <c r="CB147" s="102">
        <f t="shared" si="439"/>
        <v>100</v>
      </c>
      <c r="CC147" s="102">
        <f>CC148</f>
        <v>0</v>
      </c>
      <c r="CD147" s="102">
        <f>CD148</f>
        <v>0</v>
      </c>
      <c r="CE147" s="102">
        <f>CE148</f>
        <v>2000</v>
      </c>
      <c r="CF147" s="102">
        <f>CF148</f>
        <v>0</v>
      </c>
      <c r="CG147" s="102">
        <f>IFERROR(CF147/CE147*100,)</f>
        <v>0</v>
      </c>
      <c r="CH147" s="102">
        <f>CH148</f>
        <v>-1000</v>
      </c>
      <c r="CI147" s="102">
        <f>CI148</f>
        <v>1000</v>
      </c>
      <c r="CJ147" s="102"/>
      <c r="CK147" s="102">
        <f>IFERROR(CJ147/CI147*100,)</f>
        <v>0</v>
      </c>
      <c r="CL147" s="102">
        <f>CL148</f>
        <v>0</v>
      </c>
      <c r="CM147" s="102">
        <f>CM148</f>
        <v>1000</v>
      </c>
      <c r="CN147" s="102"/>
      <c r="CO147" s="102">
        <f>IFERROR(CN147/CM147*100,)</f>
        <v>0</v>
      </c>
      <c r="CP147" s="102">
        <f>CP148</f>
        <v>0</v>
      </c>
      <c r="CQ147" s="102">
        <f>CQ148</f>
        <v>1000</v>
      </c>
      <c r="CR147" s="102">
        <v>0</v>
      </c>
      <c r="CS147" s="102">
        <f t="shared" si="422"/>
        <v>0</v>
      </c>
      <c r="CT147" s="102">
        <f>CT148</f>
        <v>-1000</v>
      </c>
      <c r="CU147" s="102">
        <f>CU148</f>
        <v>0</v>
      </c>
      <c r="CV147" s="102">
        <v>0</v>
      </c>
      <c r="CW147" s="102">
        <f t="shared" si="423"/>
        <v>0</v>
      </c>
      <c r="CX147" s="102">
        <f>CX148</f>
        <v>0</v>
      </c>
      <c r="CY147" s="102">
        <f>CY148</f>
        <v>0</v>
      </c>
      <c r="CZ147" s="115">
        <f t="shared" si="440"/>
        <v>0</v>
      </c>
      <c r="DA147" s="115">
        <f t="shared" si="440"/>
        <v>0</v>
      </c>
      <c r="DB147" s="115">
        <f>DB148</f>
        <v>0</v>
      </c>
      <c r="DC147" s="115">
        <f>DC148</f>
        <v>0</v>
      </c>
      <c r="DD147" s="102">
        <f t="shared" si="425"/>
        <v>0</v>
      </c>
      <c r="DE147" s="102">
        <f t="shared" si="426"/>
        <v>0</v>
      </c>
      <c r="DF147" s="115">
        <f>DF148</f>
        <v>0</v>
      </c>
      <c r="DG147" s="115">
        <f>DG148</f>
        <v>0</v>
      </c>
      <c r="DH147" s="102">
        <f t="shared" si="440"/>
        <v>0</v>
      </c>
      <c r="DI147" s="102">
        <f t="shared" si="428"/>
        <v>0</v>
      </c>
      <c r="DJ147" s="102">
        <f t="shared" si="441"/>
        <v>0</v>
      </c>
      <c r="DK147" s="115">
        <f t="shared" si="441"/>
        <v>0</v>
      </c>
      <c r="DL147" s="102">
        <f t="shared" si="429"/>
        <v>0</v>
      </c>
      <c r="DM147" s="102">
        <f t="shared" si="441"/>
        <v>0</v>
      </c>
      <c r="DN147" s="115">
        <f t="shared" si="441"/>
        <v>0</v>
      </c>
      <c r="DO147" s="102">
        <f t="shared" si="441"/>
        <v>0</v>
      </c>
      <c r="DP147" s="102">
        <f t="shared" si="431"/>
        <v>0</v>
      </c>
      <c r="DQ147" s="102">
        <f t="shared" si="441"/>
        <v>0</v>
      </c>
      <c r="DR147" s="115">
        <f t="shared" si="441"/>
        <v>0</v>
      </c>
      <c r="DS147" s="115">
        <f t="shared" si="441"/>
        <v>0</v>
      </c>
      <c r="DT147" s="102">
        <f t="shared" si="433"/>
        <v>0</v>
      </c>
      <c r="DU147" s="102">
        <f t="shared" si="441"/>
        <v>0</v>
      </c>
      <c r="DV147" s="115">
        <f t="shared" si="441"/>
        <v>0</v>
      </c>
      <c r="DW147" s="115">
        <f t="shared" si="441"/>
        <v>0</v>
      </c>
      <c r="DX147" s="115">
        <f t="shared" si="441"/>
        <v>0</v>
      </c>
      <c r="DY147" s="115">
        <f t="shared" si="441"/>
        <v>0</v>
      </c>
      <c r="DZ147" s="115">
        <f t="shared" si="441"/>
        <v>0</v>
      </c>
    </row>
    <row r="148" spans="1:130" s="630" customFormat="1" ht="20.100000000000001" hidden="1" customHeight="1" x14ac:dyDescent="0.35">
      <c r="A148" s="622"/>
      <c r="B148" s="622"/>
      <c r="C148" s="641"/>
      <c r="D148" s="622"/>
      <c r="E148" s="622"/>
      <c r="F148" s="622"/>
      <c r="G148" s="622"/>
      <c r="H148" s="622"/>
      <c r="I148" s="622"/>
      <c r="J148" s="622" t="s">
        <v>208</v>
      </c>
      <c r="K148" s="810"/>
      <c r="L148" s="587"/>
      <c r="M148" s="587"/>
      <c r="N148" s="588">
        <v>3811</v>
      </c>
      <c r="O148" s="642" t="s">
        <v>213</v>
      </c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591"/>
      <c r="AJ148" s="31"/>
      <c r="AK148" s="31"/>
      <c r="AL148" s="31"/>
      <c r="AM148" s="31"/>
      <c r="AN148" s="51"/>
      <c r="AO148" s="51"/>
      <c r="AP148" s="51"/>
      <c r="AQ148" s="51"/>
      <c r="AR148" s="51"/>
      <c r="AS148" s="51"/>
      <c r="AT148" s="51"/>
      <c r="AU148" s="51"/>
      <c r="AV148" s="51">
        <v>0</v>
      </c>
      <c r="AW148" s="51"/>
      <c r="AX148" s="51"/>
      <c r="AY148" s="51"/>
      <c r="AZ148" s="51"/>
      <c r="BA148" s="51"/>
      <c r="BB148" s="51">
        <v>0</v>
      </c>
      <c r="BC148" s="51">
        <v>0</v>
      </c>
      <c r="BD148" s="51"/>
      <c r="BE148" s="51">
        <v>0</v>
      </c>
      <c r="BF148" s="51">
        <v>1700</v>
      </c>
      <c r="BG148" s="51">
        <v>0</v>
      </c>
      <c r="BH148" s="51">
        <v>2000</v>
      </c>
      <c r="BI148" s="51">
        <f>(BJ148-BH148)</f>
        <v>0</v>
      </c>
      <c r="BJ148" s="51">
        <v>2000</v>
      </c>
      <c r="BK148" s="103">
        <v>500</v>
      </c>
      <c r="BL148" s="51">
        <f t="shared" si="291"/>
        <v>25</v>
      </c>
      <c r="BM148" s="51"/>
      <c r="BN148" s="51"/>
      <c r="BO148" s="51">
        <v>2000</v>
      </c>
      <c r="BP148" s="51"/>
      <c r="BQ148" s="51"/>
      <c r="BR148" s="51">
        <f>(BS148-BO148)</f>
        <v>0</v>
      </c>
      <c r="BS148" s="51">
        <v>2000</v>
      </c>
      <c r="BT148" s="51">
        <v>500</v>
      </c>
      <c r="BU148" s="51">
        <f>(BY148-BO148)</f>
        <v>-1500</v>
      </c>
      <c r="BV148" s="51">
        <v>2000</v>
      </c>
      <c r="BW148" s="51"/>
      <c r="BX148" s="51"/>
      <c r="BY148" s="51">
        <v>500</v>
      </c>
      <c r="BZ148" s="51">
        <v>500</v>
      </c>
      <c r="CA148" s="51">
        <f t="shared" si="438"/>
        <v>0</v>
      </c>
      <c r="CB148" s="51">
        <f t="shared" si="439"/>
        <v>100</v>
      </c>
      <c r="CC148" s="51"/>
      <c r="CD148" s="51"/>
      <c r="CE148" s="51">
        <v>2000</v>
      </c>
      <c r="CF148" s="51">
        <v>0</v>
      </c>
      <c r="CG148" s="51">
        <f>IFERROR(CF148/CE148*100,)</f>
        <v>0</v>
      </c>
      <c r="CH148" s="51">
        <f>(CI148-CE148)</f>
        <v>-1000</v>
      </c>
      <c r="CI148" s="51">
        <v>1000</v>
      </c>
      <c r="CJ148" s="51"/>
      <c r="CK148" s="51">
        <f>IFERROR(CJ148/CI148*100,)</f>
        <v>0</v>
      </c>
      <c r="CL148" s="51">
        <f>(CM148-CI148)</f>
        <v>0</v>
      </c>
      <c r="CM148" s="51">
        <v>1000</v>
      </c>
      <c r="CN148" s="51"/>
      <c r="CO148" s="51">
        <f>IFERROR(CN148/CM148*100,)</f>
        <v>0</v>
      </c>
      <c r="CP148" s="51">
        <f>(CQ148-CM148)</f>
        <v>0</v>
      </c>
      <c r="CQ148" s="51">
        <v>1000</v>
      </c>
      <c r="CR148" s="51"/>
      <c r="CS148" s="51">
        <f t="shared" si="422"/>
        <v>0</v>
      </c>
      <c r="CT148" s="51">
        <f>(CU148-CQ148)</f>
        <v>-1000</v>
      </c>
      <c r="CU148" s="51">
        <v>0</v>
      </c>
      <c r="CV148" s="51"/>
      <c r="CW148" s="51">
        <f t="shared" si="423"/>
        <v>0</v>
      </c>
      <c r="CX148" s="51">
        <f>(CY148-CU148)</f>
        <v>0</v>
      </c>
      <c r="CY148" s="51">
        <v>0</v>
      </c>
      <c r="CZ148" s="753"/>
      <c r="DA148" s="753"/>
      <c r="DB148" s="753">
        <v>0</v>
      </c>
      <c r="DC148" s="753">
        <v>0</v>
      </c>
      <c r="DD148" s="51">
        <f t="shared" si="425"/>
        <v>0</v>
      </c>
      <c r="DE148" s="51">
        <f t="shared" si="426"/>
        <v>0</v>
      </c>
      <c r="DF148" s="753"/>
      <c r="DG148" s="753">
        <v>0</v>
      </c>
      <c r="DH148" s="51"/>
      <c r="DI148" s="51">
        <f t="shared" si="428"/>
        <v>0</v>
      </c>
      <c r="DJ148" s="51">
        <f>(DK148-DG148)</f>
        <v>0</v>
      </c>
      <c r="DK148" s="753">
        <v>0</v>
      </c>
      <c r="DL148" s="51">
        <f t="shared" si="429"/>
        <v>0</v>
      </c>
      <c r="DM148" s="51">
        <f>(DN148-DK148)</f>
        <v>0</v>
      </c>
      <c r="DN148" s="753">
        <v>0</v>
      </c>
      <c r="DO148" s="51"/>
      <c r="DP148" s="51">
        <f t="shared" si="431"/>
        <v>0</v>
      </c>
      <c r="DQ148" s="51">
        <f>(DR148-DN148)</f>
        <v>0</v>
      </c>
      <c r="DR148" s="753"/>
      <c r="DS148" s="753"/>
      <c r="DT148" s="51">
        <f t="shared" si="433"/>
        <v>0</v>
      </c>
      <c r="DU148" s="51">
        <f>(DV148-DR148)</f>
        <v>0</v>
      </c>
      <c r="DV148" s="753"/>
      <c r="DW148" s="753"/>
      <c r="DX148" s="753"/>
      <c r="DY148" s="753"/>
      <c r="DZ148" s="753"/>
    </row>
    <row r="149" spans="1:130" ht="20.100000000000001" hidden="1" customHeight="1" x14ac:dyDescent="0.25">
      <c r="A149" s="896" t="s">
        <v>0</v>
      </c>
      <c r="B149" s="899" t="s">
        <v>0</v>
      </c>
      <c r="C149" s="910" t="s">
        <v>151</v>
      </c>
      <c r="D149" s="910"/>
      <c r="E149" s="910"/>
      <c r="F149" s="910"/>
      <c r="G149" s="910"/>
      <c r="H149" s="910"/>
      <c r="I149" s="910"/>
      <c r="J149" s="910" t="s">
        <v>2</v>
      </c>
      <c r="K149" s="913" t="s">
        <v>3</v>
      </c>
      <c r="L149" s="913"/>
      <c r="M149" s="913"/>
      <c r="N149" s="913"/>
      <c r="O149" s="916" t="s">
        <v>4</v>
      </c>
      <c r="P149" s="899" t="s">
        <v>361</v>
      </c>
      <c r="Q149" s="899" t="s">
        <v>247</v>
      </c>
      <c r="R149" s="899" t="s">
        <v>301</v>
      </c>
      <c r="S149" s="899" t="s">
        <v>362</v>
      </c>
      <c r="T149" s="899" t="s">
        <v>329</v>
      </c>
      <c r="U149" s="899" t="s">
        <v>331</v>
      </c>
      <c r="V149" s="899" t="s">
        <v>363</v>
      </c>
      <c r="W149" s="768" t="s">
        <v>315</v>
      </c>
      <c r="X149" s="899" t="s">
        <v>323</v>
      </c>
      <c r="Y149" s="899" t="s">
        <v>347</v>
      </c>
      <c r="Z149" s="899" t="s">
        <v>348</v>
      </c>
      <c r="AA149" s="899" t="s">
        <v>357</v>
      </c>
      <c r="AB149" s="899" t="s">
        <v>379</v>
      </c>
      <c r="AC149" s="899" t="s">
        <v>367</v>
      </c>
      <c r="AD149" s="899" t="s">
        <v>370</v>
      </c>
      <c r="AE149" s="899" t="s">
        <v>364</v>
      </c>
      <c r="AF149" s="899" t="s">
        <v>323</v>
      </c>
      <c r="AG149" s="899" t="s">
        <v>375</v>
      </c>
      <c r="AH149" s="899" t="s">
        <v>314</v>
      </c>
      <c r="AI149" s="899"/>
      <c r="AJ149" s="899" t="s">
        <v>369</v>
      </c>
      <c r="AK149" s="899" t="s">
        <v>376</v>
      </c>
      <c r="AL149" s="899" t="s">
        <v>378</v>
      </c>
      <c r="AM149" s="899" t="s">
        <v>417</v>
      </c>
      <c r="AN149" s="899" t="s">
        <v>424</v>
      </c>
      <c r="AO149" s="899" t="s">
        <v>395</v>
      </c>
      <c r="AP149" s="899" t="s">
        <v>420</v>
      </c>
      <c r="AQ149" s="899" t="s">
        <v>483</v>
      </c>
      <c r="AR149" s="899" t="s">
        <v>572</v>
      </c>
      <c r="AS149" s="899" t="s">
        <v>422</v>
      </c>
      <c r="AT149" s="899" t="s">
        <v>421</v>
      </c>
      <c r="AU149" s="899" t="s">
        <v>433</v>
      </c>
      <c r="AV149" s="899" t="s">
        <v>474</v>
      </c>
      <c r="AW149" s="899" t="s">
        <v>103</v>
      </c>
      <c r="AX149" s="899"/>
      <c r="AY149" s="899" t="s">
        <v>323</v>
      </c>
      <c r="AZ149" s="899" t="s">
        <v>323</v>
      </c>
      <c r="BA149" s="899" t="s">
        <v>399</v>
      </c>
      <c r="BB149" s="899" t="s">
        <v>569</v>
      </c>
      <c r="BC149" s="899" t="s">
        <v>573</v>
      </c>
      <c r="BD149" s="899" t="s">
        <v>560</v>
      </c>
      <c r="BE149" s="899" t="s">
        <v>589</v>
      </c>
      <c r="BF149" s="899" t="s">
        <v>622</v>
      </c>
      <c r="BG149" s="899" t="s">
        <v>684</v>
      </c>
      <c r="BH149" s="899" t="s">
        <v>623</v>
      </c>
      <c r="BI149" s="899" t="s">
        <v>323</v>
      </c>
      <c r="BJ149" s="899" t="s">
        <v>682</v>
      </c>
      <c r="BK149" s="899" t="s">
        <v>669</v>
      </c>
      <c r="BL149" s="899" t="s">
        <v>601</v>
      </c>
      <c r="BM149" s="768"/>
      <c r="BN149" s="768"/>
      <c r="BO149" s="899" t="s">
        <v>674</v>
      </c>
      <c r="BP149" s="768"/>
      <c r="BQ149" s="768"/>
      <c r="BR149" s="899" t="s">
        <v>323</v>
      </c>
      <c r="BS149" s="899" t="s">
        <v>685</v>
      </c>
      <c r="BT149" s="899" t="s">
        <v>696</v>
      </c>
      <c r="BU149" s="899" t="s">
        <v>323</v>
      </c>
      <c r="BV149" s="899" t="s">
        <v>691</v>
      </c>
      <c r="BW149" s="768"/>
      <c r="BX149" s="768"/>
      <c r="BY149" s="899" t="s">
        <v>694</v>
      </c>
      <c r="BZ149" s="899" t="s">
        <v>696</v>
      </c>
      <c r="CA149" s="899" t="s">
        <v>707</v>
      </c>
      <c r="CB149" s="899" t="s">
        <v>706</v>
      </c>
      <c r="CC149" s="899" t="s">
        <v>675</v>
      </c>
      <c r="CD149" s="899" t="s">
        <v>676</v>
      </c>
      <c r="CE149" s="899" t="s">
        <v>708</v>
      </c>
      <c r="CF149" s="899" t="s">
        <v>713</v>
      </c>
      <c r="CG149" s="899" t="s">
        <v>617</v>
      </c>
      <c r="CH149" s="899" t="s">
        <v>323</v>
      </c>
      <c r="CI149" s="899" t="s">
        <v>724</v>
      </c>
      <c r="CJ149" s="899"/>
      <c r="CK149" s="899" t="s">
        <v>617</v>
      </c>
      <c r="CL149" s="899" t="s">
        <v>323</v>
      </c>
      <c r="CM149" s="899" t="s">
        <v>725</v>
      </c>
      <c r="CN149" s="899"/>
      <c r="CO149" s="899" t="s">
        <v>617</v>
      </c>
      <c r="CP149" s="899" t="s">
        <v>323</v>
      </c>
      <c r="CQ149" s="899" t="s">
        <v>729</v>
      </c>
      <c r="CR149" s="899" t="s">
        <v>742</v>
      </c>
      <c r="CS149" s="899" t="s">
        <v>617</v>
      </c>
      <c r="CT149" s="899" t="s">
        <v>323</v>
      </c>
      <c r="CU149" s="899" t="s">
        <v>730</v>
      </c>
      <c r="CV149" s="899" t="s">
        <v>742</v>
      </c>
      <c r="CW149" s="899" t="s">
        <v>617</v>
      </c>
      <c r="CX149" s="899" t="s">
        <v>323</v>
      </c>
      <c r="CY149" s="899" t="s">
        <v>754</v>
      </c>
      <c r="CZ149" s="899" t="s">
        <v>676</v>
      </c>
      <c r="DA149" s="899" t="s">
        <v>726</v>
      </c>
      <c r="DB149" s="776" t="s">
        <v>756</v>
      </c>
      <c r="DC149" s="776" t="s">
        <v>756</v>
      </c>
      <c r="DD149" s="899" t="s">
        <v>617</v>
      </c>
      <c r="DE149" s="899" t="s">
        <v>617</v>
      </c>
      <c r="DF149" s="899" t="s">
        <v>791</v>
      </c>
      <c r="DG149" s="899" t="s">
        <v>727</v>
      </c>
      <c r="DH149" s="899" t="s">
        <v>762</v>
      </c>
      <c r="DI149" s="899" t="s">
        <v>617</v>
      </c>
      <c r="DJ149" s="899" t="s">
        <v>323</v>
      </c>
      <c r="DK149" s="899" t="s">
        <v>769</v>
      </c>
      <c r="DL149" s="899" t="s">
        <v>617</v>
      </c>
      <c r="DM149" s="899" t="s">
        <v>323</v>
      </c>
      <c r="DN149" s="899" t="s">
        <v>769</v>
      </c>
      <c r="DO149" s="899" t="s">
        <v>777</v>
      </c>
      <c r="DP149" s="899" t="s">
        <v>617</v>
      </c>
      <c r="DQ149" s="899" t="s">
        <v>323</v>
      </c>
      <c r="DR149" s="899" t="s">
        <v>769</v>
      </c>
      <c r="DS149" s="899" t="s">
        <v>794</v>
      </c>
      <c r="DT149" s="899" t="s">
        <v>617</v>
      </c>
      <c r="DU149" s="899" t="s">
        <v>323</v>
      </c>
      <c r="DV149" s="899" t="s">
        <v>769</v>
      </c>
      <c r="DW149" s="899" t="s">
        <v>769</v>
      </c>
      <c r="DX149" s="899" t="s">
        <v>769</v>
      </c>
      <c r="DY149" s="899" t="s">
        <v>769</v>
      </c>
      <c r="DZ149" s="899" t="s">
        <v>769</v>
      </c>
    </row>
    <row r="150" spans="1:130" ht="20.100000000000001" hidden="1" customHeight="1" x14ac:dyDescent="0.25">
      <c r="A150" s="896"/>
      <c r="B150" s="899"/>
      <c r="C150" s="910"/>
      <c r="D150" s="910"/>
      <c r="E150" s="910"/>
      <c r="F150" s="910"/>
      <c r="G150" s="910"/>
      <c r="H150" s="910"/>
      <c r="I150" s="910"/>
      <c r="J150" s="910"/>
      <c r="K150" s="913"/>
      <c r="L150" s="913"/>
      <c r="M150" s="913"/>
      <c r="N150" s="913"/>
      <c r="O150" s="916"/>
      <c r="P150" s="899"/>
      <c r="Q150" s="899"/>
      <c r="R150" s="899"/>
      <c r="S150" s="899"/>
      <c r="T150" s="899"/>
      <c r="U150" s="899"/>
      <c r="V150" s="899"/>
      <c r="W150" s="768" t="s">
        <v>333</v>
      </c>
      <c r="X150" s="899"/>
      <c r="Y150" s="899"/>
      <c r="Z150" s="899"/>
      <c r="AA150" s="899"/>
      <c r="AB150" s="899"/>
      <c r="AC150" s="899"/>
      <c r="AD150" s="899"/>
      <c r="AE150" s="899"/>
      <c r="AF150" s="899"/>
      <c r="AG150" s="899"/>
      <c r="AH150" s="916" t="s">
        <v>299</v>
      </c>
      <c r="AI150" s="916" t="s">
        <v>337</v>
      </c>
      <c r="AJ150" s="899"/>
      <c r="AK150" s="899"/>
      <c r="AL150" s="899"/>
      <c r="AM150" s="899"/>
      <c r="AN150" s="899"/>
      <c r="AO150" s="899"/>
      <c r="AP150" s="899"/>
      <c r="AQ150" s="899"/>
      <c r="AR150" s="899"/>
      <c r="AS150" s="899"/>
      <c r="AT150" s="899"/>
      <c r="AU150" s="899"/>
      <c r="AV150" s="899"/>
      <c r="AW150" s="899"/>
      <c r="AX150" s="899"/>
      <c r="AY150" s="899"/>
      <c r="AZ150" s="899"/>
      <c r="BA150" s="899"/>
      <c r="BB150" s="899"/>
      <c r="BC150" s="899"/>
      <c r="BD150" s="899"/>
      <c r="BE150" s="899"/>
      <c r="BF150" s="899"/>
      <c r="BG150" s="899"/>
      <c r="BH150" s="899"/>
      <c r="BI150" s="899"/>
      <c r="BJ150" s="899"/>
      <c r="BK150" s="899"/>
      <c r="BL150" s="899"/>
      <c r="BM150" s="768"/>
      <c r="BN150" s="768"/>
      <c r="BO150" s="899"/>
      <c r="BP150" s="768"/>
      <c r="BQ150" s="768"/>
      <c r="BR150" s="899"/>
      <c r="BS150" s="899"/>
      <c r="BT150" s="899"/>
      <c r="BU150" s="899"/>
      <c r="BV150" s="899"/>
      <c r="BW150" s="768"/>
      <c r="BX150" s="768"/>
      <c r="BY150" s="899"/>
      <c r="BZ150" s="899"/>
      <c r="CA150" s="899"/>
      <c r="CB150" s="899"/>
      <c r="CC150" s="899"/>
      <c r="CD150" s="899"/>
      <c r="CE150" s="899"/>
      <c r="CF150" s="899"/>
      <c r="CG150" s="899"/>
      <c r="CH150" s="899"/>
      <c r="CI150" s="899"/>
      <c r="CJ150" s="899"/>
      <c r="CK150" s="899"/>
      <c r="CL150" s="899"/>
      <c r="CM150" s="899"/>
      <c r="CN150" s="899"/>
      <c r="CO150" s="899"/>
      <c r="CP150" s="899"/>
      <c r="CQ150" s="899"/>
      <c r="CR150" s="899"/>
      <c r="CS150" s="899"/>
      <c r="CT150" s="899"/>
      <c r="CU150" s="899"/>
      <c r="CV150" s="899"/>
      <c r="CW150" s="899"/>
      <c r="CX150" s="899"/>
      <c r="CY150" s="899"/>
      <c r="CZ150" s="899"/>
      <c r="DA150" s="899"/>
      <c r="DB150" s="776">
        <v>0</v>
      </c>
      <c r="DC150" s="776">
        <v>0</v>
      </c>
      <c r="DD150" s="899"/>
      <c r="DE150" s="899"/>
      <c r="DF150" s="899"/>
      <c r="DG150" s="899"/>
      <c r="DH150" s="899"/>
      <c r="DI150" s="899"/>
      <c r="DJ150" s="899"/>
      <c r="DK150" s="899"/>
      <c r="DL150" s="899"/>
      <c r="DM150" s="899"/>
      <c r="DN150" s="899"/>
      <c r="DO150" s="899"/>
      <c r="DP150" s="899"/>
      <c r="DQ150" s="899"/>
      <c r="DR150" s="899"/>
      <c r="DS150" s="899"/>
      <c r="DT150" s="899"/>
      <c r="DU150" s="899"/>
      <c r="DV150" s="899"/>
      <c r="DW150" s="899"/>
      <c r="DX150" s="899"/>
      <c r="DY150" s="899"/>
      <c r="DZ150" s="899"/>
    </row>
    <row r="151" spans="1:130" ht="20.100000000000001" hidden="1" customHeight="1" thickBot="1" x14ac:dyDescent="0.3">
      <c r="A151" s="896"/>
      <c r="B151" s="899"/>
      <c r="C151" s="910"/>
      <c r="D151" s="910"/>
      <c r="E151" s="910"/>
      <c r="F151" s="910"/>
      <c r="G151" s="910"/>
      <c r="H151" s="910"/>
      <c r="I151" s="910"/>
      <c r="J151" s="910"/>
      <c r="K151" s="913"/>
      <c r="L151" s="913"/>
      <c r="M151" s="913"/>
      <c r="N151" s="913"/>
      <c r="O151" s="916"/>
      <c r="P151" s="899"/>
      <c r="Q151" s="899"/>
      <c r="R151" s="899"/>
      <c r="S151" s="899"/>
      <c r="T151" s="899"/>
      <c r="U151" s="899"/>
      <c r="V151" s="899"/>
      <c r="W151" s="768"/>
      <c r="X151" s="899"/>
      <c r="Y151" s="899"/>
      <c r="Z151" s="899"/>
      <c r="AA151" s="899"/>
      <c r="AB151" s="899"/>
      <c r="AC151" s="899"/>
      <c r="AD151" s="899"/>
      <c r="AE151" s="899"/>
      <c r="AF151" s="899"/>
      <c r="AG151" s="899"/>
      <c r="AH151" s="916"/>
      <c r="AI151" s="916"/>
      <c r="AJ151" s="899"/>
      <c r="AK151" s="899"/>
      <c r="AL151" s="899"/>
      <c r="AM151" s="899"/>
      <c r="AN151" s="899"/>
      <c r="AO151" s="899"/>
      <c r="AP151" s="899"/>
      <c r="AQ151" s="899"/>
      <c r="AR151" s="899"/>
      <c r="AS151" s="899"/>
      <c r="AT151" s="899"/>
      <c r="AU151" s="899"/>
      <c r="AV151" s="899"/>
      <c r="AW151" s="768" t="s">
        <v>377</v>
      </c>
      <c r="AX151" s="768" t="s">
        <v>425</v>
      </c>
      <c r="AY151" s="899"/>
      <c r="AZ151" s="899"/>
      <c r="BA151" s="899"/>
      <c r="BB151" s="899"/>
      <c r="BC151" s="899"/>
      <c r="BD151" s="899"/>
      <c r="BE151" s="899"/>
      <c r="BF151" s="899"/>
      <c r="BG151" s="899"/>
      <c r="BH151" s="899"/>
      <c r="BI151" s="899"/>
      <c r="BJ151" s="899"/>
      <c r="BK151" s="899"/>
      <c r="BL151" s="899"/>
      <c r="BM151" s="768"/>
      <c r="BN151" s="768"/>
      <c r="BO151" s="899"/>
      <c r="BP151" s="768"/>
      <c r="BQ151" s="768"/>
      <c r="BR151" s="899"/>
      <c r="BS151" s="899"/>
      <c r="BT151" s="899"/>
      <c r="BU151" s="899"/>
      <c r="BV151" s="899"/>
      <c r="BW151" s="768"/>
      <c r="BX151" s="768"/>
      <c r="BY151" s="899"/>
      <c r="BZ151" s="899"/>
      <c r="CA151" s="899"/>
      <c r="CB151" s="899"/>
      <c r="CC151" s="899"/>
      <c r="CD151" s="899"/>
      <c r="CE151" s="899"/>
      <c r="CF151" s="899"/>
      <c r="CG151" s="899"/>
      <c r="CH151" s="899"/>
      <c r="CI151" s="899"/>
      <c r="CJ151" s="899"/>
      <c r="CK151" s="899"/>
      <c r="CL151" s="899"/>
      <c r="CM151" s="899"/>
      <c r="CN151" s="899"/>
      <c r="CO151" s="899"/>
      <c r="CP151" s="899"/>
      <c r="CQ151" s="899"/>
      <c r="CR151" s="899"/>
      <c r="CS151" s="899"/>
      <c r="CT151" s="899"/>
      <c r="CU151" s="899"/>
      <c r="CV151" s="899"/>
      <c r="CW151" s="899"/>
      <c r="CX151" s="899"/>
      <c r="CY151" s="899"/>
      <c r="CZ151" s="899"/>
      <c r="DA151" s="899"/>
      <c r="DB151" s="776">
        <v>0</v>
      </c>
      <c r="DC151" s="776">
        <v>0</v>
      </c>
      <c r="DD151" s="899"/>
      <c r="DE151" s="899"/>
      <c r="DF151" s="899"/>
      <c r="DG151" s="899"/>
      <c r="DH151" s="899"/>
      <c r="DI151" s="899"/>
      <c r="DJ151" s="899"/>
      <c r="DK151" s="899"/>
      <c r="DL151" s="899"/>
      <c r="DM151" s="899"/>
      <c r="DN151" s="899"/>
      <c r="DO151" s="899"/>
      <c r="DP151" s="899"/>
      <c r="DQ151" s="899"/>
      <c r="DR151" s="899"/>
      <c r="DS151" s="899"/>
      <c r="DT151" s="899"/>
      <c r="DU151" s="899"/>
      <c r="DV151" s="899"/>
      <c r="DW151" s="899"/>
      <c r="DX151" s="899"/>
      <c r="DY151" s="899"/>
      <c r="DZ151" s="899"/>
    </row>
    <row r="152" spans="1:130" s="508" customFormat="1" ht="20.100000000000001" hidden="1" customHeight="1" thickBot="1" x14ac:dyDescent="0.3">
      <c r="A152" s="756">
        <v>1</v>
      </c>
      <c r="B152" s="825">
        <v>1</v>
      </c>
      <c r="C152" s="769" t="s">
        <v>153</v>
      </c>
      <c r="D152" s="825" t="s">
        <v>154</v>
      </c>
      <c r="E152" s="825" t="s">
        <v>155</v>
      </c>
      <c r="F152" s="825" t="s">
        <v>156</v>
      </c>
      <c r="G152" s="825" t="s">
        <v>157</v>
      </c>
      <c r="H152" s="825" t="s">
        <v>158</v>
      </c>
      <c r="I152" s="825" t="s">
        <v>159</v>
      </c>
      <c r="J152" s="769" t="s">
        <v>154</v>
      </c>
      <c r="K152" s="928">
        <v>4</v>
      </c>
      <c r="L152" s="928"/>
      <c r="M152" s="928"/>
      <c r="N152" s="928"/>
      <c r="O152" s="825">
        <v>5</v>
      </c>
      <c r="P152" s="756">
        <v>15</v>
      </c>
      <c r="Q152" s="756">
        <v>16</v>
      </c>
      <c r="R152" s="756">
        <v>17</v>
      </c>
      <c r="S152" s="756">
        <v>9</v>
      </c>
      <c r="T152" s="756">
        <v>10</v>
      </c>
      <c r="U152" s="756">
        <v>11</v>
      </c>
      <c r="V152" s="756">
        <v>12</v>
      </c>
      <c r="W152" s="756">
        <v>13</v>
      </c>
      <c r="X152" s="756">
        <v>14</v>
      </c>
      <c r="Y152" s="756"/>
      <c r="Z152" s="756"/>
      <c r="AA152" s="756">
        <v>12</v>
      </c>
      <c r="AB152" s="756">
        <v>9</v>
      </c>
      <c r="AC152" s="756">
        <v>10</v>
      </c>
      <c r="AD152" s="756">
        <v>10</v>
      </c>
      <c r="AE152" s="756">
        <v>11</v>
      </c>
      <c r="AF152" s="756">
        <v>12</v>
      </c>
      <c r="AG152" s="756">
        <v>11</v>
      </c>
      <c r="AH152" s="756">
        <v>14</v>
      </c>
      <c r="AI152" s="756">
        <v>15</v>
      </c>
      <c r="AJ152" s="756">
        <v>14</v>
      </c>
      <c r="AK152" s="756">
        <v>12</v>
      </c>
      <c r="AL152" s="756">
        <v>13</v>
      </c>
      <c r="AM152" s="756">
        <v>9</v>
      </c>
      <c r="AN152" s="756">
        <v>9</v>
      </c>
      <c r="AO152" s="488">
        <v>10</v>
      </c>
      <c r="AP152" s="756">
        <v>11</v>
      </c>
      <c r="AQ152" s="756">
        <v>12</v>
      </c>
      <c r="AR152" s="756">
        <v>9</v>
      </c>
      <c r="AS152" s="756">
        <v>13</v>
      </c>
      <c r="AT152" s="756">
        <v>14</v>
      </c>
      <c r="AU152" s="756">
        <v>12</v>
      </c>
      <c r="AV152" s="756">
        <v>10</v>
      </c>
      <c r="AW152" s="756">
        <v>15</v>
      </c>
      <c r="AX152" s="756">
        <v>16</v>
      </c>
      <c r="AY152" s="756">
        <v>12</v>
      </c>
      <c r="AZ152" s="756">
        <v>12</v>
      </c>
      <c r="BA152" s="756">
        <v>13</v>
      </c>
      <c r="BB152" s="756">
        <v>11</v>
      </c>
      <c r="BC152" s="756">
        <v>12</v>
      </c>
      <c r="BD152" s="756">
        <v>12</v>
      </c>
      <c r="BE152" s="756">
        <v>10</v>
      </c>
      <c r="BF152" s="756">
        <v>13</v>
      </c>
      <c r="BG152" s="756">
        <v>9</v>
      </c>
      <c r="BH152" s="756">
        <v>10</v>
      </c>
      <c r="BI152" s="756">
        <v>12</v>
      </c>
      <c r="BJ152" s="756">
        <v>11</v>
      </c>
      <c r="BK152" s="756">
        <v>10</v>
      </c>
      <c r="BL152" s="756">
        <v>11</v>
      </c>
      <c r="BM152" s="756">
        <v>13</v>
      </c>
      <c r="BN152" s="756">
        <v>14</v>
      </c>
      <c r="BO152" s="756">
        <v>12</v>
      </c>
      <c r="BP152" s="614">
        <v>15</v>
      </c>
      <c r="BQ152" s="614">
        <v>16</v>
      </c>
      <c r="BR152" s="756">
        <v>12</v>
      </c>
      <c r="BS152" s="756">
        <v>13</v>
      </c>
      <c r="BT152" s="756"/>
      <c r="BU152" s="756">
        <v>14</v>
      </c>
      <c r="BV152" s="756"/>
      <c r="BW152" s="756"/>
      <c r="BX152" s="756"/>
      <c r="BY152" s="756">
        <v>13</v>
      </c>
      <c r="BZ152" s="756">
        <v>14</v>
      </c>
      <c r="CA152" s="756">
        <v>15</v>
      </c>
      <c r="CB152" s="756">
        <v>16</v>
      </c>
      <c r="CC152" s="756">
        <v>17</v>
      </c>
      <c r="CD152" s="756">
        <v>16</v>
      </c>
      <c r="CE152" s="756">
        <v>6</v>
      </c>
      <c r="CF152" s="756">
        <v>7</v>
      </c>
      <c r="CG152" s="756">
        <v>8</v>
      </c>
      <c r="CH152" s="756">
        <v>9</v>
      </c>
      <c r="CI152" s="756">
        <v>10</v>
      </c>
      <c r="CJ152" s="756"/>
      <c r="CK152" s="756">
        <v>8</v>
      </c>
      <c r="CL152" s="756">
        <v>9</v>
      </c>
      <c r="CM152" s="756">
        <v>10</v>
      </c>
      <c r="CN152" s="756"/>
      <c r="CO152" s="756">
        <v>8</v>
      </c>
      <c r="CP152" s="756">
        <v>9</v>
      </c>
      <c r="CQ152" s="756">
        <v>10</v>
      </c>
      <c r="CR152" s="756"/>
      <c r="CS152" s="756">
        <v>8</v>
      </c>
      <c r="CT152" s="756">
        <v>9</v>
      </c>
      <c r="CU152" s="756"/>
      <c r="CV152" s="756"/>
      <c r="CW152" s="756">
        <v>8</v>
      </c>
      <c r="CX152" s="756">
        <v>9</v>
      </c>
      <c r="CY152" s="756"/>
      <c r="CZ152" s="786"/>
      <c r="DA152" s="786"/>
      <c r="DB152" s="773">
        <v>0</v>
      </c>
      <c r="DC152" s="773">
        <v>0</v>
      </c>
      <c r="DD152" s="771">
        <v>8</v>
      </c>
      <c r="DE152" s="771">
        <v>8</v>
      </c>
      <c r="DF152" s="828"/>
      <c r="DG152" s="828"/>
      <c r="DH152" s="756"/>
      <c r="DI152" s="756">
        <v>8</v>
      </c>
      <c r="DJ152" s="756">
        <v>9</v>
      </c>
      <c r="DK152" s="828"/>
      <c r="DL152" s="782">
        <v>8</v>
      </c>
      <c r="DM152" s="782">
        <v>9</v>
      </c>
      <c r="DN152" s="828"/>
      <c r="DO152" s="784"/>
      <c r="DP152" s="784">
        <v>8</v>
      </c>
      <c r="DQ152" s="784">
        <v>9</v>
      </c>
      <c r="DR152" s="828"/>
      <c r="DS152" s="835"/>
      <c r="DT152" s="830">
        <v>8</v>
      </c>
      <c r="DU152" s="830">
        <v>9</v>
      </c>
      <c r="DV152" s="842"/>
      <c r="DW152" s="788"/>
      <c r="DX152" s="793"/>
      <c r="DY152" s="788"/>
      <c r="DZ152" s="788"/>
    </row>
    <row r="153" spans="1:130" s="630" customFormat="1" ht="20.100000000000001" customHeight="1" x14ac:dyDescent="0.35">
      <c r="A153" s="622"/>
      <c r="B153" s="622"/>
      <c r="C153" s="641"/>
      <c r="D153" s="622"/>
      <c r="E153" s="622" t="s">
        <v>7</v>
      </c>
      <c r="F153" s="622"/>
      <c r="G153" s="622"/>
      <c r="H153" s="622"/>
      <c r="I153" s="622"/>
      <c r="J153" s="622" t="s">
        <v>208</v>
      </c>
      <c r="K153" s="811">
        <v>4</v>
      </c>
      <c r="L153" s="582" t="s">
        <v>184</v>
      </c>
      <c r="M153" s="587"/>
      <c r="N153" s="822"/>
      <c r="O153" s="497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591"/>
      <c r="AJ153" s="31"/>
      <c r="AK153" s="31"/>
      <c r="AL153" s="31"/>
      <c r="AM153" s="31"/>
      <c r="AN153" s="102">
        <f>AN154</f>
        <v>0</v>
      </c>
      <c r="AO153" s="102">
        <f>AO154</f>
        <v>0</v>
      </c>
      <c r="AP153" s="102">
        <f>AP154</f>
        <v>0</v>
      </c>
      <c r="AQ153" s="102">
        <f>AQ154</f>
        <v>0</v>
      </c>
      <c r="AR153" s="102">
        <v>0</v>
      </c>
      <c r="AS153" s="102"/>
      <c r="AT153" s="102"/>
      <c r="AU153" s="102">
        <f>AU154</f>
        <v>13500</v>
      </c>
      <c r="AV153" s="102">
        <f>AV154</f>
        <v>13500</v>
      </c>
      <c r="AW153" s="102">
        <v>13500</v>
      </c>
      <c r="AX153" s="102">
        <v>13500</v>
      </c>
      <c r="AY153" s="102">
        <f>AY154</f>
        <v>6500</v>
      </c>
      <c r="AZ153" s="102"/>
      <c r="BA153" s="102"/>
      <c r="BB153" s="102">
        <f t="shared" ref="BB153:BK153" si="442">BB154</f>
        <v>20000</v>
      </c>
      <c r="BC153" s="102">
        <f t="shared" si="442"/>
        <v>20000</v>
      </c>
      <c r="BD153" s="102">
        <f t="shared" si="442"/>
        <v>6968.7</v>
      </c>
      <c r="BE153" s="102">
        <f t="shared" si="442"/>
        <v>11005</v>
      </c>
      <c r="BF153" s="102">
        <f t="shared" si="442"/>
        <v>84805</v>
      </c>
      <c r="BG153" s="102">
        <f t="shared" si="442"/>
        <v>82225.03</v>
      </c>
      <c r="BH153" s="102">
        <f t="shared" si="442"/>
        <v>30000</v>
      </c>
      <c r="BI153" s="102">
        <f t="shared" si="442"/>
        <v>39200</v>
      </c>
      <c r="BJ153" s="102">
        <f t="shared" si="442"/>
        <v>69200</v>
      </c>
      <c r="BK153" s="102">
        <f t="shared" si="442"/>
        <v>25885.91</v>
      </c>
      <c r="BL153" s="102">
        <f t="shared" ref="BL153:BL158" si="443">IFERROR(BK153/BJ153*100,)</f>
        <v>37.407384393063587</v>
      </c>
      <c r="BM153" s="102"/>
      <c r="BN153" s="102"/>
      <c r="BO153" s="102">
        <f>BO154</f>
        <v>86701</v>
      </c>
      <c r="BP153" s="102"/>
      <c r="BQ153" s="102"/>
      <c r="BR153" s="102">
        <f>BR154</f>
        <v>-13701</v>
      </c>
      <c r="BS153" s="102">
        <f>BS154</f>
        <v>73000</v>
      </c>
      <c r="BT153" s="102">
        <f>BT154</f>
        <v>31509.64</v>
      </c>
      <c r="BU153" s="102">
        <f>BU154</f>
        <v>-38455.350000000006</v>
      </c>
      <c r="BV153" s="102">
        <f>BV154</f>
        <v>73000</v>
      </c>
      <c r="BW153" s="102"/>
      <c r="BX153" s="102"/>
      <c r="BY153" s="102">
        <f>BY154</f>
        <v>48245.65</v>
      </c>
      <c r="BZ153" s="102">
        <f t="shared" ref="BZ153:CQ153" si="444">BZ154+BZ166</f>
        <v>47977.25</v>
      </c>
      <c r="CA153" s="102">
        <f t="shared" si="444"/>
        <v>15.442913185924043</v>
      </c>
      <c r="CB153" s="102">
        <f t="shared" si="444"/>
        <v>297.96606813192676</v>
      </c>
      <c r="CC153" s="102">
        <f t="shared" si="444"/>
        <v>381012.19999999925</v>
      </c>
      <c r="CD153" s="102">
        <f t="shared" si="444"/>
        <v>219012.19999999925</v>
      </c>
      <c r="CE153" s="102">
        <f t="shared" si="444"/>
        <v>73000</v>
      </c>
      <c r="CF153" s="102">
        <f t="shared" si="444"/>
        <v>2599.9</v>
      </c>
      <c r="CG153" s="102">
        <f t="shared" si="444"/>
        <v>86.663333333333341</v>
      </c>
      <c r="CH153" s="102">
        <f t="shared" si="444"/>
        <v>52000</v>
      </c>
      <c r="CI153" s="102">
        <f t="shared" si="444"/>
        <v>125000</v>
      </c>
      <c r="CJ153" s="102">
        <f t="shared" si="444"/>
        <v>0</v>
      </c>
      <c r="CK153" s="102">
        <f t="shared" si="444"/>
        <v>0</v>
      </c>
      <c r="CL153" s="102">
        <f t="shared" si="444"/>
        <v>0</v>
      </c>
      <c r="CM153" s="102">
        <f t="shared" si="444"/>
        <v>125000</v>
      </c>
      <c r="CN153" s="102">
        <f t="shared" si="444"/>
        <v>0</v>
      </c>
      <c r="CO153" s="102">
        <f t="shared" si="444"/>
        <v>0</v>
      </c>
      <c r="CP153" s="102">
        <f t="shared" si="444"/>
        <v>0</v>
      </c>
      <c r="CQ153" s="102">
        <f t="shared" si="444"/>
        <v>125000</v>
      </c>
      <c r="CR153" s="102">
        <f>CR154+CR166</f>
        <v>43760.229999999996</v>
      </c>
      <c r="CS153" s="102">
        <f t="shared" ref="CS153:CS165" si="445">IFERROR(CR153/CQ153*100,)</f>
        <v>35.008184</v>
      </c>
      <c r="CT153" s="102">
        <f>CT154+CT166</f>
        <v>12647.130000000005</v>
      </c>
      <c r="CU153" s="102">
        <f>CU154+CU166</f>
        <v>137647.13</v>
      </c>
      <c r="CV153" s="102">
        <f>CV154+CV166</f>
        <v>43760.229999999996</v>
      </c>
      <c r="CW153" s="102">
        <f t="shared" ref="CW153:CW165" si="446">IFERROR(CV153/CU153*100,)</f>
        <v>31.791603646222043</v>
      </c>
      <c r="CX153" s="102">
        <f>CX154+CX166</f>
        <v>718.10000000000036</v>
      </c>
      <c r="CY153" s="102">
        <f>CY154+CY166</f>
        <v>138365.23000000001</v>
      </c>
      <c r="CZ153" s="115">
        <f>CZ154</f>
        <v>120000</v>
      </c>
      <c r="DA153" s="115">
        <f>DA154</f>
        <v>120000</v>
      </c>
      <c r="DB153" s="115">
        <f>DB154+DB166</f>
        <v>17746.93</v>
      </c>
      <c r="DC153" s="115">
        <f>DC154+DC166</f>
        <v>82835.710000000006</v>
      </c>
      <c r="DD153" s="102">
        <f t="shared" ref="DD153:DD167" si="447">IFERROR(DC153/DB153*100,)</f>
        <v>466.76078623175954</v>
      </c>
      <c r="DE153" s="102">
        <f t="shared" ref="DE153:DE167" si="448">IFERROR(DC153/DK153*100,)</f>
        <v>45.265415300546451</v>
      </c>
      <c r="DF153" s="115">
        <f>DF154+DF166</f>
        <v>138184.70000000001</v>
      </c>
      <c r="DG153" s="115">
        <f>DG154+DG166</f>
        <v>206000</v>
      </c>
      <c r="DH153" s="102">
        <f>DH154+DH166</f>
        <v>74213.27</v>
      </c>
      <c r="DI153" s="102">
        <f t="shared" ref="DI153:DI165" si="449">IFERROR(DH153/DG153*100,)</f>
        <v>36.025859223300969</v>
      </c>
      <c r="DJ153" s="102">
        <f>DJ154+DJ166</f>
        <v>-23000</v>
      </c>
      <c r="DK153" s="115">
        <f>DK154+DK166</f>
        <v>183000</v>
      </c>
      <c r="DL153" s="102">
        <f t="shared" ref="DL153:DL165" si="450">IFERROR(DF153/DK153*100,)</f>
        <v>75.510765027322407</v>
      </c>
      <c r="DM153" s="102">
        <f>DM154+DM166</f>
        <v>0</v>
      </c>
      <c r="DN153" s="115">
        <f>DN154+DN166</f>
        <v>183000</v>
      </c>
      <c r="DO153" s="102">
        <f>DO154+DO166</f>
        <v>82835.710000000006</v>
      </c>
      <c r="DP153" s="102">
        <f t="shared" ref="DP153:DP165" si="451">IFERROR(DO153/DN153*100,)</f>
        <v>45.265415300546451</v>
      </c>
      <c r="DQ153" s="102">
        <f>DQ154+DQ166</f>
        <v>-80000</v>
      </c>
      <c r="DR153" s="115">
        <f>DR154+DR166</f>
        <v>103000</v>
      </c>
      <c r="DS153" s="115">
        <f>DS154+DS166</f>
        <v>51152.3</v>
      </c>
      <c r="DT153" s="102">
        <f t="shared" ref="DT153:DT165" si="452">IFERROR(DS153/DR153*100,)</f>
        <v>49.662427184466026</v>
      </c>
      <c r="DU153" s="102">
        <f>DU154+DU166</f>
        <v>-41700</v>
      </c>
      <c r="DV153" s="115">
        <f>DV154+DV166</f>
        <v>61300</v>
      </c>
      <c r="DW153" s="115">
        <f t="shared" ref="DW153:DZ153" si="453">DW154+DW166</f>
        <v>113000</v>
      </c>
      <c r="DX153" s="115">
        <f t="shared" ref="DX153" si="454">DX154+DX166</f>
        <v>113000</v>
      </c>
      <c r="DY153" s="115">
        <f t="shared" si="453"/>
        <v>111000</v>
      </c>
      <c r="DZ153" s="115">
        <f t="shared" si="453"/>
        <v>111000</v>
      </c>
    </row>
    <row r="154" spans="1:130" s="630" customFormat="1" ht="20.100000000000001" customHeight="1" x14ac:dyDescent="0.35">
      <c r="A154" s="622"/>
      <c r="B154" s="622"/>
      <c r="C154" s="641"/>
      <c r="D154" s="622"/>
      <c r="E154" s="622" t="s">
        <v>7</v>
      </c>
      <c r="F154" s="622"/>
      <c r="G154" s="622"/>
      <c r="H154" s="622"/>
      <c r="I154" s="622"/>
      <c r="J154" s="622" t="s">
        <v>208</v>
      </c>
      <c r="K154" s="810"/>
      <c r="L154" s="819">
        <v>42</v>
      </c>
      <c r="M154" s="819" t="s">
        <v>182</v>
      </c>
      <c r="N154" s="822"/>
      <c r="O154" s="497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574"/>
      <c r="AJ154" s="35"/>
      <c r="AK154" s="35"/>
      <c r="AL154" s="35"/>
      <c r="AM154" s="35"/>
      <c r="AN154" s="102">
        <f>AN157</f>
        <v>0</v>
      </c>
      <c r="AO154" s="102">
        <f>AO157</f>
        <v>0</v>
      </c>
      <c r="AP154" s="102">
        <f>AP157</f>
        <v>0</v>
      </c>
      <c r="AQ154" s="102">
        <f>AQ157</f>
        <v>0</v>
      </c>
      <c r="AR154" s="102">
        <v>0</v>
      </c>
      <c r="AS154" s="102"/>
      <c r="AT154" s="102"/>
      <c r="AU154" s="102">
        <f>AU157</f>
        <v>13500</v>
      </c>
      <c r="AV154" s="102">
        <f>AV157+AV164</f>
        <v>13500</v>
      </c>
      <c r="AW154" s="102">
        <v>13500</v>
      </c>
      <c r="AX154" s="102">
        <v>13500</v>
      </c>
      <c r="AY154" s="102">
        <f>AY157+AY164</f>
        <v>6500</v>
      </c>
      <c r="AZ154" s="102"/>
      <c r="BA154" s="102"/>
      <c r="BB154" s="102">
        <f>BB157+BB164</f>
        <v>20000</v>
      </c>
      <c r="BC154" s="102">
        <f>BC157+BC164</f>
        <v>20000</v>
      </c>
      <c r="BD154" s="102">
        <f>BD157+BD164</f>
        <v>6968.7</v>
      </c>
      <c r="BE154" s="102">
        <f>BE157+BE164</f>
        <v>11005</v>
      </c>
      <c r="BF154" s="102">
        <f>BF157+BF164</f>
        <v>84805</v>
      </c>
      <c r="BG154" s="102">
        <f>BG157+BG164+BG155</f>
        <v>82225.03</v>
      </c>
      <c r="BH154" s="102">
        <f>BH157+BH164</f>
        <v>30000</v>
      </c>
      <c r="BI154" s="102">
        <f>BI157+BI164</f>
        <v>39200</v>
      </c>
      <c r="BJ154" s="102">
        <f>BJ157+BJ164+BJ155</f>
        <v>69200</v>
      </c>
      <c r="BK154" s="102">
        <f>BK157+BK164+BK155</f>
        <v>25885.91</v>
      </c>
      <c r="BL154" s="102">
        <f t="shared" si="443"/>
        <v>37.407384393063587</v>
      </c>
      <c r="BM154" s="102"/>
      <c r="BN154" s="102"/>
      <c r="BO154" s="102">
        <f>BO157+BO164+BO155</f>
        <v>86701</v>
      </c>
      <c r="BP154" s="102"/>
      <c r="BQ154" s="102"/>
      <c r="BR154" s="102">
        <f t="shared" ref="BR154:CQ154" si="455">BR157+BR164+BR155</f>
        <v>-13701</v>
      </c>
      <c r="BS154" s="102">
        <f t="shared" si="455"/>
        <v>73000</v>
      </c>
      <c r="BT154" s="102">
        <f>BT157+BT164+BT155</f>
        <v>31509.64</v>
      </c>
      <c r="BU154" s="102">
        <f t="shared" si="455"/>
        <v>-38455.350000000006</v>
      </c>
      <c r="BV154" s="102">
        <f t="shared" si="455"/>
        <v>73000</v>
      </c>
      <c r="BW154" s="102"/>
      <c r="BX154" s="102"/>
      <c r="BY154" s="102">
        <f t="shared" si="455"/>
        <v>48245.65</v>
      </c>
      <c r="BZ154" s="102">
        <f t="shared" si="455"/>
        <v>47977.25</v>
      </c>
      <c r="CA154" s="102">
        <f t="shared" si="455"/>
        <v>15.442913185924043</v>
      </c>
      <c r="CB154" s="102">
        <f t="shared" si="455"/>
        <v>297.96606813192676</v>
      </c>
      <c r="CC154" s="102">
        <f t="shared" si="455"/>
        <v>0</v>
      </c>
      <c r="CD154" s="102">
        <f t="shared" si="455"/>
        <v>0</v>
      </c>
      <c r="CE154" s="102">
        <f t="shared" si="455"/>
        <v>73000</v>
      </c>
      <c r="CF154" s="102">
        <f t="shared" si="455"/>
        <v>2599.9</v>
      </c>
      <c r="CG154" s="102">
        <f t="shared" si="455"/>
        <v>86.663333333333341</v>
      </c>
      <c r="CH154" s="102">
        <f t="shared" si="455"/>
        <v>52000</v>
      </c>
      <c r="CI154" s="102">
        <f t="shared" si="455"/>
        <v>125000</v>
      </c>
      <c r="CJ154" s="102">
        <f t="shared" si="455"/>
        <v>0</v>
      </c>
      <c r="CK154" s="102">
        <f t="shared" si="455"/>
        <v>0</v>
      </c>
      <c r="CL154" s="102">
        <f t="shared" si="455"/>
        <v>0</v>
      </c>
      <c r="CM154" s="102">
        <f t="shared" si="455"/>
        <v>125000</v>
      </c>
      <c r="CN154" s="102">
        <f t="shared" si="455"/>
        <v>0</v>
      </c>
      <c r="CO154" s="102">
        <f t="shared" si="455"/>
        <v>0</v>
      </c>
      <c r="CP154" s="102">
        <f t="shared" si="455"/>
        <v>0</v>
      </c>
      <c r="CQ154" s="102">
        <f t="shared" si="455"/>
        <v>125000</v>
      </c>
      <c r="CR154" s="102">
        <f>CR157+CR164+CR155</f>
        <v>43760.229999999996</v>
      </c>
      <c r="CS154" s="102">
        <f t="shared" si="445"/>
        <v>35.008184</v>
      </c>
      <c r="CT154" s="102">
        <f>CT157+CT164+CT155</f>
        <v>12647.130000000005</v>
      </c>
      <c r="CU154" s="102">
        <f>CU157+CU164+CU155</f>
        <v>137647.13</v>
      </c>
      <c r="CV154" s="102">
        <f>CV157+CV164+CV155</f>
        <v>43760.229999999996</v>
      </c>
      <c r="CW154" s="102">
        <f t="shared" si="446"/>
        <v>31.791603646222043</v>
      </c>
      <c r="CX154" s="102">
        <f>CX157+CX164+CX155</f>
        <v>718.10000000000036</v>
      </c>
      <c r="CY154" s="102">
        <f>CY157+CY164+CY155</f>
        <v>138365.23000000001</v>
      </c>
      <c r="CZ154" s="115">
        <v>120000</v>
      </c>
      <c r="DA154" s="115">
        <v>120000</v>
      </c>
      <c r="DB154" s="115">
        <f>DB157+DB164+DB155</f>
        <v>17746.93</v>
      </c>
      <c r="DC154" s="115">
        <f>DC157+DC164+DC155</f>
        <v>82835.710000000006</v>
      </c>
      <c r="DD154" s="102">
        <f t="shared" si="447"/>
        <v>466.76078623175954</v>
      </c>
      <c r="DE154" s="102">
        <f t="shared" si="448"/>
        <v>85.397639175257737</v>
      </c>
      <c r="DF154" s="115">
        <f>DF157+DF164+DF155</f>
        <v>138184.70000000001</v>
      </c>
      <c r="DG154" s="115">
        <f>DG157+DG164+DG155</f>
        <v>120000</v>
      </c>
      <c r="DH154" s="102">
        <f>DH157+DH164+DH155</f>
        <v>74213.27</v>
      </c>
      <c r="DI154" s="102">
        <f t="shared" si="449"/>
        <v>61.844391666666667</v>
      </c>
      <c r="DJ154" s="102">
        <f>DJ157+DJ164+DJ155</f>
        <v>-23000</v>
      </c>
      <c r="DK154" s="115">
        <f>DK157+DK164+DK155</f>
        <v>97000</v>
      </c>
      <c r="DL154" s="102">
        <f t="shared" si="450"/>
        <v>142.45845360824742</v>
      </c>
      <c r="DM154" s="102">
        <f>DM157+DM164+DM155</f>
        <v>0</v>
      </c>
      <c r="DN154" s="115">
        <f>DN157+DN164+DN155</f>
        <v>97000</v>
      </c>
      <c r="DO154" s="102">
        <f>DO157+DO164+DO155</f>
        <v>82835.710000000006</v>
      </c>
      <c r="DP154" s="102">
        <f t="shared" si="451"/>
        <v>85.397639175257737</v>
      </c>
      <c r="DQ154" s="102">
        <f>DQ157+DQ164+DQ155</f>
        <v>6000</v>
      </c>
      <c r="DR154" s="115">
        <f>DR157+DR164+DR155</f>
        <v>103000</v>
      </c>
      <c r="DS154" s="115">
        <f>DS157+DS164+DS155</f>
        <v>51152.3</v>
      </c>
      <c r="DT154" s="102">
        <f t="shared" si="452"/>
        <v>49.662427184466026</v>
      </c>
      <c r="DU154" s="102">
        <f>DU157+DU164+DU155</f>
        <v>-41700</v>
      </c>
      <c r="DV154" s="115">
        <f>DV157+DV164+DV155</f>
        <v>61300</v>
      </c>
      <c r="DW154" s="115">
        <f t="shared" ref="DW154:DX154" si="456">DW157+DW164+DW155</f>
        <v>113000</v>
      </c>
      <c r="DX154" s="115">
        <f t="shared" si="456"/>
        <v>113000</v>
      </c>
      <c r="DY154" s="115">
        <v>111000</v>
      </c>
      <c r="DZ154" s="115">
        <v>111000</v>
      </c>
    </row>
    <row r="155" spans="1:130" s="630" customFormat="1" ht="20.100000000000001" customHeight="1" x14ac:dyDescent="0.35">
      <c r="A155" s="622"/>
      <c r="B155" s="622" t="s">
        <v>658</v>
      </c>
      <c r="C155" s="641" t="s">
        <v>7</v>
      </c>
      <c r="D155" s="622"/>
      <c r="E155" s="622"/>
      <c r="F155" s="622"/>
      <c r="G155" s="622"/>
      <c r="H155" s="622"/>
      <c r="I155" s="622"/>
      <c r="J155" s="622" t="s">
        <v>208</v>
      </c>
      <c r="K155" s="810"/>
      <c r="L155" s="587"/>
      <c r="M155" s="819">
        <v>421</v>
      </c>
      <c r="N155" s="819" t="s">
        <v>76</v>
      </c>
      <c r="O155" s="500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591"/>
      <c r="AJ155" s="31"/>
      <c r="AK155" s="31"/>
      <c r="AL155" s="31"/>
      <c r="AM155" s="31"/>
      <c r="AN155" s="106"/>
      <c r="AO155" s="106"/>
      <c r="AP155" s="106"/>
      <c r="AQ155" s="106"/>
      <c r="AR155" s="106"/>
      <c r="AS155" s="106"/>
      <c r="AT155" s="106"/>
      <c r="AU155" s="106"/>
      <c r="AV155" s="106"/>
      <c r="AW155" s="106"/>
      <c r="AX155" s="106"/>
      <c r="AY155" s="106"/>
      <c r="AZ155" s="106"/>
      <c r="BA155" s="106"/>
      <c r="BB155" s="106"/>
      <c r="BC155" s="106"/>
      <c r="BD155" s="106"/>
      <c r="BE155" s="106"/>
      <c r="BF155" s="106"/>
      <c r="BG155" s="102">
        <f>BG156</f>
        <v>0</v>
      </c>
      <c r="BH155" s="102"/>
      <c r="BI155" s="106"/>
      <c r="BJ155" s="102">
        <f>BJ156</f>
        <v>0</v>
      </c>
      <c r="BK155" s="102">
        <f>BK156</f>
        <v>0</v>
      </c>
      <c r="BL155" s="102">
        <f t="shared" si="443"/>
        <v>0</v>
      </c>
      <c r="BM155" s="102"/>
      <c r="BN155" s="102"/>
      <c r="BO155" s="102">
        <f>BO156</f>
        <v>15000</v>
      </c>
      <c r="BP155" s="102"/>
      <c r="BQ155" s="102"/>
      <c r="BR155" s="102">
        <f>BR156</f>
        <v>55000</v>
      </c>
      <c r="BS155" s="102">
        <f>BS156</f>
        <v>70000</v>
      </c>
      <c r="BT155" s="102">
        <f>BT156</f>
        <v>0</v>
      </c>
      <c r="BU155" s="102">
        <f>BU156</f>
        <v>0</v>
      </c>
      <c r="BV155" s="102">
        <f>BV156</f>
        <v>70000</v>
      </c>
      <c r="BW155" s="102"/>
      <c r="BX155" s="102"/>
      <c r="BY155" s="102">
        <f>BY156</f>
        <v>15000</v>
      </c>
      <c r="BZ155" s="102">
        <f t="shared" ref="BZ155:CQ155" si="457">BZ156</f>
        <v>15000</v>
      </c>
      <c r="CA155" s="102">
        <f t="shared" si="457"/>
        <v>0</v>
      </c>
      <c r="CB155" s="102">
        <f t="shared" si="457"/>
        <v>100</v>
      </c>
      <c r="CC155" s="102">
        <f t="shared" si="457"/>
        <v>0</v>
      </c>
      <c r="CD155" s="102">
        <f t="shared" si="457"/>
        <v>0</v>
      </c>
      <c r="CE155" s="102">
        <f t="shared" si="457"/>
        <v>70000</v>
      </c>
      <c r="CF155" s="102">
        <f t="shared" si="457"/>
        <v>0</v>
      </c>
      <c r="CG155" s="102">
        <f t="shared" si="457"/>
        <v>0</v>
      </c>
      <c r="CH155" s="102">
        <f t="shared" si="457"/>
        <v>0</v>
      </c>
      <c r="CI155" s="102">
        <f t="shared" si="457"/>
        <v>70000</v>
      </c>
      <c r="CJ155" s="102">
        <f t="shared" si="457"/>
        <v>0</v>
      </c>
      <c r="CK155" s="102">
        <f t="shared" si="457"/>
        <v>0</v>
      </c>
      <c r="CL155" s="102">
        <f t="shared" si="457"/>
        <v>0</v>
      </c>
      <c r="CM155" s="102">
        <f t="shared" si="457"/>
        <v>70000</v>
      </c>
      <c r="CN155" s="102">
        <f t="shared" si="457"/>
        <v>0</v>
      </c>
      <c r="CO155" s="102">
        <f t="shared" si="457"/>
        <v>0</v>
      </c>
      <c r="CP155" s="102">
        <f t="shared" si="457"/>
        <v>0</v>
      </c>
      <c r="CQ155" s="102">
        <f t="shared" si="457"/>
        <v>70000</v>
      </c>
      <c r="CR155" s="102">
        <f t="shared" ref="CR155:DU155" si="458">CR156</f>
        <v>0</v>
      </c>
      <c r="CS155" s="102">
        <f t="shared" si="445"/>
        <v>0</v>
      </c>
      <c r="CT155" s="102">
        <f t="shared" si="458"/>
        <v>-70000</v>
      </c>
      <c r="CU155" s="102">
        <f t="shared" si="458"/>
        <v>0</v>
      </c>
      <c r="CV155" s="102">
        <f t="shared" si="458"/>
        <v>0</v>
      </c>
      <c r="CW155" s="102">
        <f t="shared" si="446"/>
        <v>0</v>
      </c>
      <c r="CX155" s="102">
        <f t="shared" si="458"/>
        <v>0</v>
      </c>
      <c r="CY155" s="102">
        <f t="shared" si="458"/>
        <v>0</v>
      </c>
      <c r="CZ155" s="115">
        <f t="shared" si="458"/>
        <v>0</v>
      </c>
      <c r="DA155" s="115">
        <f t="shared" si="458"/>
        <v>0</v>
      </c>
      <c r="DB155" s="115">
        <f>DB156</f>
        <v>0</v>
      </c>
      <c r="DC155" s="115">
        <f>DC156</f>
        <v>0</v>
      </c>
      <c r="DD155" s="102">
        <f t="shared" si="447"/>
        <v>0</v>
      </c>
      <c r="DE155" s="102">
        <f t="shared" si="448"/>
        <v>0</v>
      </c>
      <c r="DF155" s="115">
        <f>DF156</f>
        <v>0</v>
      </c>
      <c r="DG155" s="115">
        <f>DG156</f>
        <v>0</v>
      </c>
      <c r="DH155" s="102">
        <f t="shared" si="458"/>
        <v>0</v>
      </c>
      <c r="DI155" s="102">
        <f t="shared" si="449"/>
        <v>0</v>
      </c>
      <c r="DJ155" s="102">
        <f t="shared" si="458"/>
        <v>0</v>
      </c>
      <c r="DK155" s="115">
        <f>DK156</f>
        <v>0</v>
      </c>
      <c r="DL155" s="102">
        <f t="shared" si="450"/>
        <v>0</v>
      </c>
      <c r="DM155" s="102">
        <f t="shared" si="458"/>
        <v>0</v>
      </c>
      <c r="DN155" s="115">
        <f>DN156</f>
        <v>0</v>
      </c>
      <c r="DO155" s="102">
        <f t="shared" si="458"/>
        <v>0</v>
      </c>
      <c r="DP155" s="102">
        <f t="shared" si="451"/>
        <v>0</v>
      </c>
      <c r="DQ155" s="102">
        <f t="shared" si="458"/>
        <v>0</v>
      </c>
      <c r="DR155" s="115">
        <f>DR156</f>
        <v>0</v>
      </c>
      <c r="DS155" s="115">
        <f t="shared" si="458"/>
        <v>0</v>
      </c>
      <c r="DT155" s="102">
        <f t="shared" si="452"/>
        <v>0</v>
      </c>
      <c r="DU155" s="102">
        <f t="shared" si="458"/>
        <v>0</v>
      </c>
      <c r="DV155" s="115">
        <f>DV156</f>
        <v>0</v>
      </c>
      <c r="DW155" s="115">
        <f t="shared" ref="DW155:DZ155" si="459">DW156</f>
        <v>0</v>
      </c>
      <c r="DX155" s="115">
        <f t="shared" si="459"/>
        <v>0</v>
      </c>
      <c r="DY155" s="115">
        <f t="shared" si="459"/>
        <v>0</v>
      </c>
      <c r="DZ155" s="115">
        <f t="shared" si="459"/>
        <v>0</v>
      </c>
    </row>
    <row r="156" spans="1:130" s="630" customFormat="1" ht="20.100000000000001" customHeight="1" x14ac:dyDescent="0.35">
      <c r="A156" s="622"/>
      <c r="B156" s="622"/>
      <c r="C156" s="641"/>
      <c r="D156" s="622"/>
      <c r="E156" s="622"/>
      <c r="F156" s="622"/>
      <c r="G156" s="622"/>
      <c r="H156" s="622"/>
      <c r="I156" s="622"/>
      <c r="J156" s="622" t="s">
        <v>208</v>
      </c>
      <c r="K156" s="810"/>
      <c r="L156" s="587"/>
      <c r="M156" s="587"/>
      <c r="N156" s="609">
        <v>4212</v>
      </c>
      <c r="O156" s="565" t="s">
        <v>657</v>
      </c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591"/>
      <c r="AJ156" s="31"/>
      <c r="AK156" s="31"/>
      <c r="AL156" s="31"/>
      <c r="AM156" s="31"/>
      <c r="AN156" s="106"/>
      <c r="AO156" s="106"/>
      <c r="AP156" s="106"/>
      <c r="AQ156" s="106"/>
      <c r="AR156" s="106"/>
      <c r="AS156" s="106"/>
      <c r="AT156" s="106"/>
      <c r="AU156" s="106"/>
      <c r="AV156" s="106"/>
      <c r="AW156" s="106"/>
      <c r="AX156" s="106"/>
      <c r="AY156" s="106"/>
      <c r="AZ156" s="106"/>
      <c r="BA156" s="106"/>
      <c r="BB156" s="106"/>
      <c r="BC156" s="106"/>
      <c r="BD156" s="106"/>
      <c r="BE156" s="106"/>
      <c r="BF156" s="106"/>
      <c r="BG156" s="51">
        <v>0</v>
      </c>
      <c r="BH156" s="51"/>
      <c r="BI156" s="106"/>
      <c r="BJ156" s="51">
        <v>0</v>
      </c>
      <c r="BK156" s="51">
        <v>0</v>
      </c>
      <c r="BL156" s="51">
        <f t="shared" si="443"/>
        <v>0</v>
      </c>
      <c r="BM156" s="51"/>
      <c r="BN156" s="51"/>
      <c r="BO156" s="51">
        <v>15000</v>
      </c>
      <c r="BP156" s="51"/>
      <c r="BQ156" s="51"/>
      <c r="BR156" s="51">
        <f>(BS156-BO156)</f>
        <v>55000</v>
      </c>
      <c r="BS156" s="51">
        <v>70000</v>
      </c>
      <c r="BT156" s="51">
        <v>0</v>
      </c>
      <c r="BU156" s="51">
        <f>(BY156-BO156)</f>
        <v>0</v>
      </c>
      <c r="BV156" s="51">
        <v>70000</v>
      </c>
      <c r="BW156" s="51"/>
      <c r="BX156" s="51"/>
      <c r="BY156" s="51">
        <v>15000</v>
      </c>
      <c r="BZ156" s="51">
        <v>15000</v>
      </c>
      <c r="CA156" s="51">
        <f t="shared" si="438"/>
        <v>0</v>
      </c>
      <c r="CB156" s="51">
        <f t="shared" si="439"/>
        <v>100</v>
      </c>
      <c r="CC156" s="51"/>
      <c r="CD156" s="51"/>
      <c r="CE156" s="51">
        <v>70000</v>
      </c>
      <c r="CF156" s="51">
        <v>0</v>
      </c>
      <c r="CG156" s="51">
        <f t="shared" ref="CG156:CG245" si="460">IFERROR(CF156/CE156*100,)</f>
        <v>0</v>
      </c>
      <c r="CH156" s="51">
        <f>(CI156-CE156)</f>
        <v>0</v>
      </c>
      <c r="CI156" s="51">
        <v>70000</v>
      </c>
      <c r="CJ156" s="51"/>
      <c r="CK156" s="51">
        <f t="shared" ref="CK156:CK274" si="461">IFERROR(CJ156/CI156*100,)</f>
        <v>0</v>
      </c>
      <c r="CL156" s="51">
        <f>(CM156-CI156)</f>
        <v>0</v>
      </c>
      <c r="CM156" s="51">
        <v>70000</v>
      </c>
      <c r="CN156" s="51"/>
      <c r="CO156" s="51">
        <f t="shared" ref="CO156:CO261" si="462">IFERROR(CN156/CM156*100,)</f>
        <v>0</v>
      </c>
      <c r="CP156" s="51">
        <f>(CQ156-CM156)</f>
        <v>0</v>
      </c>
      <c r="CQ156" s="51">
        <v>70000</v>
      </c>
      <c r="CR156" s="51">
        <v>0</v>
      </c>
      <c r="CS156" s="51">
        <f t="shared" si="445"/>
        <v>0</v>
      </c>
      <c r="CT156" s="51">
        <f>(CU156-CQ156)</f>
        <v>-70000</v>
      </c>
      <c r="CU156" s="51">
        <v>0</v>
      </c>
      <c r="CV156" s="51">
        <v>0</v>
      </c>
      <c r="CW156" s="51">
        <f t="shared" si="446"/>
        <v>0</v>
      </c>
      <c r="CX156" s="51">
        <f>(CY156-CU156)</f>
        <v>0</v>
      </c>
      <c r="CY156" s="51">
        <v>0</v>
      </c>
      <c r="CZ156" s="745"/>
      <c r="DA156" s="745"/>
      <c r="DB156" s="745">
        <v>0</v>
      </c>
      <c r="DC156" s="745">
        <v>0</v>
      </c>
      <c r="DD156" s="51">
        <f t="shared" si="447"/>
        <v>0</v>
      </c>
      <c r="DE156" s="51">
        <f t="shared" si="448"/>
        <v>0</v>
      </c>
      <c r="DF156" s="745"/>
      <c r="DG156" s="745">
        <v>0</v>
      </c>
      <c r="DH156" s="51"/>
      <c r="DI156" s="51">
        <f t="shared" si="449"/>
        <v>0</v>
      </c>
      <c r="DJ156" s="51">
        <f>(DK156-DG156)</f>
        <v>0</v>
      </c>
      <c r="DK156" s="745">
        <v>0</v>
      </c>
      <c r="DL156" s="51">
        <f t="shared" si="450"/>
        <v>0</v>
      </c>
      <c r="DM156" s="51">
        <f>(DN156-DK156)</f>
        <v>0</v>
      </c>
      <c r="DN156" s="745">
        <v>0</v>
      </c>
      <c r="DO156" s="51"/>
      <c r="DP156" s="51">
        <f t="shared" si="451"/>
        <v>0</v>
      </c>
      <c r="DQ156" s="51">
        <f>(DR156-DN156)</f>
        <v>0</v>
      </c>
      <c r="DR156" s="745"/>
      <c r="DS156" s="745"/>
      <c r="DT156" s="51">
        <f t="shared" si="452"/>
        <v>0</v>
      </c>
      <c r="DU156" s="51">
        <f>(DV156-DR156)</f>
        <v>0</v>
      </c>
      <c r="DV156" s="745">
        <v>0</v>
      </c>
      <c r="DW156" s="745"/>
      <c r="DX156" s="745"/>
      <c r="DY156" s="745"/>
      <c r="DZ156" s="745"/>
    </row>
    <row r="157" spans="1:130" s="630" customFormat="1" ht="20.100000000000001" customHeight="1" x14ac:dyDescent="0.35">
      <c r="A157" s="640" t="s">
        <v>466</v>
      </c>
      <c r="B157" s="640" t="s">
        <v>501</v>
      </c>
      <c r="C157" s="641" t="s">
        <v>7</v>
      </c>
      <c r="D157" s="622"/>
      <c r="E157" s="622" t="s">
        <v>7</v>
      </c>
      <c r="F157" s="622"/>
      <c r="G157" s="622"/>
      <c r="H157" s="622"/>
      <c r="I157" s="622"/>
      <c r="J157" s="622" t="s">
        <v>208</v>
      </c>
      <c r="K157" s="810"/>
      <c r="L157" s="587"/>
      <c r="M157" s="582">
        <v>422</v>
      </c>
      <c r="N157" s="567" t="s">
        <v>79</v>
      </c>
      <c r="O157" s="408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591"/>
      <c r="AJ157" s="31"/>
      <c r="AK157" s="31"/>
      <c r="AL157" s="31"/>
      <c r="AM157" s="31"/>
      <c r="AN157" s="102">
        <f>AN158</f>
        <v>0</v>
      </c>
      <c r="AO157" s="102">
        <f>AO158</f>
        <v>0</v>
      </c>
      <c r="AP157" s="102">
        <f>AP158</f>
        <v>0</v>
      </c>
      <c r="AQ157" s="102">
        <f>AQ158</f>
        <v>0</v>
      </c>
      <c r="AR157" s="102">
        <v>0</v>
      </c>
      <c r="AS157" s="102"/>
      <c r="AT157" s="102"/>
      <c r="AU157" s="102">
        <f>AU158</f>
        <v>13500</v>
      </c>
      <c r="AV157" s="102">
        <f>AV158+AV163</f>
        <v>13500</v>
      </c>
      <c r="AW157" s="102"/>
      <c r="AX157" s="102"/>
      <c r="AY157" s="102">
        <f>AY158+AY163</f>
        <v>1500</v>
      </c>
      <c r="AZ157" s="102">
        <f>AZ158+AZ163</f>
        <v>0</v>
      </c>
      <c r="BA157" s="102">
        <f>BA158+BA163</f>
        <v>0</v>
      </c>
      <c r="BB157" s="102">
        <f>BB158+BB163</f>
        <v>15000</v>
      </c>
      <c r="BC157" s="102">
        <f t="shared" ref="BC157:BK157" si="463">SUM(BC158:BC163)</f>
        <v>15000</v>
      </c>
      <c r="BD157" s="102">
        <f t="shared" si="463"/>
        <v>6968.7</v>
      </c>
      <c r="BE157" s="102">
        <f t="shared" si="463"/>
        <v>11005</v>
      </c>
      <c r="BF157" s="102">
        <f t="shared" si="463"/>
        <v>84805</v>
      </c>
      <c r="BG157" s="102">
        <f t="shared" si="463"/>
        <v>82225.03</v>
      </c>
      <c r="BH157" s="102">
        <f t="shared" si="463"/>
        <v>30000</v>
      </c>
      <c r="BI157" s="102">
        <f t="shared" si="463"/>
        <v>9000</v>
      </c>
      <c r="BJ157" s="102">
        <f t="shared" si="463"/>
        <v>39000</v>
      </c>
      <c r="BK157" s="102">
        <f t="shared" si="463"/>
        <v>6925.91</v>
      </c>
      <c r="BL157" s="102">
        <f t="shared" si="443"/>
        <v>17.758743589743588</v>
      </c>
      <c r="BM157" s="102"/>
      <c r="BN157" s="102"/>
      <c r="BO157" s="102">
        <f>SUM(BO158:BO163)</f>
        <v>51701</v>
      </c>
      <c r="BP157" s="102"/>
      <c r="BQ157" s="102"/>
      <c r="BR157" s="102">
        <f t="shared" ref="BR157:BY157" si="464">SUM(BR158:BR163)</f>
        <v>-48701</v>
      </c>
      <c r="BS157" s="102">
        <f t="shared" si="464"/>
        <v>3000</v>
      </c>
      <c r="BT157" s="102">
        <f>SUM(BT158:BT163)</f>
        <v>12452.65</v>
      </c>
      <c r="BU157" s="102">
        <f t="shared" si="464"/>
        <v>-38748.350000000006</v>
      </c>
      <c r="BV157" s="102">
        <f t="shared" si="464"/>
        <v>3000</v>
      </c>
      <c r="BW157" s="102"/>
      <c r="BX157" s="102"/>
      <c r="BY157" s="102">
        <f t="shared" si="464"/>
        <v>12952.65</v>
      </c>
      <c r="BZ157" s="102">
        <f>SUM(BZ158:BZ163)</f>
        <v>12697.94</v>
      </c>
      <c r="CA157" s="102">
        <f t="shared" si="438"/>
        <v>15.442913185924043</v>
      </c>
      <c r="CB157" s="102">
        <f t="shared" si="439"/>
        <v>98.033529818222533</v>
      </c>
      <c r="CC157" s="102">
        <f>SUM(CC158:CC163)</f>
        <v>0</v>
      </c>
      <c r="CD157" s="102">
        <f>SUM(CD158:CD163)</f>
        <v>0</v>
      </c>
      <c r="CE157" s="102">
        <f>SUM(CE158:CE163)</f>
        <v>3000</v>
      </c>
      <c r="CF157" s="102">
        <f>SUM(CF158:CF163)</f>
        <v>2599.9</v>
      </c>
      <c r="CG157" s="102">
        <f t="shared" si="460"/>
        <v>86.663333333333341</v>
      </c>
      <c r="CH157" s="102">
        <f>SUM(CH158:CH163)</f>
        <v>52000</v>
      </c>
      <c r="CI157" s="102">
        <f>SUM(CI158:CI163)</f>
        <v>55000</v>
      </c>
      <c r="CJ157" s="102"/>
      <c r="CK157" s="102">
        <f t="shared" si="461"/>
        <v>0</v>
      </c>
      <c r="CL157" s="102">
        <f>SUM(CL158:CL163)</f>
        <v>0</v>
      </c>
      <c r="CM157" s="102">
        <f>SUM(CM158:CM163)</f>
        <v>55000</v>
      </c>
      <c r="CN157" s="102"/>
      <c r="CO157" s="102">
        <f t="shared" si="462"/>
        <v>0</v>
      </c>
      <c r="CP157" s="102">
        <f>SUM(CP158:CP163)</f>
        <v>0</v>
      </c>
      <c r="CQ157" s="102">
        <f>SUM(CQ158:CQ163)</f>
        <v>55000</v>
      </c>
      <c r="CR157" s="102">
        <f>SUM(CR158:CR163)</f>
        <v>43760.229999999996</v>
      </c>
      <c r="CS157" s="102">
        <f t="shared" si="445"/>
        <v>79.564054545454539</v>
      </c>
      <c r="CT157" s="102">
        <f>SUM(CT158:CT163)</f>
        <v>82647.13</v>
      </c>
      <c r="CU157" s="102">
        <f>SUM(CU158:CU163)</f>
        <v>137647.13</v>
      </c>
      <c r="CV157" s="102">
        <f>SUM(CV158:CV163)</f>
        <v>43760.229999999996</v>
      </c>
      <c r="CW157" s="102">
        <f t="shared" si="446"/>
        <v>31.791603646222043</v>
      </c>
      <c r="CX157" s="102">
        <f t="shared" ref="CX157:DH157" si="465">SUM(CX158:CX163)</f>
        <v>218.10000000000036</v>
      </c>
      <c r="CY157" s="102">
        <f t="shared" si="465"/>
        <v>137865.23000000001</v>
      </c>
      <c r="CZ157" s="115">
        <f t="shared" si="465"/>
        <v>0</v>
      </c>
      <c r="DA157" s="115">
        <f t="shared" si="465"/>
        <v>0</v>
      </c>
      <c r="DB157" s="115">
        <f>SUM(DB158:DB163)</f>
        <v>17746.93</v>
      </c>
      <c r="DC157" s="115">
        <f>SUM(DC158:DC163)</f>
        <v>82385.710000000006</v>
      </c>
      <c r="DD157" s="102">
        <f t="shared" si="447"/>
        <v>464.22513640387388</v>
      </c>
      <c r="DE157" s="102">
        <f t="shared" si="448"/>
        <v>86.721800000000002</v>
      </c>
      <c r="DF157" s="115">
        <f t="shared" ref="DF157" si="466">SUM(DF158:DF163)</f>
        <v>137818.11000000002</v>
      </c>
      <c r="DG157" s="115">
        <f t="shared" si="465"/>
        <v>120000</v>
      </c>
      <c r="DH157" s="102">
        <f t="shared" si="465"/>
        <v>74213.27</v>
      </c>
      <c r="DI157" s="102">
        <f t="shared" si="449"/>
        <v>61.844391666666667</v>
      </c>
      <c r="DJ157" s="102">
        <f>SUM(DJ158:DJ163)</f>
        <v>-25000</v>
      </c>
      <c r="DK157" s="115">
        <f>SUM(DK158:DK163)</f>
        <v>95000</v>
      </c>
      <c r="DL157" s="102">
        <f t="shared" si="450"/>
        <v>145.07169473684212</v>
      </c>
      <c r="DM157" s="102">
        <f>SUM(DM158:DM163)</f>
        <v>0</v>
      </c>
      <c r="DN157" s="115">
        <f>SUM(DN158:DN163)</f>
        <v>95000</v>
      </c>
      <c r="DO157" s="102">
        <f>SUM(DO158:DO163)</f>
        <v>82385.710000000006</v>
      </c>
      <c r="DP157" s="102">
        <f t="shared" si="451"/>
        <v>86.721800000000002</v>
      </c>
      <c r="DQ157" s="102">
        <f>SUM(DQ158:DQ163)</f>
        <v>6000</v>
      </c>
      <c r="DR157" s="115">
        <f>SUM(DR158:DR163)</f>
        <v>101000</v>
      </c>
      <c r="DS157" s="115">
        <f>SUM(DS158:DS163)</f>
        <v>49375.270000000004</v>
      </c>
      <c r="DT157" s="102">
        <f t="shared" si="452"/>
        <v>48.886405940594067</v>
      </c>
      <c r="DU157" s="102">
        <f>SUM(DU158:DU163)</f>
        <v>-42000</v>
      </c>
      <c r="DV157" s="115">
        <f>SUM(DV158:DV163)</f>
        <v>59000</v>
      </c>
      <c r="DW157" s="115">
        <f t="shared" ref="DW157:DZ157" si="467">SUM(DW158:DW163)</f>
        <v>111000</v>
      </c>
      <c r="DX157" s="115">
        <f t="shared" ref="DX157" si="468">SUM(DX158:DX163)</f>
        <v>111000</v>
      </c>
      <c r="DY157" s="115">
        <f t="shared" si="467"/>
        <v>0</v>
      </c>
      <c r="DZ157" s="115">
        <f t="shared" si="467"/>
        <v>0</v>
      </c>
    </row>
    <row r="158" spans="1:130" s="630" customFormat="1" ht="20.100000000000001" customHeight="1" x14ac:dyDescent="0.35">
      <c r="A158" s="635"/>
      <c r="B158" s="622"/>
      <c r="C158" s="641"/>
      <c r="D158" s="622"/>
      <c r="E158" s="622" t="s">
        <v>7</v>
      </c>
      <c r="F158" s="622"/>
      <c r="G158" s="622"/>
      <c r="H158" s="622"/>
      <c r="I158" s="622"/>
      <c r="J158" s="622" t="s">
        <v>208</v>
      </c>
      <c r="K158" s="810"/>
      <c r="L158" s="587"/>
      <c r="M158" s="678"/>
      <c r="N158" s="588">
        <v>4221</v>
      </c>
      <c r="O158" s="679" t="s">
        <v>80</v>
      </c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591"/>
      <c r="AJ158" s="31"/>
      <c r="AK158" s="31"/>
      <c r="AL158" s="31"/>
      <c r="AM158" s="31"/>
      <c r="AN158" s="51">
        <v>0</v>
      </c>
      <c r="AO158" s="51">
        <v>0</v>
      </c>
      <c r="AP158" s="51">
        <v>0</v>
      </c>
      <c r="AQ158" s="51">
        <v>0</v>
      </c>
      <c r="AR158" s="51">
        <v>0</v>
      </c>
      <c r="AS158" s="51"/>
      <c r="AT158" s="51"/>
      <c r="AU158" s="51">
        <v>13500</v>
      </c>
      <c r="AV158" s="51">
        <v>13500</v>
      </c>
      <c r="AW158" s="51"/>
      <c r="AX158" s="51"/>
      <c r="AY158" s="51">
        <f>(BB158-AV158)</f>
        <v>500</v>
      </c>
      <c r="AZ158" s="51"/>
      <c r="BA158" s="51"/>
      <c r="BB158" s="51">
        <v>14000</v>
      </c>
      <c r="BC158" s="51">
        <v>14000</v>
      </c>
      <c r="BD158" s="51">
        <v>3829.8</v>
      </c>
      <c r="BE158" s="51">
        <v>7866.1</v>
      </c>
      <c r="BF158" s="51">
        <v>80956</v>
      </c>
      <c r="BG158" s="51">
        <v>61078.07</v>
      </c>
      <c r="BH158" s="51">
        <v>30000</v>
      </c>
      <c r="BI158" s="51">
        <f>(BJ158-BH158)</f>
        <v>9000</v>
      </c>
      <c r="BJ158" s="51">
        <v>39000</v>
      </c>
      <c r="BK158" s="51">
        <v>5224.91</v>
      </c>
      <c r="BL158" s="51">
        <f t="shared" si="443"/>
        <v>13.397205128205128</v>
      </c>
      <c r="BM158" s="51"/>
      <c r="BN158" s="51"/>
      <c r="BO158" s="51">
        <v>50000</v>
      </c>
      <c r="BP158" s="51"/>
      <c r="BQ158" s="51"/>
      <c r="BR158" s="51">
        <f t="shared" ref="BR158:BR163" si="469">(BS158-BO158)</f>
        <v>-47000</v>
      </c>
      <c r="BS158" s="51">
        <v>3000</v>
      </c>
      <c r="BT158" s="51">
        <v>9424.81</v>
      </c>
      <c r="BU158" s="51">
        <f t="shared" ref="BU158:BU163" si="470">(BY158-BO158)</f>
        <v>-40575.19</v>
      </c>
      <c r="BV158" s="51">
        <v>3000</v>
      </c>
      <c r="BW158" s="51"/>
      <c r="BX158" s="51"/>
      <c r="BY158" s="51">
        <v>9424.81</v>
      </c>
      <c r="BZ158" s="51">
        <v>9424.81</v>
      </c>
      <c r="CA158" s="51">
        <f t="shared" si="438"/>
        <v>15.430759354380385</v>
      </c>
      <c r="CB158" s="51">
        <f t="shared" si="439"/>
        <v>100</v>
      </c>
      <c r="CC158" s="51"/>
      <c r="CD158" s="51"/>
      <c r="CE158" s="51">
        <v>3000</v>
      </c>
      <c r="CF158" s="51">
        <v>2599.9</v>
      </c>
      <c r="CG158" s="51">
        <f t="shared" si="460"/>
        <v>86.663333333333341</v>
      </c>
      <c r="CH158" s="51">
        <f>(CI158-CE158)</f>
        <v>37000</v>
      </c>
      <c r="CI158" s="51">
        <v>40000</v>
      </c>
      <c r="CJ158" s="51"/>
      <c r="CK158" s="51">
        <f t="shared" si="461"/>
        <v>0</v>
      </c>
      <c r="CL158" s="51">
        <f>(CM158-CI158)</f>
        <v>0</v>
      </c>
      <c r="CM158" s="51">
        <v>40000</v>
      </c>
      <c r="CN158" s="51"/>
      <c r="CO158" s="51">
        <f t="shared" si="462"/>
        <v>0</v>
      </c>
      <c r="CP158" s="51">
        <f>(CQ158-CM158)</f>
        <v>0</v>
      </c>
      <c r="CQ158" s="51">
        <v>40000</v>
      </c>
      <c r="CR158" s="51">
        <v>30413.1</v>
      </c>
      <c r="CS158" s="51">
        <f t="shared" si="445"/>
        <v>76.032749999999993</v>
      </c>
      <c r="CT158" s="51">
        <f t="shared" ref="CT158:CT163" si="471">(CU158-CQ158)</f>
        <v>26000</v>
      </c>
      <c r="CU158" s="51">
        <v>66000</v>
      </c>
      <c r="CV158" s="51">
        <v>30413.1</v>
      </c>
      <c r="CW158" s="51">
        <f t="shared" si="446"/>
        <v>46.080454545454543</v>
      </c>
      <c r="CX158" s="51">
        <f t="shared" ref="CX158:CX163" si="472">(CY158-CU158)</f>
        <v>39000</v>
      </c>
      <c r="CY158" s="51">
        <v>105000</v>
      </c>
      <c r="CZ158" s="745"/>
      <c r="DA158" s="745"/>
      <c r="DB158" s="745">
        <v>4399.8</v>
      </c>
      <c r="DC158" s="745">
        <v>77068.210000000006</v>
      </c>
      <c r="DD158" s="51">
        <f t="shared" si="447"/>
        <v>1751.6298468112186</v>
      </c>
      <c r="DE158" s="51">
        <f t="shared" si="448"/>
        <v>110.09744285714287</v>
      </c>
      <c r="DF158" s="745">
        <v>102956.58</v>
      </c>
      <c r="DG158" s="745">
        <v>100000</v>
      </c>
      <c r="DH158" s="51">
        <v>74213.27</v>
      </c>
      <c r="DI158" s="51">
        <f t="shared" si="449"/>
        <v>74.213270000000009</v>
      </c>
      <c r="DJ158" s="51">
        <f t="shared" ref="DJ158:DJ163" si="473">(DK158-DG158)</f>
        <v>-30000</v>
      </c>
      <c r="DK158" s="745">
        <v>70000</v>
      </c>
      <c r="DL158" s="51">
        <f t="shared" si="450"/>
        <v>147.08082857142855</v>
      </c>
      <c r="DM158" s="51">
        <f t="shared" ref="DM158:DM163" si="474">(DN158-DK158)</f>
        <v>0</v>
      </c>
      <c r="DN158" s="745">
        <v>70000</v>
      </c>
      <c r="DO158" s="51">
        <v>77068.210000000006</v>
      </c>
      <c r="DP158" s="51">
        <f t="shared" si="451"/>
        <v>110.09744285714287</v>
      </c>
      <c r="DQ158" s="51">
        <f t="shared" ref="DQ158:DQ163" si="475">(DR158-DN158)</f>
        <v>20000</v>
      </c>
      <c r="DR158" s="745">
        <v>90000</v>
      </c>
      <c r="DS158" s="745">
        <v>23338.77</v>
      </c>
      <c r="DT158" s="51">
        <f t="shared" si="452"/>
        <v>25.931966666666668</v>
      </c>
      <c r="DU158" s="51">
        <f t="shared" ref="DU158:DU163" si="476">(DV158-DR158)</f>
        <v>-60000</v>
      </c>
      <c r="DV158" s="745">
        <v>30000</v>
      </c>
      <c r="DW158" s="745">
        <v>100000</v>
      </c>
      <c r="DX158" s="745">
        <v>100000</v>
      </c>
      <c r="DY158" s="745"/>
      <c r="DZ158" s="745"/>
    </row>
    <row r="159" spans="1:130" s="630" customFormat="1" ht="21" x14ac:dyDescent="0.35">
      <c r="A159" s="622"/>
      <c r="B159" s="622"/>
      <c r="C159" s="641"/>
      <c r="D159" s="622"/>
      <c r="E159" s="622"/>
      <c r="F159" s="622"/>
      <c r="G159" s="622"/>
      <c r="H159" s="622"/>
      <c r="I159" s="622"/>
      <c r="J159" s="622" t="s">
        <v>208</v>
      </c>
      <c r="K159" s="810"/>
      <c r="L159" s="587"/>
      <c r="M159" s="582"/>
      <c r="N159" s="588">
        <v>4223</v>
      </c>
      <c r="O159" s="826" t="s">
        <v>82</v>
      </c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591"/>
      <c r="AJ159" s="31"/>
      <c r="AK159" s="31"/>
      <c r="AL159" s="31"/>
      <c r="AM159" s="31"/>
      <c r="AN159" s="51"/>
      <c r="AO159" s="51"/>
      <c r="AP159" s="51"/>
      <c r="AQ159" s="51"/>
      <c r="AR159" s="51"/>
      <c r="AS159" s="51"/>
      <c r="AT159" s="51"/>
      <c r="AU159" s="51"/>
      <c r="AV159" s="51"/>
      <c r="AW159" s="51"/>
      <c r="AX159" s="51"/>
      <c r="AY159" s="51"/>
      <c r="AZ159" s="51"/>
      <c r="BA159" s="51"/>
      <c r="BB159" s="51"/>
      <c r="BC159" s="51"/>
      <c r="BD159" s="51"/>
      <c r="BE159" s="51"/>
      <c r="BF159" s="51"/>
      <c r="BG159" s="51">
        <v>3188.95</v>
      </c>
      <c r="BH159" s="51"/>
      <c r="BI159" s="51"/>
      <c r="BJ159" s="51"/>
      <c r="BK159" s="51"/>
      <c r="BL159" s="51"/>
      <c r="BM159" s="51"/>
      <c r="BN159" s="51"/>
      <c r="BO159" s="51"/>
      <c r="BP159" s="51"/>
      <c r="BQ159" s="51"/>
      <c r="BR159" s="51">
        <f t="shared" si="469"/>
        <v>0</v>
      </c>
      <c r="BS159" s="51"/>
      <c r="BT159" s="51">
        <v>0</v>
      </c>
      <c r="BU159" s="51">
        <f t="shared" si="470"/>
        <v>0</v>
      </c>
      <c r="BV159" s="51"/>
      <c r="BW159" s="51"/>
      <c r="BX159" s="51"/>
      <c r="BY159" s="51">
        <v>0</v>
      </c>
      <c r="BZ159" s="51">
        <v>0</v>
      </c>
      <c r="CA159" s="51">
        <f t="shared" si="438"/>
        <v>0</v>
      </c>
      <c r="CB159" s="51">
        <f t="shared" si="439"/>
        <v>0</v>
      </c>
      <c r="CC159" s="51"/>
      <c r="CD159" s="51"/>
      <c r="CE159" s="51">
        <v>0</v>
      </c>
      <c r="CF159" s="51">
        <v>0</v>
      </c>
      <c r="CG159" s="51">
        <v>0</v>
      </c>
      <c r="CH159" s="51">
        <v>0</v>
      </c>
      <c r="CI159" s="51">
        <v>0</v>
      </c>
      <c r="CJ159" s="51">
        <v>0</v>
      </c>
      <c r="CK159" s="51">
        <v>0</v>
      </c>
      <c r="CL159" s="51">
        <v>0</v>
      </c>
      <c r="CM159" s="51">
        <v>0</v>
      </c>
      <c r="CN159" s="51">
        <v>0</v>
      </c>
      <c r="CO159" s="51">
        <v>0</v>
      </c>
      <c r="CP159" s="51">
        <v>0</v>
      </c>
      <c r="CQ159" s="51">
        <v>0</v>
      </c>
      <c r="CR159" s="51">
        <v>0</v>
      </c>
      <c r="CS159" s="51">
        <f t="shared" si="445"/>
        <v>0</v>
      </c>
      <c r="CT159" s="51">
        <f t="shared" si="471"/>
        <v>49300</v>
      </c>
      <c r="CU159" s="51">
        <v>49300</v>
      </c>
      <c r="CV159" s="51">
        <v>0</v>
      </c>
      <c r="CW159" s="51">
        <f t="shared" si="446"/>
        <v>0</v>
      </c>
      <c r="CX159" s="51">
        <f t="shared" si="472"/>
        <v>-40000</v>
      </c>
      <c r="CY159" s="51">
        <v>9300</v>
      </c>
      <c r="CZ159" s="745"/>
      <c r="DA159" s="745"/>
      <c r="DB159" s="745">
        <v>0</v>
      </c>
      <c r="DC159" s="745">
        <v>0</v>
      </c>
      <c r="DD159" s="51">
        <f t="shared" si="447"/>
        <v>0</v>
      </c>
      <c r="DE159" s="51">
        <f t="shared" si="448"/>
        <v>0</v>
      </c>
      <c r="DF159" s="745">
        <v>0</v>
      </c>
      <c r="DG159" s="745">
        <v>0</v>
      </c>
      <c r="DH159" s="51"/>
      <c r="DI159" s="51">
        <f t="shared" si="449"/>
        <v>0</v>
      </c>
      <c r="DJ159" s="51">
        <f t="shared" si="473"/>
        <v>0</v>
      </c>
      <c r="DK159" s="745">
        <v>0</v>
      </c>
      <c r="DL159" s="51">
        <f t="shared" si="450"/>
        <v>0</v>
      </c>
      <c r="DM159" s="51">
        <f t="shared" si="474"/>
        <v>0</v>
      </c>
      <c r="DN159" s="745">
        <v>0</v>
      </c>
      <c r="DO159" s="51"/>
      <c r="DP159" s="51">
        <f t="shared" si="451"/>
        <v>0</v>
      </c>
      <c r="DQ159" s="51">
        <f t="shared" si="475"/>
        <v>0</v>
      </c>
      <c r="DR159" s="745"/>
      <c r="DS159" s="745">
        <v>18424</v>
      </c>
      <c r="DT159" s="51">
        <f t="shared" si="452"/>
        <v>0</v>
      </c>
      <c r="DU159" s="51">
        <f t="shared" si="476"/>
        <v>19000</v>
      </c>
      <c r="DV159" s="745">
        <v>19000</v>
      </c>
      <c r="DW159" s="745"/>
      <c r="DX159" s="745"/>
      <c r="DY159" s="745"/>
      <c r="DZ159" s="745"/>
    </row>
    <row r="160" spans="1:130" s="630" customFormat="1" ht="21" x14ac:dyDescent="0.35">
      <c r="A160" s="622"/>
      <c r="B160" s="622"/>
      <c r="C160" s="641"/>
      <c r="D160" s="622"/>
      <c r="E160" s="622"/>
      <c r="F160" s="622"/>
      <c r="G160" s="622"/>
      <c r="H160" s="622"/>
      <c r="I160" s="622"/>
      <c r="J160" s="622" t="s">
        <v>208</v>
      </c>
      <c r="K160" s="810"/>
      <c r="L160" s="587"/>
      <c r="M160" s="582"/>
      <c r="N160" s="588">
        <v>4224</v>
      </c>
      <c r="O160" s="826" t="s">
        <v>211</v>
      </c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591"/>
      <c r="AJ160" s="31"/>
      <c r="AK160" s="31"/>
      <c r="AL160" s="31"/>
      <c r="AM160" s="31"/>
      <c r="AN160" s="51"/>
      <c r="AO160" s="51"/>
      <c r="AP160" s="51"/>
      <c r="AQ160" s="51"/>
      <c r="AR160" s="51"/>
      <c r="AS160" s="51"/>
      <c r="AT160" s="51"/>
      <c r="AU160" s="51"/>
      <c r="AV160" s="51"/>
      <c r="AW160" s="51"/>
      <c r="AX160" s="51"/>
      <c r="AY160" s="51"/>
      <c r="AZ160" s="51"/>
      <c r="BA160" s="51"/>
      <c r="BB160" s="51"/>
      <c r="BC160" s="51"/>
      <c r="BD160" s="51"/>
      <c r="BE160" s="51"/>
      <c r="BF160" s="51"/>
      <c r="BG160" s="51">
        <v>4370.01</v>
      </c>
      <c r="BH160" s="51">
        <v>0</v>
      </c>
      <c r="BI160" s="51"/>
      <c r="BJ160" s="51">
        <v>0</v>
      </c>
      <c r="BK160" s="51"/>
      <c r="BL160" s="51"/>
      <c r="BM160" s="51"/>
      <c r="BN160" s="51"/>
      <c r="BO160" s="51">
        <v>0</v>
      </c>
      <c r="BP160" s="51"/>
      <c r="BQ160" s="51"/>
      <c r="BR160" s="51">
        <f t="shared" si="469"/>
        <v>0</v>
      </c>
      <c r="BS160" s="51"/>
      <c r="BT160" s="51">
        <v>0</v>
      </c>
      <c r="BU160" s="51">
        <f t="shared" si="470"/>
        <v>500</v>
      </c>
      <c r="BV160" s="51"/>
      <c r="BW160" s="51"/>
      <c r="BX160" s="51"/>
      <c r="BY160" s="51">
        <v>500</v>
      </c>
      <c r="BZ160" s="51">
        <v>245.29</v>
      </c>
      <c r="CA160" s="51">
        <f t="shared" si="438"/>
        <v>5.6130306337971758</v>
      </c>
      <c r="CB160" s="51">
        <f t="shared" si="439"/>
        <v>49.057999999999993</v>
      </c>
      <c r="CC160" s="51"/>
      <c r="CD160" s="51"/>
      <c r="CE160" s="51">
        <v>0</v>
      </c>
      <c r="CF160" s="51">
        <v>0</v>
      </c>
      <c r="CG160" s="51">
        <v>0</v>
      </c>
      <c r="CH160" s="51">
        <v>0</v>
      </c>
      <c r="CI160" s="51">
        <v>0</v>
      </c>
      <c r="CJ160" s="51">
        <v>0</v>
      </c>
      <c r="CK160" s="51">
        <v>0</v>
      </c>
      <c r="CL160" s="51">
        <v>0</v>
      </c>
      <c r="CM160" s="51">
        <v>0</v>
      </c>
      <c r="CN160" s="51">
        <v>0</v>
      </c>
      <c r="CO160" s="51">
        <v>0</v>
      </c>
      <c r="CP160" s="51">
        <v>0</v>
      </c>
      <c r="CQ160" s="51">
        <v>0</v>
      </c>
      <c r="CR160" s="51">
        <v>3772.13</v>
      </c>
      <c r="CS160" s="51">
        <f t="shared" si="445"/>
        <v>0</v>
      </c>
      <c r="CT160" s="51">
        <f t="shared" si="471"/>
        <v>3772.13</v>
      </c>
      <c r="CU160" s="51">
        <v>3772.13</v>
      </c>
      <c r="CV160" s="51">
        <v>3772.13</v>
      </c>
      <c r="CW160" s="51">
        <f t="shared" si="446"/>
        <v>100</v>
      </c>
      <c r="CX160" s="51">
        <f t="shared" si="472"/>
        <v>0</v>
      </c>
      <c r="CY160" s="51">
        <v>3772.13</v>
      </c>
      <c r="CZ160" s="745"/>
      <c r="DA160" s="745"/>
      <c r="DB160" s="745">
        <v>3772.13</v>
      </c>
      <c r="DC160" s="745">
        <v>0</v>
      </c>
      <c r="DD160" s="51">
        <f t="shared" si="447"/>
        <v>0</v>
      </c>
      <c r="DE160" s="51">
        <f t="shared" si="448"/>
        <v>0</v>
      </c>
      <c r="DF160" s="745">
        <v>3772.13</v>
      </c>
      <c r="DG160" s="745">
        <v>0</v>
      </c>
      <c r="DH160" s="51"/>
      <c r="DI160" s="51">
        <f t="shared" si="449"/>
        <v>0</v>
      </c>
      <c r="DJ160" s="51">
        <f t="shared" si="473"/>
        <v>5000</v>
      </c>
      <c r="DK160" s="745">
        <v>5000</v>
      </c>
      <c r="DL160" s="51">
        <f t="shared" si="450"/>
        <v>75.442599999999999</v>
      </c>
      <c r="DM160" s="51">
        <f t="shared" si="474"/>
        <v>0</v>
      </c>
      <c r="DN160" s="745">
        <v>5000</v>
      </c>
      <c r="DO160" s="51"/>
      <c r="DP160" s="51">
        <f t="shared" si="451"/>
        <v>0</v>
      </c>
      <c r="DQ160" s="51">
        <f t="shared" si="475"/>
        <v>0</v>
      </c>
      <c r="DR160" s="745">
        <v>5000</v>
      </c>
      <c r="DS160" s="745">
        <v>0</v>
      </c>
      <c r="DT160" s="51">
        <f t="shared" si="452"/>
        <v>0</v>
      </c>
      <c r="DU160" s="51">
        <f t="shared" si="476"/>
        <v>-5000</v>
      </c>
      <c r="DV160" s="745">
        <v>0</v>
      </c>
      <c r="DW160" s="745">
        <v>5000</v>
      </c>
      <c r="DX160" s="745">
        <v>5000</v>
      </c>
      <c r="DY160" s="745"/>
      <c r="DZ160" s="745"/>
    </row>
    <row r="161" spans="1:130" s="630" customFormat="1" ht="21" hidden="1" customHeight="1" x14ac:dyDescent="0.35">
      <c r="A161" s="622"/>
      <c r="B161" s="622"/>
      <c r="C161" s="641"/>
      <c r="D161" s="622"/>
      <c r="E161" s="622"/>
      <c r="F161" s="622"/>
      <c r="G161" s="622"/>
      <c r="H161" s="622"/>
      <c r="I161" s="622"/>
      <c r="J161" s="622" t="s">
        <v>208</v>
      </c>
      <c r="K161" s="810"/>
      <c r="L161" s="587"/>
      <c r="M161" s="582"/>
      <c r="N161" s="588">
        <v>4225</v>
      </c>
      <c r="O161" s="826" t="s">
        <v>290</v>
      </c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591"/>
      <c r="AJ161" s="31"/>
      <c r="AK161" s="31"/>
      <c r="AL161" s="31"/>
      <c r="AM161" s="3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>
        <v>3995</v>
      </c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>
        <f t="shared" si="469"/>
        <v>0</v>
      </c>
      <c r="BS161" s="51"/>
      <c r="BT161" s="51">
        <v>0</v>
      </c>
      <c r="BU161" s="51">
        <f t="shared" si="470"/>
        <v>0</v>
      </c>
      <c r="BV161" s="51"/>
      <c r="BW161" s="51"/>
      <c r="BX161" s="51"/>
      <c r="BY161" s="51">
        <v>0</v>
      </c>
      <c r="BZ161" s="51">
        <v>0</v>
      </c>
      <c r="CA161" s="51">
        <f t="shared" si="438"/>
        <v>0</v>
      </c>
      <c r="CB161" s="51">
        <f t="shared" si="439"/>
        <v>0</v>
      </c>
      <c r="CC161" s="51"/>
      <c r="CD161" s="51"/>
      <c r="CE161" s="51">
        <v>0</v>
      </c>
      <c r="CF161" s="51">
        <v>0</v>
      </c>
      <c r="CG161" s="51">
        <v>0</v>
      </c>
      <c r="CH161" s="51">
        <v>0</v>
      </c>
      <c r="CI161" s="51">
        <v>0</v>
      </c>
      <c r="CJ161" s="51">
        <v>0</v>
      </c>
      <c r="CK161" s="51">
        <v>0</v>
      </c>
      <c r="CL161" s="51">
        <v>0</v>
      </c>
      <c r="CM161" s="51">
        <v>0</v>
      </c>
      <c r="CN161" s="51">
        <v>0</v>
      </c>
      <c r="CO161" s="51">
        <v>0</v>
      </c>
      <c r="CP161" s="51">
        <v>0</v>
      </c>
      <c r="CQ161" s="51">
        <v>0</v>
      </c>
      <c r="CR161" s="51">
        <v>0</v>
      </c>
      <c r="CS161" s="51">
        <f t="shared" si="445"/>
        <v>0</v>
      </c>
      <c r="CT161" s="51">
        <f t="shared" si="471"/>
        <v>0</v>
      </c>
      <c r="CU161" s="51">
        <v>0</v>
      </c>
      <c r="CV161" s="51">
        <v>0</v>
      </c>
      <c r="CW161" s="51">
        <f t="shared" si="446"/>
        <v>0</v>
      </c>
      <c r="CX161" s="51">
        <f t="shared" si="472"/>
        <v>0</v>
      </c>
      <c r="CY161" s="51">
        <v>0</v>
      </c>
      <c r="CZ161" s="745"/>
      <c r="DA161" s="745"/>
      <c r="DB161" s="745">
        <v>0</v>
      </c>
      <c r="DC161" s="745">
        <v>0</v>
      </c>
      <c r="DD161" s="51">
        <f t="shared" si="447"/>
        <v>0</v>
      </c>
      <c r="DE161" s="51">
        <f t="shared" si="448"/>
        <v>0</v>
      </c>
      <c r="DF161" s="745">
        <v>0</v>
      </c>
      <c r="DG161" s="745">
        <v>0</v>
      </c>
      <c r="DH161" s="51"/>
      <c r="DI161" s="51">
        <f t="shared" si="449"/>
        <v>0</v>
      </c>
      <c r="DJ161" s="51">
        <f t="shared" si="473"/>
        <v>0</v>
      </c>
      <c r="DK161" s="745">
        <v>0</v>
      </c>
      <c r="DL161" s="51">
        <f t="shared" si="450"/>
        <v>0</v>
      </c>
      <c r="DM161" s="51">
        <f t="shared" si="474"/>
        <v>0</v>
      </c>
      <c r="DN161" s="745">
        <v>0</v>
      </c>
      <c r="DO161" s="51"/>
      <c r="DP161" s="51">
        <f t="shared" si="451"/>
        <v>0</v>
      </c>
      <c r="DQ161" s="51">
        <f t="shared" si="475"/>
        <v>0</v>
      </c>
      <c r="DR161" s="745"/>
      <c r="DS161" s="745"/>
      <c r="DT161" s="51">
        <f t="shared" si="452"/>
        <v>0</v>
      </c>
      <c r="DU161" s="51">
        <f t="shared" si="476"/>
        <v>0</v>
      </c>
      <c r="DV161" s="745"/>
      <c r="DW161" s="745"/>
      <c r="DX161" s="745"/>
      <c r="DY161" s="745"/>
      <c r="DZ161" s="745"/>
    </row>
    <row r="162" spans="1:130" s="630" customFormat="1" ht="21" hidden="1" customHeight="1" x14ac:dyDescent="0.35">
      <c r="A162" s="622"/>
      <c r="B162" s="622"/>
      <c r="C162" s="641"/>
      <c r="D162" s="622"/>
      <c r="E162" s="622"/>
      <c r="F162" s="622"/>
      <c r="G162" s="622"/>
      <c r="H162" s="622"/>
      <c r="I162" s="622"/>
      <c r="J162" s="622" t="s">
        <v>208</v>
      </c>
      <c r="K162" s="810"/>
      <c r="L162" s="587"/>
      <c r="M162" s="582"/>
      <c r="N162" s="588">
        <v>4226</v>
      </c>
      <c r="O162" s="826" t="s">
        <v>82</v>
      </c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591"/>
      <c r="AJ162" s="31"/>
      <c r="AK162" s="31"/>
      <c r="AL162" s="31"/>
      <c r="AM162" s="31"/>
      <c r="AN162" s="51"/>
      <c r="AO162" s="51"/>
      <c r="AP162" s="51"/>
      <c r="AQ162" s="51"/>
      <c r="AR162" s="51">
        <v>0</v>
      </c>
      <c r="AS162" s="51"/>
      <c r="AT162" s="51"/>
      <c r="AU162" s="51"/>
      <c r="AV162" s="51">
        <v>0</v>
      </c>
      <c r="AW162" s="51"/>
      <c r="AX162" s="51"/>
      <c r="AY162" s="51"/>
      <c r="AZ162" s="51"/>
      <c r="BA162" s="51"/>
      <c r="BB162" s="51">
        <v>0</v>
      </c>
      <c r="BC162" s="51">
        <v>0</v>
      </c>
      <c r="BD162" s="51">
        <v>2289</v>
      </c>
      <c r="BE162" s="51">
        <v>2289</v>
      </c>
      <c r="BF162" s="51">
        <v>1000</v>
      </c>
      <c r="BG162" s="51">
        <v>1769.8</v>
      </c>
      <c r="BH162" s="51">
        <v>0</v>
      </c>
      <c r="BI162" s="51">
        <f>(BJ162-BH162)</f>
        <v>0</v>
      </c>
      <c r="BJ162" s="51">
        <v>0</v>
      </c>
      <c r="BK162" s="51"/>
      <c r="BL162" s="51">
        <f>IFERROR(BK162/BJ162*100,)</f>
        <v>0</v>
      </c>
      <c r="BM162" s="51"/>
      <c r="BN162" s="51"/>
      <c r="BO162" s="51">
        <v>0</v>
      </c>
      <c r="BP162" s="51"/>
      <c r="BQ162" s="51"/>
      <c r="BR162" s="51">
        <f t="shared" si="469"/>
        <v>0</v>
      </c>
      <c r="BS162" s="51">
        <v>0</v>
      </c>
      <c r="BT162" s="51">
        <v>1326.84</v>
      </c>
      <c r="BU162" s="51">
        <f t="shared" si="470"/>
        <v>1326.84</v>
      </c>
      <c r="BV162" s="51">
        <v>0</v>
      </c>
      <c r="BW162" s="51"/>
      <c r="BX162" s="51"/>
      <c r="BY162" s="51">
        <v>1326.84</v>
      </c>
      <c r="BZ162" s="51">
        <v>1326.84</v>
      </c>
      <c r="CA162" s="51">
        <f t="shared" si="438"/>
        <v>74.971183184540621</v>
      </c>
      <c r="CB162" s="51">
        <f t="shared" si="439"/>
        <v>100</v>
      </c>
      <c r="CC162" s="51"/>
      <c r="CD162" s="51"/>
      <c r="CE162" s="51">
        <v>0</v>
      </c>
      <c r="CF162" s="51">
        <v>0</v>
      </c>
      <c r="CG162" s="51">
        <v>0</v>
      </c>
      <c r="CH162" s="51">
        <v>0</v>
      </c>
      <c r="CI162" s="51">
        <v>0</v>
      </c>
      <c r="CJ162" s="51">
        <v>0</v>
      </c>
      <c r="CK162" s="51">
        <v>0</v>
      </c>
      <c r="CL162" s="51">
        <v>0</v>
      </c>
      <c r="CM162" s="51">
        <v>0</v>
      </c>
      <c r="CN162" s="51">
        <v>0</v>
      </c>
      <c r="CO162" s="51">
        <v>0</v>
      </c>
      <c r="CP162" s="51">
        <v>0</v>
      </c>
      <c r="CQ162" s="51">
        <v>0</v>
      </c>
      <c r="CR162" s="51">
        <v>0</v>
      </c>
      <c r="CS162" s="51">
        <f t="shared" si="445"/>
        <v>0</v>
      </c>
      <c r="CT162" s="51">
        <f t="shared" si="471"/>
        <v>9000</v>
      </c>
      <c r="CU162" s="51">
        <v>9000</v>
      </c>
      <c r="CV162" s="51">
        <v>0</v>
      </c>
      <c r="CW162" s="51">
        <f t="shared" si="446"/>
        <v>0</v>
      </c>
      <c r="CX162" s="51">
        <f t="shared" si="472"/>
        <v>218.10000000000036</v>
      </c>
      <c r="CY162" s="51">
        <v>9218.1</v>
      </c>
      <c r="CZ162" s="745"/>
      <c r="DA162" s="745"/>
      <c r="DB162" s="745">
        <v>0</v>
      </c>
      <c r="DC162" s="745">
        <v>0</v>
      </c>
      <c r="DD162" s="51">
        <f t="shared" si="447"/>
        <v>0</v>
      </c>
      <c r="DE162" s="51">
        <f t="shared" si="448"/>
        <v>0</v>
      </c>
      <c r="DF162" s="745">
        <v>9169.39</v>
      </c>
      <c r="DG162" s="745">
        <v>0</v>
      </c>
      <c r="DH162" s="51"/>
      <c r="DI162" s="51">
        <f t="shared" si="449"/>
        <v>0</v>
      </c>
      <c r="DJ162" s="51">
        <f t="shared" si="473"/>
        <v>0</v>
      </c>
      <c r="DK162" s="745">
        <v>0</v>
      </c>
      <c r="DL162" s="51">
        <f t="shared" si="450"/>
        <v>0</v>
      </c>
      <c r="DM162" s="51">
        <f t="shared" si="474"/>
        <v>0</v>
      </c>
      <c r="DN162" s="745">
        <v>0</v>
      </c>
      <c r="DO162" s="51"/>
      <c r="DP162" s="51">
        <f t="shared" si="451"/>
        <v>0</v>
      </c>
      <c r="DQ162" s="51">
        <f t="shared" si="475"/>
        <v>0</v>
      </c>
      <c r="DR162" s="745"/>
      <c r="DS162" s="745"/>
      <c r="DT162" s="51">
        <f t="shared" si="452"/>
        <v>0</v>
      </c>
      <c r="DU162" s="51">
        <f t="shared" si="476"/>
        <v>0</v>
      </c>
      <c r="DV162" s="745"/>
      <c r="DW162" s="745"/>
      <c r="DX162" s="745"/>
      <c r="DY162" s="745"/>
      <c r="DZ162" s="745"/>
    </row>
    <row r="163" spans="1:130" s="630" customFormat="1" ht="20.100000000000001" customHeight="1" x14ac:dyDescent="0.35">
      <c r="A163" s="622"/>
      <c r="B163" s="622"/>
      <c r="C163" s="641"/>
      <c r="D163" s="622"/>
      <c r="E163" s="622"/>
      <c r="F163" s="622"/>
      <c r="G163" s="622"/>
      <c r="H163" s="622"/>
      <c r="I163" s="622"/>
      <c r="J163" s="622" t="s">
        <v>208</v>
      </c>
      <c r="K163" s="810"/>
      <c r="L163" s="587"/>
      <c r="M163" s="582"/>
      <c r="N163" s="588">
        <v>4227</v>
      </c>
      <c r="O163" s="826" t="s">
        <v>207</v>
      </c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591"/>
      <c r="AJ163" s="31"/>
      <c r="AK163" s="31"/>
      <c r="AL163" s="31"/>
      <c r="AM163" s="31"/>
      <c r="AN163" s="51"/>
      <c r="AO163" s="51"/>
      <c r="AP163" s="51"/>
      <c r="AQ163" s="51"/>
      <c r="AR163" s="51">
        <v>0</v>
      </c>
      <c r="AS163" s="51"/>
      <c r="AT163" s="51"/>
      <c r="AU163" s="51"/>
      <c r="AV163" s="51">
        <v>0</v>
      </c>
      <c r="AW163" s="51"/>
      <c r="AX163" s="51"/>
      <c r="AY163" s="51">
        <f>(BB163-AV163)</f>
        <v>1000</v>
      </c>
      <c r="AZ163" s="51"/>
      <c r="BA163" s="51"/>
      <c r="BB163" s="51">
        <v>1000</v>
      </c>
      <c r="BC163" s="51">
        <v>1000</v>
      </c>
      <c r="BD163" s="51">
        <v>849.9</v>
      </c>
      <c r="BE163" s="51">
        <v>849.9</v>
      </c>
      <c r="BF163" s="51">
        <v>2849</v>
      </c>
      <c r="BG163" s="51">
        <v>7823.2</v>
      </c>
      <c r="BH163" s="51">
        <v>0</v>
      </c>
      <c r="BI163" s="51">
        <f>(BJ163-BH163)</f>
        <v>0</v>
      </c>
      <c r="BJ163" s="51">
        <v>0</v>
      </c>
      <c r="BK163" s="51">
        <v>1701</v>
      </c>
      <c r="BL163" s="51">
        <f>IFERROR(BK163/BJ163*100,)</f>
        <v>0</v>
      </c>
      <c r="BM163" s="51"/>
      <c r="BN163" s="51"/>
      <c r="BO163" s="51">
        <v>1701</v>
      </c>
      <c r="BP163" s="51"/>
      <c r="BQ163" s="51"/>
      <c r="BR163" s="51">
        <f t="shared" si="469"/>
        <v>-1701</v>
      </c>
      <c r="BS163" s="51">
        <v>0</v>
      </c>
      <c r="BT163" s="51">
        <v>1701</v>
      </c>
      <c r="BU163" s="51">
        <f t="shared" si="470"/>
        <v>0</v>
      </c>
      <c r="BV163" s="51">
        <v>0</v>
      </c>
      <c r="BW163" s="51"/>
      <c r="BX163" s="51"/>
      <c r="BY163" s="51">
        <v>1701</v>
      </c>
      <c r="BZ163" s="51">
        <v>1701</v>
      </c>
      <c r="CA163" s="51">
        <f t="shared" si="438"/>
        <v>21.74302075876879</v>
      </c>
      <c r="CB163" s="51">
        <f t="shared" si="439"/>
        <v>100</v>
      </c>
      <c r="CC163" s="51"/>
      <c r="CD163" s="51"/>
      <c r="CE163" s="51">
        <v>0</v>
      </c>
      <c r="CF163" s="51">
        <v>0</v>
      </c>
      <c r="CG163" s="51">
        <f t="shared" si="460"/>
        <v>0</v>
      </c>
      <c r="CH163" s="51">
        <f>(CI163-CE163)</f>
        <v>15000</v>
      </c>
      <c r="CI163" s="51">
        <v>15000</v>
      </c>
      <c r="CJ163" s="51"/>
      <c r="CK163" s="51">
        <f t="shared" si="461"/>
        <v>0</v>
      </c>
      <c r="CL163" s="51">
        <f>(CM163-CI163)</f>
        <v>0</v>
      </c>
      <c r="CM163" s="51">
        <v>15000</v>
      </c>
      <c r="CN163" s="51"/>
      <c r="CO163" s="51">
        <f t="shared" si="462"/>
        <v>0</v>
      </c>
      <c r="CP163" s="51">
        <f>(CQ163-CM163)</f>
        <v>0</v>
      </c>
      <c r="CQ163" s="51">
        <v>15000</v>
      </c>
      <c r="CR163" s="51">
        <v>9575</v>
      </c>
      <c r="CS163" s="51">
        <f t="shared" si="445"/>
        <v>63.833333333333329</v>
      </c>
      <c r="CT163" s="51">
        <f t="shared" si="471"/>
        <v>-5425</v>
      </c>
      <c r="CU163" s="51">
        <v>9575</v>
      </c>
      <c r="CV163" s="51">
        <v>9575</v>
      </c>
      <c r="CW163" s="51">
        <f t="shared" si="446"/>
        <v>100</v>
      </c>
      <c r="CX163" s="51">
        <f t="shared" si="472"/>
        <v>1000</v>
      </c>
      <c r="CY163" s="51">
        <v>10575</v>
      </c>
      <c r="CZ163" s="745"/>
      <c r="DA163" s="745"/>
      <c r="DB163" s="745">
        <v>9575</v>
      </c>
      <c r="DC163" s="745">
        <v>5317.5</v>
      </c>
      <c r="DD163" s="51">
        <f t="shared" si="447"/>
        <v>55.535248041775453</v>
      </c>
      <c r="DE163" s="51">
        <f t="shared" si="448"/>
        <v>26.587499999999999</v>
      </c>
      <c r="DF163" s="745">
        <v>21920.01</v>
      </c>
      <c r="DG163" s="745">
        <v>20000</v>
      </c>
      <c r="DH163" s="51"/>
      <c r="DI163" s="51">
        <f t="shared" si="449"/>
        <v>0</v>
      </c>
      <c r="DJ163" s="51">
        <f t="shared" si="473"/>
        <v>0</v>
      </c>
      <c r="DK163" s="745">
        <v>20000</v>
      </c>
      <c r="DL163" s="51">
        <f t="shared" si="450"/>
        <v>109.60005</v>
      </c>
      <c r="DM163" s="51">
        <f t="shared" si="474"/>
        <v>0</v>
      </c>
      <c r="DN163" s="745">
        <v>20000</v>
      </c>
      <c r="DO163" s="51">
        <v>5317.5</v>
      </c>
      <c r="DP163" s="51">
        <f t="shared" si="451"/>
        <v>26.587499999999999</v>
      </c>
      <c r="DQ163" s="51">
        <f t="shared" si="475"/>
        <v>-14000</v>
      </c>
      <c r="DR163" s="745">
        <v>6000</v>
      </c>
      <c r="DS163" s="745">
        <v>7612.5</v>
      </c>
      <c r="DT163" s="51">
        <f t="shared" si="452"/>
        <v>126.875</v>
      </c>
      <c r="DU163" s="51">
        <f t="shared" si="476"/>
        <v>4000</v>
      </c>
      <c r="DV163" s="745">
        <v>10000</v>
      </c>
      <c r="DW163" s="745">
        <v>6000</v>
      </c>
      <c r="DX163" s="745">
        <v>6000</v>
      </c>
      <c r="DY163" s="745"/>
      <c r="DZ163" s="745"/>
    </row>
    <row r="164" spans="1:130" s="630" customFormat="1" ht="20.100000000000001" customHeight="1" x14ac:dyDescent="0.35">
      <c r="A164" s="622"/>
      <c r="B164" s="622" t="s">
        <v>541</v>
      </c>
      <c r="C164" s="641" t="s">
        <v>7</v>
      </c>
      <c r="D164" s="622"/>
      <c r="E164" s="622"/>
      <c r="F164" s="622"/>
      <c r="G164" s="622"/>
      <c r="H164" s="622"/>
      <c r="I164" s="622"/>
      <c r="J164" s="622" t="s">
        <v>208</v>
      </c>
      <c r="K164" s="810"/>
      <c r="L164" s="587"/>
      <c r="M164" s="822">
        <v>424</v>
      </c>
      <c r="N164" s="817" t="s">
        <v>288</v>
      </c>
      <c r="O164" s="538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586"/>
      <c r="AJ164" s="30"/>
      <c r="AK164" s="30"/>
      <c r="AL164" s="30"/>
      <c r="AM164" s="30"/>
      <c r="AN164" s="106"/>
      <c r="AO164" s="106"/>
      <c r="AP164" s="106"/>
      <c r="AQ164" s="106"/>
      <c r="AR164" s="102">
        <v>0</v>
      </c>
      <c r="AS164" s="102"/>
      <c r="AT164" s="102"/>
      <c r="AU164" s="102"/>
      <c r="AV164" s="102">
        <f>AV165</f>
        <v>0</v>
      </c>
      <c r="AW164" s="102"/>
      <c r="AX164" s="102"/>
      <c r="AY164" s="102">
        <f>AY165</f>
        <v>5000</v>
      </c>
      <c r="AZ164" s="102"/>
      <c r="BA164" s="102"/>
      <c r="BB164" s="102">
        <f t="shared" ref="BB164:BK164" si="477">BB165</f>
        <v>5000</v>
      </c>
      <c r="BC164" s="102">
        <f t="shared" si="477"/>
        <v>5000</v>
      </c>
      <c r="BD164" s="102">
        <f t="shared" si="477"/>
        <v>0</v>
      </c>
      <c r="BE164" s="102">
        <f t="shared" si="477"/>
        <v>0</v>
      </c>
      <c r="BF164" s="102">
        <f t="shared" si="477"/>
        <v>0</v>
      </c>
      <c r="BG164" s="102">
        <f t="shared" si="477"/>
        <v>0</v>
      </c>
      <c r="BH164" s="102">
        <f t="shared" si="477"/>
        <v>0</v>
      </c>
      <c r="BI164" s="102">
        <f t="shared" si="477"/>
        <v>30200</v>
      </c>
      <c r="BJ164" s="102">
        <f t="shared" si="477"/>
        <v>30200</v>
      </c>
      <c r="BK164" s="102">
        <f t="shared" si="477"/>
        <v>18960</v>
      </c>
      <c r="BL164" s="102">
        <f>IFERROR(BK164/BJ164*100,)</f>
        <v>62.78145695364239</v>
      </c>
      <c r="BM164" s="102"/>
      <c r="BN164" s="102"/>
      <c r="BO164" s="102">
        <f>BO165</f>
        <v>20000</v>
      </c>
      <c r="BP164" s="102"/>
      <c r="BQ164" s="102"/>
      <c r="BR164" s="102">
        <f>BR165</f>
        <v>-20000</v>
      </c>
      <c r="BS164" s="102">
        <f>BS165</f>
        <v>0</v>
      </c>
      <c r="BT164" s="102">
        <f>BT165</f>
        <v>19056.990000000002</v>
      </c>
      <c r="BU164" s="102">
        <f>BU165</f>
        <v>293</v>
      </c>
      <c r="BV164" s="102">
        <f>BV165</f>
        <v>0</v>
      </c>
      <c r="BW164" s="102"/>
      <c r="BX164" s="102"/>
      <c r="BY164" s="102">
        <f>BY165</f>
        <v>20293</v>
      </c>
      <c r="BZ164" s="102">
        <f>BZ165</f>
        <v>20279.310000000001</v>
      </c>
      <c r="CA164" s="102">
        <f t="shared" si="438"/>
        <v>0</v>
      </c>
      <c r="CB164" s="102">
        <f t="shared" si="439"/>
        <v>99.932538313704242</v>
      </c>
      <c r="CC164" s="102">
        <f>CC165</f>
        <v>0</v>
      </c>
      <c r="CD164" s="102">
        <f>CD165</f>
        <v>0</v>
      </c>
      <c r="CE164" s="102">
        <f>CE165</f>
        <v>0</v>
      </c>
      <c r="CF164" s="102">
        <f>CF165</f>
        <v>0</v>
      </c>
      <c r="CG164" s="102">
        <f t="shared" si="460"/>
        <v>0</v>
      </c>
      <c r="CH164" s="102">
        <f>CH165</f>
        <v>0</v>
      </c>
      <c r="CI164" s="102">
        <f>CI165</f>
        <v>0</v>
      </c>
      <c r="CJ164" s="102"/>
      <c r="CK164" s="102">
        <f t="shared" si="461"/>
        <v>0</v>
      </c>
      <c r="CL164" s="102">
        <f>CL165</f>
        <v>0</v>
      </c>
      <c r="CM164" s="102">
        <f>CM165</f>
        <v>0</v>
      </c>
      <c r="CN164" s="102"/>
      <c r="CO164" s="102">
        <f t="shared" si="462"/>
        <v>0</v>
      </c>
      <c r="CP164" s="102">
        <f>CP165</f>
        <v>0</v>
      </c>
      <c r="CQ164" s="102">
        <f>CQ165</f>
        <v>0</v>
      </c>
      <c r="CR164" s="102">
        <f>CR165</f>
        <v>0</v>
      </c>
      <c r="CS164" s="102">
        <f t="shared" si="445"/>
        <v>0</v>
      </c>
      <c r="CT164" s="102">
        <f>CT165</f>
        <v>0</v>
      </c>
      <c r="CU164" s="102">
        <f>CU165</f>
        <v>0</v>
      </c>
      <c r="CV164" s="102">
        <f>CV165</f>
        <v>0</v>
      </c>
      <c r="CW164" s="102">
        <f t="shared" si="446"/>
        <v>0</v>
      </c>
      <c r="CX164" s="102">
        <f t="shared" ref="CX164:DH164" si="478">CX165</f>
        <v>500</v>
      </c>
      <c r="CY164" s="102">
        <f t="shared" si="478"/>
        <v>500</v>
      </c>
      <c r="CZ164" s="115">
        <f t="shared" si="478"/>
        <v>0</v>
      </c>
      <c r="DA164" s="115">
        <f t="shared" si="478"/>
        <v>0</v>
      </c>
      <c r="DB164" s="115">
        <f>DB165</f>
        <v>0</v>
      </c>
      <c r="DC164" s="115">
        <f>DC165</f>
        <v>450</v>
      </c>
      <c r="DD164" s="102">
        <f t="shared" si="447"/>
        <v>0</v>
      </c>
      <c r="DE164" s="102">
        <f t="shared" si="448"/>
        <v>22.5</v>
      </c>
      <c r="DF164" s="115">
        <v>366.59</v>
      </c>
      <c r="DG164" s="115">
        <f t="shared" si="478"/>
        <v>0</v>
      </c>
      <c r="DH164" s="102">
        <f t="shared" si="478"/>
        <v>0</v>
      </c>
      <c r="DI164" s="102">
        <f t="shared" si="449"/>
        <v>0</v>
      </c>
      <c r="DJ164" s="102">
        <f>DJ165</f>
        <v>2000</v>
      </c>
      <c r="DK164" s="115">
        <f>DK165</f>
        <v>2000</v>
      </c>
      <c r="DL164" s="102">
        <f t="shared" si="450"/>
        <v>18.329499999999999</v>
      </c>
      <c r="DM164" s="102">
        <f>DM165</f>
        <v>0</v>
      </c>
      <c r="DN164" s="115">
        <f>DN165</f>
        <v>2000</v>
      </c>
      <c r="DO164" s="102">
        <f t="shared" ref="DO164" si="479">DO165</f>
        <v>450</v>
      </c>
      <c r="DP164" s="102">
        <f t="shared" si="451"/>
        <v>22.5</v>
      </c>
      <c r="DQ164" s="102">
        <f>DQ165</f>
        <v>0</v>
      </c>
      <c r="DR164" s="115">
        <f>DR165</f>
        <v>2000</v>
      </c>
      <c r="DS164" s="115">
        <f t="shared" ref="DS164" si="480">DS165</f>
        <v>1777.03</v>
      </c>
      <c r="DT164" s="102">
        <f t="shared" si="452"/>
        <v>88.851499999999987</v>
      </c>
      <c r="DU164" s="102">
        <f>DU165</f>
        <v>300</v>
      </c>
      <c r="DV164" s="115">
        <f>DV165</f>
        <v>2300</v>
      </c>
      <c r="DW164" s="115">
        <f t="shared" ref="DW164:DZ164" si="481">DW165</f>
        <v>2000</v>
      </c>
      <c r="DX164" s="115">
        <f t="shared" si="481"/>
        <v>2000</v>
      </c>
      <c r="DY164" s="115">
        <f t="shared" si="481"/>
        <v>0</v>
      </c>
      <c r="DZ164" s="115">
        <f t="shared" si="481"/>
        <v>0</v>
      </c>
    </row>
    <row r="165" spans="1:130" s="630" customFormat="1" ht="20.100000000000001" customHeight="1" x14ac:dyDescent="0.35">
      <c r="A165" s="622"/>
      <c r="B165" s="622"/>
      <c r="C165" s="641"/>
      <c r="D165" s="622"/>
      <c r="E165" s="622"/>
      <c r="F165" s="622"/>
      <c r="G165" s="622"/>
      <c r="H165" s="622"/>
      <c r="I165" s="622"/>
      <c r="J165" s="622" t="s">
        <v>208</v>
      </c>
      <c r="K165" s="810"/>
      <c r="L165" s="587"/>
      <c r="M165" s="587"/>
      <c r="N165" s="588">
        <v>4241</v>
      </c>
      <c r="O165" s="826" t="s">
        <v>279</v>
      </c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591"/>
      <c r="AJ165" s="31"/>
      <c r="AK165" s="31"/>
      <c r="AL165" s="31"/>
      <c r="AM165" s="31"/>
      <c r="AN165" s="51"/>
      <c r="AO165" s="51"/>
      <c r="AP165" s="51"/>
      <c r="AQ165" s="51"/>
      <c r="AR165" s="51">
        <v>0</v>
      </c>
      <c r="AS165" s="51"/>
      <c r="AT165" s="51"/>
      <c r="AU165" s="51"/>
      <c r="AV165" s="51">
        <v>0</v>
      </c>
      <c r="AW165" s="51"/>
      <c r="AX165" s="51"/>
      <c r="AY165" s="51">
        <f>(BB165-AV165)</f>
        <v>5000</v>
      </c>
      <c r="AZ165" s="51"/>
      <c r="BA165" s="51"/>
      <c r="BB165" s="51">
        <v>5000</v>
      </c>
      <c r="BC165" s="51">
        <v>5000</v>
      </c>
      <c r="BD165" s="51">
        <v>0</v>
      </c>
      <c r="BE165" s="51">
        <v>0</v>
      </c>
      <c r="BF165" s="51">
        <v>0</v>
      </c>
      <c r="BG165" s="51">
        <v>0</v>
      </c>
      <c r="BH165" s="51">
        <v>0</v>
      </c>
      <c r="BI165" s="51">
        <f>(BJ165-BH165)</f>
        <v>30200</v>
      </c>
      <c r="BJ165" s="51">
        <v>30200</v>
      </c>
      <c r="BK165" s="51">
        <v>18960</v>
      </c>
      <c r="BL165" s="51">
        <f>IFERROR(BK165/BJ165*100,)</f>
        <v>62.78145695364239</v>
      </c>
      <c r="BM165" s="51"/>
      <c r="BN165" s="51"/>
      <c r="BO165" s="51">
        <v>20000</v>
      </c>
      <c r="BP165" s="51"/>
      <c r="BQ165" s="51"/>
      <c r="BR165" s="51">
        <f>(BS165-BO165)</f>
        <v>-20000</v>
      </c>
      <c r="BS165" s="51">
        <v>0</v>
      </c>
      <c r="BT165" s="51">
        <v>19056.990000000002</v>
      </c>
      <c r="BU165" s="51">
        <f>(BY165-BO165)</f>
        <v>293</v>
      </c>
      <c r="BV165" s="51">
        <v>0</v>
      </c>
      <c r="BW165" s="51"/>
      <c r="BX165" s="51"/>
      <c r="BY165" s="51">
        <v>20293</v>
      </c>
      <c r="BZ165" s="51">
        <v>20279.310000000001</v>
      </c>
      <c r="CA165" s="51">
        <f t="shared" si="438"/>
        <v>0</v>
      </c>
      <c r="CB165" s="51">
        <f t="shared" si="439"/>
        <v>99.932538313704242</v>
      </c>
      <c r="CC165" s="51"/>
      <c r="CD165" s="51"/>
      <c r="CE165" s="51">
        <v>0</v>
      </c>
      <c r="CF165" s="51"/>
      <c r="CG165" s="51">
        <f t="shared" si="460"/>
        <v>0</v>
      </c>
      <c r="CH165" s="51">
        <f>(CI165-CE165)</f>
        <v>0</v>
      </c>
      <c r="CI165" s="51">
        <v>0</v>
      </c>
      <c r="CJ165" s="51"/>
      <c r="CK165" s="51">
        <f t="shared" si="461"/>
        <v>0</v>
      </c>
      <c r="CL165" s="51">
        <f>(CM165-CI165)</f>
        <v>0</v>
      </c>
      <c r="CM165" s="51">
        <v>0</v>
      </c>
      <c r="CN165" s="51"/>
      <c r="CO165" s="51">
        <f t="shared" si="462"/>
        <v>0</v>
      </c>
      <c r="CP165" s="51">
        <f>(CQ165-CM165)</f>
        <v>0</v>
      </c>
      <c r="CQ165" s="51">
        <v>0</v>
      </c>
      <c r="CR165" s="51">
        <v>0</v>
      </c>
      <c r="CS165" s="51">
        <f t="shared" si="445"/>
        <v>0</v>
      </c>
      <c r="CT165" s="51">
        <f>(CU165-CQ165)</f>
        <v>0</v>
      </c>
      <c r="CU165" s="51">
        <v>0</v>
      </c>
      <c r="CV165" s="51">
        <v>0</v>
      </c>
      <c r="CW165" s="51">
        <f t="shared" si="446"/>
        <v>0</v>
      </c>
      <c r="CX165" s="51">
        <f>(CY165-CU165)</f>
        <v>500</v>
      </c>
      <c r="CY165" s="51">
        <v>500</v>
      </c>
      <c r="CZ165" s="745"/>
      <c r="DA165" s="745"/>
      <c r="DB165" s="745">
        <v>0</v>
      </c>
      <c r="DC165" s="745">
        <v>450</v>
      </c>
      <c r="DD165" s="51">
        <f t="shared" si="447"/>
        <v>0</v>
      </c>
      <c r="DE165" s="51">
        <f t="shared" si="448"/>
        <v>22.5</v>
      </c>
      <c r="DF165" s="745">
        <v>366.59</v>
      </c>
      <c r="DG165" s="745">
        <v>0</v>
      </c>
      <c r="DH165" s="51"/>
      <c r="DI165" s="51">
        <f t="shared" si="449"/>
        <v>0</v>
      </c>
      <c r="DJ165" s="51">
        <f>(DK165-DG165)</f>
        <v>2000</v>
      </c>
      <c r="DK165" s="745">
        <v>2000</v>
      </c>
      <c r="DL165" s="51">
        <f t="shared" si="450"/>
        <v>18.329499999999999</v>
      </c>
      <c r="DM165" s="51">
        <f>(DN165-DK165)</f>
        <v>0</v>
      </c>
      <c r="DN165" s="745">
        <v>2000</v>
      </c>
      <c r="DO165" s="51">
        <v>450</v>
      </c>
      <c r="DP165" s="51">
        <f t="shared" si="451"/>
        <v>22.5</v>
      </c>
      <c r="DQ165" s="51">
        <f>(DR165-DN165)</f>
        <v>0</v>
      </c>
      <c r="DR165" s="745">
        <v>2000</v>
      </c>
      <c r="DS165" s="745">
        <v>1777.03</v>
      </c>
      <c r="DT165" s="51">
        <f t="shared" si="452"/>
        <v>88.851499999999987</v>
      </c>
      <c r="DU165" s="51">
        <f>(DV165-DR165)</f>
        <v>300</v>
      </c>
      <c r="DV165" s="745">
        <v>2300</v>
      </c>
      <c r="DW165" s="745">
        <v>2000</v>
      </c>
      <c r="DX165" s="745">
        <v>2000</v>
      </c>
      <c r="DY165" s="745"/>
      <c r="DZ165" s="745"/>
    </row>
    <row r="166" spans="1:130" s="630" customFormat="1" ht="18" customHeight="1" x14ac:dyDescent="0.35">
      <c r="A166" s="622"/>
      <c r="B166" s="622"/>
      <c r="C166" s="641"/>
      <c r="D166" s="622"/>
      <c r="E166" s="622"/>
      <c r="F166" s="622"/>
      <c r="G166" s="622"/>
      <c r="H166" s="622"/>
      <c r="I166" s="622"/>
      <c r="J166" s="622" t="s">
        <v>208</v>
      </c>
      <c r="K166" s="810"/>
      <c r="L166" s="822">
        <v>45</v>
      </c>
      <c r="M166" s="905" t="s">
        <v>198</v>
      </c>
      <c r="N166" s="905"/>
      <c r="O166" s="905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591"/>
      <c r="AJ166" s="31"/>
      <c r="AK166" s="31"/>
      <c r="AL166" s="31"/>
      <c r="AM166" s="31"/>
      <c r="AN166" s="51"/>
      <c r="AO166" s="51"/>
      <c r="AP166" s="51"/>
      <c r="AQ166" s="51"/>
      <c r="AR166" s="51"/>
      <c r="AS166" s="51"/>
      <c r="AT166" s="51"/>
      <c r="AU166" s="51"/>
      <c r="AV166" s="51"/>
      <c r="AW166" s="51"/>
      <c r="AX166" s="51"/>
      <c r="AY166" s="51"/>
      <c r="AZ166" s="51"/>
      <c r="BA166" s="51"/>
      <c r="BB166" s="51"/>
      <c r="BC166" s="51"/>
      <c r="BD166" s="51"/>
      <c r="BE166" s="51"/>
      <c r="BF166" s="51"/>
      <c r="BG166" s="51"/>
      <c r="BH166" s="51"/>
      <c r="BI166" s="51"/>
      <c r="BJ166" s="51"/>
      <c r="BK166" s="51"/>
      <c r="BL166" s="51"/>
      <c r="BM166" s="51"/>
      <c r="BN166" s="51"/>
      <c r="BO166" s="51"/>
      <c r="BP166" s="51"/>
      <c r="BQ166" s="51"/>
      <c r="BR166" s="51"/>
      <c r="BS166" s="51"/>
      <c r="BT166" s="51"/>
      <c r="BU166" s="51"/>
      <c r="BV166" s="51"/>
      <c r="BW166" s="51"/>
      <c r="BX166" s="51"/>
      <c r="BY166" s="51"/>
      <c r="BZ166" s="102">
        <f>SUM(BZ167)</f>
        <v>0</v>
      </c>
      <c r="CA166" s="102">
        <f t="shared" si="438"/>
        <v>0</v>
      </c>
      <c r="CB166" s="102">
        <f t="shared" si="439"/>
        <v>0</v>
      </c>
      <c r="CC166" s="102">
        <v>381012.19999999925</v>
      </c>
      <c r="CD166" s="102">
        <v>219012.19999999925</v>
      </c>
      <c r="CE166" s="102">
        <f t="shared" ref="CE166:DU166" si="482">SUM(CE167)</f>
        <v>0</v>
      </c>
      <c r="CF166" s="102">
        <f t="shared" si="482"/>
        <v>0</v>
      </c>
      <c r="CG166" s="102">
        <f t="shared" si="482"/>
        <v>0</v>
      </c>
      <c r="CH166" s="102">
        <f t="shared" si="482"/>
        <v>0</v>
      </c>
      <c r="CI166" s="102">
        <f t="shared" si="482"/>
        <v>0</v>
      </c>
      <c r="CJ166" s="102">
        <f t="shared" si="482"/>
        <v>0</v>
      </c>
      <c r="CK166" s="102">
        <f t="shared" si="482"/>
        <v>0</v>
      </c>
      <c r="CL166" s="102">
        <f t="shared" si="482"/>
        <v>0</v>
      </c>
      <c r="CM166" s="102">
        <f t="shared" si="482"/>
        <v>0</v>
      </c>
      <c r="CN166" s="102">
        <f t="shared" si="482"/>
        <v>0</v>
      </c>
      <c r="CO166" s="102">
        <f t="shared" si="482"/>
        <v>0</v>
      </c>
      <c r="CP166" s="102">
        <f t="shared" si="482"/>
        <v>0</v>
      </c>
      <c r="CQ166" s="102">
        <f t="shared" si="482"/>
        <v>0</v>
      </c>
      <c r="CR166" s="102">
        <f t="shared" si="482"/>
        <v>0</v>
      </c>
      <c r="CS166" s="102">
        <f t="shared" si="482"/>
        <v>0</v>
      </c>
      <c r="CT166" s="102">
        <f t="shared" si="482"/>
        <v>0</v>
      </c>
      <c r="CU166" s="102">
        <f t="shared" si="482"/>
        <v>0</v>
      </c>
      <c r="CV166" s="102">
        <f t="shared" si="482"/>
        <v>0</v>
      </c>
      <c r="CW166" s="102">
        <f t="shared" si="482"/>
        <v>0</v>
      </c>
      <c r="CX166" s="102">
        <f t="shared" si="482"/>
        <v>0</v>
      </c>
      <c r="CY166" s="102">
        <f t="shared" si="482"/>
        <v>0</v>
      </c>
      <c r="CZ166" s="115">
        <f t="shared" si="482"/>
        <v>0</v>
      </c>
      <c r="DA166" s="115">
        <f t="shared" si="482"/>
        <v>0</v>
      </c>
      <c r="DB166" s="115">
        <f>SUM(DB167)</f>
        <v>0</v>
      </c>
      <c r="DC166" s="115">
        <f>SUM(DC167)</f>
        <v>0</v>
      </c>
      <c r="DD166" s="102">
        <f t="shared" si="447"/>
        <v>0</v>
      </c>
      <c r="DE166" s="102">
        <f t="shared" si="448"/>
        <v>0</v>
      </c>
      <c r="DF166" s="115">
        <f>SUM(DF167)</f>
        <v>0</v>
      </c>
      <c r="DG166" s="115">
        <f>SUM(DG167)</f>
        <v>86000</v>
      </c>
      <c r="DH166" s="102">
        <f t="shared" si="482"/>
        <v>0</v>
      </c>
      <c r="DI166" s="102">
        <f t="shared" si="482"/>
        <v>0</v>
      </c>
      <c r="DJ166" s="102">
        <f t="shared" si="482"/>
        <v>0</v>
      </c>
      <c r="DK166" s="115">
        <f>SUM(DK167)</f>
        <v>86000</v>
      </c>
      <c r="DL166" s="102">
        <f t="shared" si="482"/>
        <v>0</v>
      </c>
      <c r="DM166" s="102">
        <f t="shared" si="482"/>
        <v>0</v>
      </c>
      <c r="DN166" s="115">
        <f>SUM(DN167)</f>
        <v>86000</v>
      </c>
      <c r="DO166" s="102">
        <f t="shared" si="482"/>
        <v>0</v>
      </c>
      <c r="DP166" s="102">
        <f t="shared" si="482"/>
        <v>0</v>
      </c>
      <c r="DQ166" s="102">
        <f t="shared" si="482"/>
        <v>-86000</v>
      </c>
      <c r="DR166" s="115">
        <f>SUM(DR167)</f>
        <v>0</v>
      </c>
      <c r="DS166" s="115">
        <f t="shared" si="482"/>
        <v>0</v>
      </c>
      <c r="DT166" s="102">
        <f t="shared" si="482"/>
        <v>0</v>
      </c>
      <c r="DU166" s="102">
        <f t="shared" si="482"/>
        <v>0</v>
      </c>
      <c r="DV166" s="115">
        <f>SUM(DV167)</f>
        <v>0</v>
      </c>
      <c r="DW166" s="115">
        <f t="shared" ref="DW166:DZ166" si="483">SUM(DW167)</f>
        <v>0</v>
      </c>
      <c r="DX166" s="115">
        <f t="shared" si="483"/>
        <v>0</v>
      </c>
      <c r="DY166" s="115">
        <f t="shared" si="483"/>
        <v>0</v>
      </c>
      <c r="DZ166" s="115">
        <f t="shared" si="483"/>
        <v>0</v>
      </c>
    </row>
    <row r="167" spans="1:130" s="630" customFormat="1" ht="18" customHeight="1" x14ac:dyDescent="0.35">
      <c r="A167" s="622"/>
      <c r="B167" s="622" t="s">
        <v>744</v>
      </c>
      <c r="C167" s="641" t="s">
        <v>7</v>
      </c>
      <c r="D167" s="622"/>
      <c r="E167" s="622"/>
      <c r="F167" s="622"/>
      <c r="G167" s="622"/>
      <c r="H167" s="622"/>
      <c r="I167" s="622"/>
      <c r="J167" s="622" t="s">
        <v>208</v>
      </c>
      <c r="K167" s="810"/>
      <c r="L167" s="587"/>
      <c r="M167" s="822">
        <v>451</v>
      </c>
      <c r="N167" s="805" t="s">
        <v>199</v>
      </c>
      <c r="O167" s="805"/>
      <c r="P167" s="6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591"/>
      <c r="AJ167" s="31"/>
      <c r="AK167" s="31"/>
      <c r="AL167" s="31"/>
      <c r="AM167" s="31"/>
      <c r="AN167" s="51"/>
      <c r="AO167" s="51"/>
      <c r="AP167" s="51"/>
      <c r="AQ167" s="51"/>
      <c r="AR167" s="51"/>
      <c r="AS167" s="51"/>
      <c r="AT167" s="51"/>
      <c r="AU167" s="51"/>
      <c r="AV167" s="51"/>
      <c r="AW167" s="51"/>
      <c r="AX167" s="51"/>
      <c r="AY167" s="51"/>
      <c r="AZ167" s="51"/>
      <c r="BA167" s="51"/>
      <c r="BB167" s="51"/>
      <c r="BC167" s="51"/>
      <c r="BD167" s="51"/>
      <c r="BE167" s="51"/>
      <c r="BF167" s="51"/>
      <c r="BG167" s="51"/>
      <c r="BH167" s="51"/>
      <c r="BI167" s="51"/>
      <c r="BJ167" s="51"/>
      <c r="BK167" s="51"/>
      <c r="BL167" s="51"/>
      <c r="BM167" s="51"/>
      <c r="BN167" s="51"/>
      <c r="BO167" s="51"/>
      <c r="BP167" s="51"/>
      <c r="BQ167" s="51"/>
      <c r="BR167" s="51"/>
      <c r="BS167" s="51"/>
      <c r="BT167" s="51"/>
      <c r="BU167" s="51"/>
      <c r="BV167" s="51"/>
      <c r="BW167" s="51"/>
      <c r="BX167" s="51"/>
      <c r="BY167" s="51"/>
      <c r="BZ167" s="102">
        <f>BZ168</f>
        <v>0</v>
      </c>
      <c r="CA167" s="102">
        <f t="shared" si="438"/>
        <v>0</v>
      </c>
      <c r="CB167" s="102">
        <f t="shared" si="439"/>
        <v>0</v>
      </c>
      <c r="CC167" s="102">
        <f>CC168</f>
        <v>0</v>
      </c>
      <c r="CD167" s="102">
        <f>CD168</f>
        <v>0</v>
      </c>
      <c r="CE167" s="102">
        <f>CE168</f>
        <v>0</v>
      </c>
      <c r="CF167" s="102">
        <f>CF168</f>
        <v>0</v>
      </c>
      <c r="CG167" s="102">
        <f t="shared" si="460"/>
        <v>0</v>
      </c>
      <c r="CH167" s="102">
        <f>CH168</f>
        <v>0</v>
      </c>
      <c r="CI167" s="102">
        <f>CI168</f>
        <v>0</v>
      </c>
      <c r="CJ167" s="102"/>
      <c r="CK167" s="102">
        <f t="shared" si="461"/>
        <v>0</v>
      </c>
      <c r="CL167" s="102">
        <f>CL168</f>
        <v>0</v>
      </c>
      <c r="CM167" s="102">
        <f>CM168</f>
        <v>0</v>
      </c>
      <c r="CN167" s="102"/>
      <c r="CO167" s="102">
        <f t="shared" si="462"/>
        <v>0</v>
      </c>
      <c r="CP167" s="102">
        <f>CP168</f>
        <v>0</v>
      </c>
      <c r="CQ167" s="102">
        <f>CQ168</f>
        <v>0</v>
      </c>
      <c r="CR167" s="102">
        <f>CR168</f>
        <v>0</v>
      </c>
      <c r="CS167" s="102">
        <f>IFERROR(CR167/CQ167*100,)</f>
        <v>0</v>
      </c>
      <c r="CT167" s="102">
        <f>CT168</f>
        <v>0</v>
      </c>
      <c r="CU167" s="102">
        <f>CU168</f>
        <v>0</v>
      </c>
      <c r="CV167" s="102">
        <f>CV168</f>
        <v>0</v>
      </c>
      <c r="CW167" s="102">
        <f>IFERROR(CV167/CU167*100,)</f>
        <v>0</v>
      </c>
      <c r="CX167" s="102">
        <f t="shared" ref="CX167:DH167" si="484">CX168</f>
        <v>0</v>
      </c>
      <c r="CY167" s="102">
        <f t="shared" si="484"/>
        <v>0</v>
      </c>
      <c r="CZ167" s="115">
        <f t="shared" si="484"/>
        <v>0</v>
      </c>
      <c r="DA167" s="115">
        <f t="shared" si="484"/>
        <v>0</v>
      </c>
      <c r="DB167" s="115">
        <f>DB168</f>
        <v>0</v>
      </c>
      <c r="DC167" s="115">
        <f>DC168</f>
        <v>0</v>
      </c>
      <c r="DD167" s="102">
        <f t="shared" si="447"/>
        <v>0</v>
      </c>
      <c r="DE167" s="102">
        <f t="shared" si="448"/>
        <v>0</v>
      </c>
      <c r="DF167" s="115">
        <f t="shared" ref="DF167" si="485">DF168</f>
        <v>0</v>
      </c>
      <c r="DG167" s="115">
        <f t="shared" si="484"/>
        <v>86000</v>
      </c>
      <c r="DH167" s="102">
        <f t="shared" si="484"/>
        <v>0</v>
      </c>
      <c r="DI167" s="102">
        <f>IFERROR(DH167/DG167*100,)</f>
        <v>0</v>
      </c>
      <c r="DJ167" s="102">
        <f>DJ168</f>
        <v>0</v>
      </c>
      <c r="DK167" s="115">
        <f>DK168</f>
        <v>86000</v>
      </c>
      <c r="DL167" s="102">
        <f>IFERROR(DF167/DK167*100,)</f>
        <v>0</v>
      </c>
      <c r="DM167" s="102">
        <f>DM168</f>
        <v>0</v>
      </c>
      <c r="DN167" s="115">
        <f>DN168</f>
        <v>86000</v>
      </c>
      <c r="DO167" s="102">
        <f t="shared" ref="DO167" si="486">DO168</f>
        <v>0</v>
      </c>
      <c r="DP167" s="102">
        <f>IFERROR(DO167/DN167*100,)</f>
        <v>0</v>
      </c>
      <c r="DQ167" s="102">
        <f>DQ168</f>
        <v>-86000</v>
      </c>
      <c r="DR167" s="115">
        <f>DR168</f>
        <v>0</v>
      </c>
      <c r="DS167" s="115">
        <f t="shared" ref="DS167" si="487">DS168</f>
        <v>0</v>
      </c>
      <c r="DT167" s="102">
        <f>IFERROR(DS167/DR167*100,)</f>
        <v>0</v>
      </c>
      <c r="DU167" s="102">
        <f>DU168</f>
        <v>0</v>
      </c>
      <c r="DV167" s="115">
        <f>DV168</f>
        <v>0</v>
      </c>
      <c r="DW167" s="115">
        <f t="shared" ref="DW167:DZ167" si="488">DW168</f>
        <v>0</v>
      </c>
      <c r="DX167" s="115">
        <f t="shared" si="488"/>
        <v>0</v>
      </c>
      <c r="DY167" s="115">
        <f t="shared" si="488"/>
        <v>0</v>
      </c>
      <c r="DZ167" s="115">
        <f t="shared" si="488"/>
        <v>0</v>
      </c>
    </row>
    <row r="168" spans="1:130" s="630" customFormat="1" ht="18" customHeight="1" x14ac:dyDescent="0.35">
      <c r="A168" s="622"/>
      <c r="B168" s="622"/>
      <c r="C168" s="641"/>
      <c r="D168" s="622"/>
      <c r="E168" s="622"/>
      <c r="F168" s="622"/>
      <c r="G168" s="622"/>
      <c r="H168" s="622"/>
      <c r="I168" s="622"/>
      <c r="J168" s="622" t="s">
        <v>208</v>
      </c>
      <c r="K168" s="810"/>
      <c r="L168" s="587"/>
      <c r="M168" s="609"/>
      <c r="N168" s="699">
        <v>4511</v>
      </c>
      <c r="O168" s="573" t="s">
        <v>200</v>
      </c>
      <c r="P168" s="6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591"/>
      <c r="AJ168" s="31"/>
      <c r="AK168" s="31"/>
      <c r="AL168" s="31"/>
      <c r="AM168" s="31"/>
      <c r="AN168" s="51"/>
      <c r="AO168" s="51"/>
      <c r="AP168" s="51"/>
      <c r="AQ168" s="51"/>
      <c r="AR168" s="51"/>
      <c r="AS168" s="51"/>
      <c r="AT168" s="51"/>
      <c r="AU168" s="51"/>
      <c r="AV168" s="51"/>
      <c r="AW168" s="51"/>
      <c r="AX168" s="51"/>
      <c r="AY168" s="51"/>
      <c r="AZ168" s="51"/>
      <c r="BA168" s="51"/>
      <c r="BB168" s="51"/>
      <c r="BC168" s="51"/>
      <c r="BD168" s="51"/>
      <c r="BE168" s="51"/>
      <c r="BF168" s="51"/>
      <c r="BG168" s="51"/>
      <c r="BH168" s="51"/>
      <c r="BI168" s="51"/>
      <c r="BJ168" s="51"/>
      <c r="BK168" s="51"/>
      <c r="BL168" s="51"/>
      <c r="BM168" s="51"/>
      <c r="BN168" s="51"/>
      <c r="BO168" s="51"/>
      <c r="BP168" s="51"/>
      <c r="BQ168" s="51"/>
      <c r="BR168" s="51"/>
      <c r="BS168" s="51"/>
      <c r="BT168" s="51"/>
      <c r="BU168" s="51"/>
      <c r="BV168" s="51"/>
      <c r="BW168" s="51"/>
      <c r="BX168" s="51"/>
      <c r="BY168" s="51"/>
      <c r="BZ168" s="51">
        <v>0</v>
      </c>
      <c r="CA168" s="51"/>
      <c r="CB168" s="51"/>
      <c r="CC168" s="51"/>
      <c r="CD168" s="51"/>
      <c r="CE168" s="51">
        <v>0</v>
      </c>
      <c r="CF168" s="51"/>
      <c r="CG168" s="51">
        <f>IFERROR(CF168/CE168*100,)</f>
        <v>0</v>
      </c>
      <c r="CH168" s="51">
        <f>(CI168-CE168)</f>
        <v>0</v>
      </c>
      <c r="CI168" s="51">
        <v>0</v>
      </c>
      <c r="CJ168" s="51"/>
      <c r="CK168" s="51">
        <f>IFERROR(CJ168/CI168*100,)</f>
        <v>0</v>
      </c>
      <c r="CL168" s="51">
        <f>(CM168-CI168)</f>
        <v>0</v>
      </c>
      <c r="CM168" s="51">
        <v>0</v>
      </c>
      <c r="CN168" s="51"/>
      <c r="CO168" s="51">
        <f>IFERROR(CN168/CM168*100,)</f>
        <v>0</v>
      </c>
      <c r="CP168" s="51">
        <f>(CQ168-CM168)</f>
        <v>0</v>
      </c>
      <c r="CQ168" s="51">
        <v>0</v>
      </c>
      <c r="CR168" s="51">
        <v>0</v>
      </c>
      <c r="CS168" s="51">
        <v>0</v>
      </c>
      <c r="CT168" s="51">
        <f>(CU168-CQ168)</f>
        <v>0</v>
      </c>
      <c r="CU168" s="51">
        <v>0</v>
      </c>
      <c r="CV168" s="51">
        <v>0</v>
      </c>
      <c r="CW168" s="51">
        <v>0</v>
      </c>
      <c r="CX168" s="51">
        <f>(CY168-CU168)</f>
        <v>0</v>
      </c>
      <c r="CY168" s="51">
        <v>0</v>
      </c>
      <c r="CZ168" s="745"/>
      <c r="DA168" s="745"/>
      <c r="DB168" s="745">
        <v>0</v>
      </c>
      <c r="DC168" s="745">
        <v>0</v>
      </c>
      <c r="DD168" s="51">
        <v>0</v>
      </c>
      <c r="DE168" s="51">
        <v>0</v>
      </c>
      <c r="DF168" s="745"/>
      <c r="DG168" s="745">
        <v>86000</v>
      </c>
      <c r="DH168" s="51"/>
      <c r="DI168" s="51">
        <v>0</v>
      </c>
      <c r="DJ168" s="51">
        <f>(DK168-DG168)</f>
        <v>0</v>
      </c>
      <c r="DK168" s="745">
        <v>86000</v>
      </c>
      <c r="DL168" s="51">
        <v>0</v>
      </c>
      <c r="DM168" s="51">
        <f>(DN168-DK168)</f>
        <v>0</v>
      </c>
      <c r="DN168" s="745">
        <v>86000</v>
      </c>
      <c r="DO168" s="51"/>
      <c r="DP168" s="51">
        <v>0</v>
      </c>
      <c r="DQ168" s="51">
        <f>(DR168-DN168)</f>
        <v>-86000</v>
      </c>
      <c r="DR168" s="745"/>
      <c r="DS168" s="745"/>
      <c r="DT168" s="51">
        <v>0</v>
      </c>
      <c r="DU168" s="51">
        <f>(DV168-DR168)</f>
        <v>0</v>
      </c>
      <c r="DV168" s="745">
        <v>0</v>
      </c>
      <c r="DW168" s="745"/>
      <c r="DX168" s="745"/>
      <c r="DY168" s="745"/>
      <c r="DZ168" s="745"/>
    </row>
    <row r="169" spans="1:130" s="520" customFormat="1" ht="17.25" customHeight="1" x14ac:dyDescent="0.25">
      <c r="B169" s="660" t="s">
        <v>781</v>
      </c>
      <c r="C169" s="496"/>
      <c r="D169" s="660"/>
      <c r="E169" s="660"/>
      <c r="F169" s="660"/>
      <c r="G169" s="660"/>
      <c r="H169" s="660"/>
      <c r="I169" s="660"/>
      <c r="J169" s="660"/>
      <c r="K169" s="505"/>
      <c r="L169" s="507" t="s">
        <v>783</v>
      </c>
      <c r="M169" s="507"/>
      <c r="N169" s="507"/>
      <c r="O169" s="818"/>
      <c r="DF169" s="794">
        <f t="shared" ref="DF169" si="489">DF170</f>
        <v>0</v>
      </c>
      <c r="DG169" s="794"/>
      <c r="DK169" s="794"/>
      <c r="DL169" s="794"/>
      <c r="DN169" s="794">
        <f t="shared" ref="DN169:DV169" si="490">DN170</f>
        <v>0</v>
      </c>
      <c r="DO169" s="794">
        <f t="shared" si="490"/>
        <v>0</v>
      </c>
      <c r="DP169" s="794">
        <f t="shared" ref="DP169:DP211" si="491">IFERROR(DO169/DN169*100,)</f>
        <v>0</v>
      </c>
      <c r="DQ169" s="794">
        <f t="shared" si="490"/>
        <v>0</v>
      </c>
      <c r="DR169" s="794">
        <f t="shared" si="490"/>
        <v>0</v>
      </c>
      <c r="DS169" s="794">
        <f t="shared" si="490"/>
        <v>0</v>
      </c>
      <c r="DT169" s="794">
        <f t="shared" ref="DT169:DT211" si="492">IFERROR(DS169/DR169*100,)</f>
        <v>0</v>
      </c>
      <c r="DU169" s="794">
        <f t="shared" si="490"/>
        <v>0</v>
      </c>
      <c r="DV169" s="794">
        <f t="shared" si="490"/>
        <v>0</v>
      </c>
      <c r="DW169" s="794">
        <f>DW170</f>
        <v>8521500</v>
      </c>
      <c r="DX169" s="794">
        <f>DX170</f>
        <v>8521500</v>
      </c>
      <c r="DY169" s="794">
        <f t="shared" ref="DY169:DZ169" si="493">DY170</f>
        <v>8935075</v>
      </c>
      <c r="DZ169" s="794">
        <f t="shared" si="493"/>
        <v>8935075</v>
      </c>
    </row>
    <row r="170" spans="1:130" s="520" customFormat="1" ht="17.25" customHeight="1" x14ac:dyDescent="0.25">
      <c r="B170" s="634" t="s">
        <v>787</v>
      </c>
      <c r="C170" s="530"/>
      <c r="D170" s="633"/>
      <c r="E170" s="633"/>
      <c r="F170" s="633"/>
      <c r="G170" s="633"/>
      <c r="H170" s="633"/>
      <c r="I170" s="633"/>
      <c r="J170" s="564" t="s">
        <v>201</v>
      </c>
      <c r="K170" s="548"/>
      <c r="L170" s="503" t="s">
        <v>784</v>
      </c>
      <c r="M170" s="503"/>
      <c r="N170" s="503"/>
      <c r="O170" s="807"/>
      <c r="DF170" s="526">
        <f t="shared" ref="DF170" si="494">DF172</f>
        <v>0</v>
      </c>
      <c r="DG170" s="526"/>
      <c r="DK170" s="526"/>
      <c r="DL170" s="526"/>
      <c r="DN170" s="526">
        <f t="shared" ref="DN170:DR170" si="495">DN172</f>
        <v>0</v>
      </c>
      <c r="DO170" s="526">
        <f t="shared" si="495"/>
        <v>0</v>
      </c>
      <c r="DP170" s="526">
        <f t="shared" si="491"/>
        <v>0</v>
      </c>
      <c r="DQ170" s="526">
        <f t="shared" si="495"/>
        <v>0</v>
      </c>
      <c r="DR170" s="526">
        <f t="shared" si="495"/>
        <v>0</v>
      </c>
      <c r="DS170" s="526">
        <f t="shared" ref="DS170" si="496">DS172</f>
        <v>0</v>
      </c>
      <c r="DT170" s="526">
        <f t="shared" si="492"/>
        <v>0</v>
      </c>
      <c r="DU170" s="526">
        <f t="shared" ref="DU170" si="497">DU172</f>
        <v>0</v>
      </c>
      <c r="DV170" s="526">
        <f t="shared" ref="DV170" si="498">DV172</f>
        <v>0</v>
      </c>
      <c r="DW170" s="526">
        <f>DW172</f>
        <v>8521500</v>
      </c>
      <c r="DX170" s="526">
        <f>DX172</f>
        <v>8521500</v>
      </c>
      <c r="DY170" s="526">
        <f t="shared" ref="DY170" si="499">DY172</f>
        <v>8935075</v>
      </c>
      <c r="DZ170" s="526">
        <f t="shared" ref="DZ170" si="500">DZ172</f>
        <v>8935075</v>
      </c>
    </row>
    <row r="171" spans="1:130" s="520" customFormat="1" ht="17.25" customHeight="1" x14ac:dyDescent="0.25">
      <c r="B171" s="637"/>
      <c r="C171" s="643"/>
      <c r="D171" s="637"/>
      <c r="E171" s="637"/>
      <c r="F171" s="637"/>
      <c r="G171" s="637"/>
      <c r="H171" s="637"/>
      <c r="I171" s="637"/>
      <c r="J171" s="561"/>
      <c r="K171" s="561" t="s">
        <v>779</v>
      </c>
      <c r="L171" s="552" t="s">
        <v>782</v>
      </c>
      <c r="M171" s="552"/>
      <c r="N171" s="552"/>
      <c r="O171" s="814"/>
      <c r="DF171" s="795">
        <f t="shared" ref="DF171" si="501">DF172</f>
        <v>0</v>
      </c>
      <c r="DG171" s="795"/>
      <c r="DK171" s="795"/>
      <c r="DL171" s="795"/>
      <c r="DN171" s="795">
        <f t="shared" ref="DN171:DV171" si="502">DN172</f>
        <v>0</v>
      </c>
      <c r="DO171" s="795">
        <f t="shared" si="502"/>
        <v>0</v>
      </c>
      <c r="DP171" s="795">
        <f t="shared" si="491"/>
        <v>0</v>
      </c>
      <c r="DQ171" s="795">
        <f t="shared" si="502"/>
        <v>0</v>
      </c>
      <c r="DR171" s="795">
        <f t="shared" si="502"/>
        <v>0</v>
      </c>
      <c r="DS171" s="795">
        <f t="shared" si="502"/>
        <v>0</v>
      </c>
      <c r="DT171" s="795">
        <f t="shared" si="492"/>
        <v>0</v>
      </c>
      <c r="DU171" s="795">
        <f t="shared" si="502"/>
        <v>0</v>
      </c>
      <c r="DV171" s="795">
        <f t="shared" si="502"/>
        <v>0</v>
      </c>
      <c r="DW171" s="795">
        <f>DW172</f>
        <v>8521500</v>
      </c>
      <c r="DX171" s="795">
        <f>DX172</f>
        <v>8521500</v>
      </c>
      <c r="DY171" s="795">
        <f t="shared" ref="DY171:DZ171" si="503">DY172</f>
        <v>8935075</v>
      </c>
      <c r="DZ171" s="795">
        <f t="shared" si="503"/>
        <v>8935075</v>
      </c>
    </row>
    <row r="172" spans="1:130" s="520" customFormat="1" ht="17.25" customHeight="1" x14ac:dyDescent="0.25">
      <c r="J172" s="622" t="s">
        <v>201</v>
      </c>
      <c r="K172" s="811">
        <v>3</v>
      </c>
      <c r="L172" s="822" t="s">
        <v>181</v>
      </c>
      <c r="M172" s="822"/>
      <c r="N172" s="822"/>
      <c r="O172" s="805"/>
      <c r="DF172" s="796">
        <f t="shared" ref="DF172" si="504">DF173+DF182</f>
        <v>0</v>
      </c>
      <c r="DG172" s="796"/>
      <c r="DK172" s="796"/>
      <c r="DL172" s="796"/>
      <c r="DN172" s="796">
        <f t="shared" ref="DN172:DR172" si="505">DN173+DN182</f>
        <v>0</v>
      </c>
      <c r="DO172" s="796">
        <f t="shared" si="505"/>
        <v>0</v>
      </c>
      <c r="DP172" s="796">
        <f t="shared" si="491"/>
        <v>0</v>
      </c>
      <c r="DQ172" s="796">
        <f t="shared" si="505"/>
        <v>0</v>
      </c>
      <c r="DR172" s="796">
        <f t="shared" si="505"/>
        <v>0</v>
      </c>
      <c r="DS172" s="796">
        <f t="shared" ref="DS172" si="506">DS173+DS182</f>
        <v>0</v>
      </c>
      <c r="DT172" s="796">
        <f t="shared" si="492"/>
        <v>0</v>
      </c>
      <c r="DU172" s="796">
        <f t="shared" ref="DU172" si="507">DU173+DU182</f>
        <v>0</v>
      </c>
      <c r="DV172" s="796">
        <f t="shared" ref="DV172" si="508">DV173+DV182</f>
        <v>0</v>
      </c>
      <c r="DW172" s="796">
        <f>DW173+DW182</f>
        <v>8521500</v>
      </c>
      <c r="DX172" s="796">
        <f>DX173+DX182</f>
        <v>8521500</v>
      </c>
      <c r="DY172" s="796">
        <f t="shared" ref="DY172:DZ172" si="509">DY173+DY182</f>
        <v>8935075</v>
      </c>
      <c r="DZ172" s="796">
        <f t="shared" si="509"/>
        <v>8935075</v>
      </c>
    </row>
    <row r="173" spans="1:130" s="520" customFormat="1" ht="17.25" customHeight="1" x14ac:dyDescent="0.25">
      <c r="B173" s="721"/>
      <c r="C173" s="721"/>
      <c r="J173" s="622" t="s">
        <v>201</v>
      </c>
      <c r="L173" s="822">
        <v>31</v>
      </c>
      <c r="M173" s="904" t="s">
        <v>166</v>
      </c>
      <c r="N173" s="904"/>
      <c r="O173" s="904"/>
      <c r="DF173" s="797">
        <f t="shared" ref="DF173" si="510">DF174+DF177+DF179</f>
        <v>0</v>
      </c>
      <c r="DG173" s="797"/>
      <c r="DK173" s="797"/>
      <c r="DL173" s="797"/>
      <c r="DN173" s="797">
        <f t="shared" ref="DN173:DR173" si="511">DN174+DN177+DN179</f>
        <v>0</v>
      </c>
      <c r="DO173" s="797">
        <f t="shared" si="511"/>
        <v>0</v>
      </c>
      <c r="DP173" s="797">
        <f t="shared" si="491"/>
        <v>0</v>
      </c>
      <c r="DQ173" s="797">
        <f t="shared" si="511"/>
        <v>0</v>
      </c>
      <c r="DR173" s="797">
        <f t="shared" si="511"/>
        <v>0</v>
      </c>
      <c r="DS173" s="797">
        <f t="shared" ref="DS173" si="512">DS174+DS177+DS179</f>
        <v>0</v>
      </c>
      <c r="DT173" s="797">
        <f t="shared" si="492"/>
        <v>0</v>
      </c>
      <c r="DU173" s="797">
        <f t="shared" ref="DU173" si="513">DU174+DU177+DU179</f>
        <v>0</v>
      </c>
      <c r="DV173" s="797">
        <f t="shared" ref="DV173" si="514">DV174+DV177+DV179</f>
        <v>0</v>
      </c>
      <c r="DW173" s="797">
        <f>DW174+DW177+DW179</f>
        <v>8491500</v>
      </c>
      <c r="DX173" s="797">
        <f>DX174+DX177+DX179</f>
        <v>8491500</v>
      </c>
      <c r="DY173" s="797">
        <f t="shared" ref="DY173:DZ173" si="515">DY174+DY177+DY179</f>
        <v>8905075</v>
      </c>
      <c r="DZ173" s="797">
        <f t="shared" si="515"/>
        <v>8905075</v>
      </c>
    </row>
    <row r="174" spans="1:130" s="520" customFormat="1" ht="17.25" customHeight="1" x14ac:dyDescent="0.25">
      <c r="B174" s="640" t="s">
        <v>786</v>
      </c>
      <c r="C174" s="641" t="s">
        <v>779</v>
      </c>
      <c r="J174" s="622" t="s">
        <v>201</v>
      </c>
      <c r="K174" s="647"/>
      <c r="L174" s="549"/>
      <c r="M174" s="819">
        <v>311</v>
      </c>
      <c r="N174" s="904" t="s">
        <v>14</v>
      </c>
      <c r="O174" s="904"/>
      <c r="DF174" s="797">
        <f t="shared" ref="DF174" si="516">SUM(DF175+DF176)</f>
        <v>0</v>
      </c>
      <c r="DG174" s="797"/>
      <c r="DK174" s="797"/>
      <c r="DL174" s="797"/>
      <c r="DN174" s="797">
        <f t="shared" ref="DN174:DW174" si="517">SUM(DN175+DN176)</f>
        <v>0</v>
      </c>
      <c r="DO174" s="797">
        <f t="shared" si="517"/>
        <v>0</v>
      </c>
      <c r="DP174" s="797">
        <f t="shared" si="491"/>
        <v>0</v>
      </c>
      <c r="DQ174" s="797">
        <f t="shared" si="517"/>
        <v>0</v>
      </c>
      <c r="DR174" s="797">
        <f t="shared" si="517"/>
        <v>0</v>
      </c>
      <c r="DS174" s="797">
        <f t="shared" ref="DS174" si="518">SUM(DS175+DS176)</f>
        <v>0</v>
      </c>
      <c r="DT174" s="797">
        <f t="shared" si="492"/>
        <v>0</v>
      </c>
      <c r="DU174" s="797">
        <f t="shared" ref="DU174" si="519">SUM(DU175+DU176)</f>
        <v>0</v>
      </c>
      <c r="DV174" s="797">
        <f t="shared" ref="DV174" si="520">SUM(DV175+DV176)</f>
        <v>0</v>
      </c>
      <c r="DW174" s="797">
        <f t="shared" si="517"/>
        <v>7100000</v>
      </c>
      <c r="DX174" s="797">
        <f t="shared" ref="DX174" si="521">SUM(DX175+DX176)</f>
        <v>7100000</v>
      </c>
      <c r="DY174" s="797">
        <f t="shared" ref="DY174" si="522">SUM(DY175+DY176)</f>
        <v>7455000</v>
      </c>
      <c r="DZ174" s="797">
        <f t="shared" ref="DZ174" si="523">SUM(DZ175+DZ176)</f>
        <v>7455000</v>
      </c>
    </row>
    <row r="175" spans="1:130" s="520" customFormat="1" ht="17.25" customHeight="1" x14ac:dyDescent="0.25">
      <c r="B175" s="721"/>
      <c r="C175" s="721"/>
      <c r="J175" s="622" t="s">
        <v>201</v>
      </c>
      <c r="K175" s="647"/>
      <c r="L175" s="609"/>
      <c r="M175" s="609"/>
      <c r="N175" s="609">
        <v>3111</v>
      </c>
      <c r="O175" s="592" t="s">
        <v>15</v>
      </c>
      <c r="DF175" s="798"/>
      <c r="DG175" s="798"/>
      <c r="DK175" s="798"/>
      <c r="DL175" s="798"/>
      <c r="DN175" s="798"/>
      <c r="DO175" s="798"/>
      <c r="DP175" s="798">
        <f t="shared" si="491"/>
        <v>0</v>
      </c>
      <c r="DQ175" s="798">
        <f>(DR175-DN175)</f>
        <v>0</v>
      </c>
      <c r="DR175" s="798"/>
      <c r="DS175" s="798"/>
      <c r="DT175" s="798">
        <f t="shared" si="492"/>
        <v>0</v>
      </c>
      <c r="DU175" s="798">
        <f>(DV175-DR175)</f>
        <v>0</v>
      </c>
      <c r="DV175" s="798"/>
      <c r="DW175" s="798">
        <v>7100000</v>
      </c>
      <c r="DX175" s="798">
        <v>7100000</v>
      </c>
      <c r="DY175" s="798">
        <v>7455000</v>
      </c>
      <c r="DZ175" s="798">
        <v>7455000</v>
      </c>
    </row>
    <row r="176" spans="1:130" s="520" customFormat="1" ht="17.25" hidden="1" customHeight="1" x14ac:dyDescent="0.25">
      <c r="B176" s="721"/>
      <c r="C176" s="721"/>
      <c r="J176" s="622" t="s">
        <v>201</v>
      </c>
      <c r="K176" s="647"/>
      <c r="L176" s="609"/>
      <c r="M176" s="609"/>
      <c r="N176" s="609">
        <v>3113</v>
      </c>
      <c r="O176" s="592" t="s">
        <v>276</v>
      </c>
      <c r="DF176" s="798"/>
      <c r="DG176" s="798"/>
      <c r="DK176" s="798"/>
      <c r="DL176" s="798"/>
      <c r="DN176" s="798"/>
      <c r="DO176" s="798"/>
      <c r="DP176" s="798">
        <f t="shared" si="491"/>
        <v>0</v>
      </c>
      <c r="DQ176" s="798"/>
      <c r="DR176" s="798"/>
      <c r="DS176" s="798"/>
      <c r="DT176" s="798">
        <f t="shared" si="492"/>
        <v>0</v>
      </c>
      <c r="DU176" s="798"/>
      <c r="DV176" s="798"/>
      <c r="DW176" s="798"/>
      <c r="DX176" s="798"/>
      <c r="DY176" s="798"/>
      <c r="DZ176" s="798"/>
    </row>
    <row r="177" spans="2:130" s="520" customFormat="1" ht="17.25" customHeight="1" x14ac:dyDescent="0.25">
      <c r="B177" s="640" t="s">
        <v>788</v>
      </c>
      <c r="C177" s="641" t="s">
        <v>779</v>
      </c>
      <c r="J177" s="622" t="s">
        <v>201</v>
      </c>
      <c r="K177" s="647"/>
      <c r="L177" s="587"/>
      <c r="M177" s="822">
        <v>312</v>
      </c>
      <c r="N177" s="905" t="s">
        <v>16</v>
      </c>
      <c r="O177" s="905"/>
      <c r="DF177" s="797">
        <f t="shared" ref="DF177" si="524">SUM(DF178)</f>
        <v>0</v>
      </c>
      <c r="DG177" s="797"/>
      <c r="DK177" s="797"/>
      <c r="DL177" s="797"/>
      <c r="DN177" s="797">
        <f t="shared" ref="DN177:DV177" si="525">SUM(DN178)</f>
        <v>0</v>
      </c>
      <c r="DO177" s="797">
        <f t="shared" si="525"/>
        <v>0</v>
      </c>
      <c r="DP177" s="797">
        <f t="shared" si="491"/>
        <v>0</v>
      </c>
      <c r="DQ177" s="797">
        <f t="shared" si="525"/>
        <v>0</v>
      </c>
      <c r="DR177" s="797">
        <f t="shared" si="525"/>
        <v>0</v>
      </c>
      <c r="DS177" s="797">
        <f t="shared" si="525"/>
        <v>0</v>
      </c>
      <c r="DT177" s="797">
        <f t="shared" si="492"/>
        <v>0</v>
      </c>
      <c r="DU177" s="797">
        <f t="shared" si="525"/>
        <v>0</v>
      </c>
      <c r="DV177" s="797">
        <f t="shared" si="525"/>
        <v>0</v>
      </c>
      <c r="DW177" s="797">
        <f>SUM(DW178)</f>
        <v>220000</v>
      </c>
      <c r="DX177" s="797">
        <f>SUM(DX178)</f>
        <v>220000</v>
      </c>
      <c r="DY177" s="797">
        <f t="shared" ref="DY177:DZ177" si="526">SUM(DY178)</f>
        <v>220000</v>
      </c>
      <c r="DZ177" s="797">
        <f t="shared" si="526"/>
        <v>220000</v>
      </c>
    </row>
    <row r="178" spans="2:130" s="520" customFormat="1" ht="17.25" customHeight="1" x14ac:dyDescent="0.25">
      <c r="B178" s="721"/>
      <c r="C178" s="721"/>
      <c r="J178" s="622" t="s">
        <v>201</v>
      </c>
      <c r="K178" s="647"/>
      <c r="L178" s="550"/>
      <c r="M178" s="550"/>
      <c r="N178" s="550">
        <v>3121</v>
      </c>
      <c r="O178" s="571" t="s">
        <v>16</v>
      </c>
      <c r="DF178" s="798"/>
      <c r="DG178" s="798"/>
      <c r="DK178" s="798"/>
      <c r="DL178" s="798"/>
      <c r="DN178" s="798"/>
      <c r="DO178" s="798"/>
      <c r="DP178" s="798">
        <f t="shared" si="491"/>
        <v>0</v>
      </c>
      <c r="DQ178" s="798">
        <f>(DR178-DN178)</f>
        <v>0</v>
      </c>
      <c r="DR178" s="798"/>
      <c r="DS178" s="798"/>
      <c r="DT178" s="798">
        <f t="shared" si="492"/>
        <v>0</v>
      </c>
      <c r="DU178" s="798">
        <f>(DV178-DR178)</f>
        <v>0</v>
      </c>
      <c r="DV178" s="798"/>
      <c r="DW178" s="798">
        <v>220000</v>
      </c>
      <c r="DX178" s="798">
        <v>220000</v>
      </c>
      <c r="DY178" s="798">
        <v>220000</v>
      </c>
      <c r="DZ178" s="798">
        <v>220000</v>
      </c>
    </row>
    <row r="179" spans="2:130" s="520" customFormat="1" ht="17.25" customHeight="1" x14ac:dyDescent="0.25">
      <c r="B179" s="640" t="s">
        <v>789</v>
      </c>
      <c r="C179" s="641" t="s">
        <v>779</v>
      </c>
      <c r="J179" s="622" t="s">
        <v>201</v>
      </c>
      <c r="K179" s="647"/>
      <c r="L179" s="587"/>
      <c r="M179" s="822">
        <v>313</v>
      </c>
      <c r="N179" s="905" t="s">
        <v>167</v>
      </c>
      <c r="O179" s="905"/>
      <c r="DF179" s="797">
        <f t="shared" ref="DF179" si="527">SUM(DF180:DF181)</f>
        <v>0</v>
      </c>
      <c r="DG179" s="797"/>
      <c r="DK179" s="797"/>
      <c r="DL179" s="797"/>
      <c r="DN179" s="797">
        <f t="shared" ref="DN179:DW179" si="528">SUM(DN180:DN181)</f>
        <v>0</v>
      </c>
      <c r="DO179" s="797">
        <f t="shared" si="528"/>
        <v>0</v>
      </c>
      <c r="DP179" s="797">
        <f t="shared" si="491"/>
        <v>0</v>
      </c>
      <c r="DQ179" s="797">
        <f t="shared" si="528"/>
        <v>0</v>
      </c>
      <c r="DR179" s="797">
        <f t="shared" si="528"/>
        <v>0</v>
      </c>
      <c r="DS179" s="797">
        <f t="shared" ref="DS179" si="529">SUM(DS180:DS181)</f>
        <v>0</v>
      </c>
      <c r="DT179" s="797">
        <f t="shared" si="492"/>
        <v>0</v>
      </c>
      <c r="DU179" s="797">
        <f t="shared" ref="DU179" si="530">SUM(DU180:DU181)</f>
        <v>0</v>
      </c>
      <c r="DV179" s="797">
        <f t="shared" ref="DV179" si="531">SUM(DV180:DV181)</f>
        <v>0</v>
      </c>
      <c r="DW179" s="797">
        <f t="shared" si="528"/>
        <v>1171500</v>
      </c>
      <c r="DX179" s="797">
        <f t="shared" ref="DX179" si="532">SUM(DX180:DX181)</f>
        <v>1171500</v>
      </c>
      <c r="DY179" s="797">
        <f t="shared" ref="DY179" si="533">SUM(DY180:DY181)</f>
        <v>1230075</v>
      </c>
      <c r="DZ179" s="797">
        <f t="shared" ref="DZ179" si="534">SUM(DZ180:DZ181)</f>
        <v>1230075</v>
      </c>
    </row>
    <row r="180" spans="2:130" s="520" customFormat="1" ht="17.25" customHeight="1" x14ac:dyDescent="0.25">
      <c r="B180" s="721"/>
      <c r="C180" s="721"/>
      <c r="J180" s="622" t="s">
        <v>201</v>
      </c>
      <c r="K180" s="647"/>
      <c r="L180" s="550"/>
      <c r="M180" s="550"/>
      <c r="N180" s="550">
        <v>3132</v>
      </c>
      <c r="O180" s="571" t="s">
        <v>168</v>
      </c>
      <c r="DF180" s="798"/>
      <c r="DG180" s="798"/>
      <c r="DK180" s="798"/>
      <c r="DL180" s="798"/>
      <c r="DN180" s="798"/>
      <c r="DO180" s="798"/>
      <c r="DP180" s="798">
        <f t="shared" si="491"/>
        <v>0</v>
      </c>
      <c r="DQ180" s="798">
        <f>(DR180-DN180)</f>
        <v>0</v>
      </c>
      <c r="DR180" s="798"/>
      <c r="DS180" s="798"/>
      <c r="DT180" s="798">
        <f t="shared" si="492"/>
        <v>0</v>
      </c>
      <c r="DU180" s="798">
        <f>(DV180-DR180)</f>
        <v>0</v>
      </c>
      <c r="DV180" s="798"/>
      <c r="DW180" s="798">
        <v>1171500</v>
      </c>
      <c r="DX180" s="798">
        <v>1171500</v>
      </c>
      <c r="DY180" s="798">
        <v>1230075</v>
      </c>
      <c r="DZ180" s="798">
        <v>1230075</v>
      </c>
    </row>
    <row r="181" spans="2:130" s="520" customFormat="1" ht="17.25" hidden="1" customHeight="1" x14ac:dyDescent="0.25">
      <c r="B181" s="721"/>
      <c r="C181" s="721"/>
      <c r="J181" s="622" t="s">
        <v>201</v>
      </c>
      <c r="K181" s="647"/>
      <c r="L181" s="609"/>
      <c r="M181" s="609"/>
      <c r="N181" s="609">
        <v>3133</v>
      </c>
      <c r="O181" s="592" t="s">
        <v>220</v>
      </c>
      <c r="DF181" s="798"/>
      <c r="DG181" s="798"/>
      <c r="DK181" s="798"/>
      <c r="DL181" s="798"/>
      <c r="DN181" s="798"/>
      <c r="DO181" s="798"/>
      <c r="DP181" s="798">
        <f t="shared" si="491"/>
        <v>0</v>
      </c>
      <c r="DQ181" s="798"/>
      <c r="DR181" s="798"/>
      <c r="DS181" s="798"/>
      <c r="DT181" s="798">
        <f t="shared" si="492"/>
        <v>0</v>
      </c>
      <c r="DU181" s="798"/>
      <c r="DV181" s="798"/>
      <c r="DW181" s="798"/>
      <c r="DX181" s="798"/>
      <c r="DY181" s="798"/>
      <c r="DZ181" s="798"/>
    </row>
    <row r="182" spans="2:130" s="520" customFormat="1" ht="17.25" customHeight="1" x14ac:dyDescent="0.25">
      <c r="B182" s="721"/>
      <c r="C182" s="721"/>
      <c r="J182" s="622" t="s">
        <v>201</v>
      </c>
      <c r="K182" s="810"/>
      <c r="L182" s="822">
        <v>32</v>
      </c>
      <c r="M182" s="905" t="s">
        <v>161</v>
      </c>
      <c r="N182" s="905"/>
      <c r="O182" s="905"/>
      <c r="DF182" s="797">
        <f t="shared" ref="DF182" si="535">DF183+DF188+DF194+DF205+DF207</f>
        <v>0</v>
      </c>
      <c r="DG182" s="797"/>
      <c r="DK182" s="797"/>
      <c r="DL182" s="797"/>
      <c r="DN182" s="797">
        <f t="shared" ref="DN182:DR182" si="536">DN183+DN188+DN194+DN205+DN207</f>
        <v>0</v>
      </c>
      <c r="DO182" s="797">
        <f t="shared" si="536"/>
        <v>0</v>
      </c>
      <c r="DP182" s="797">
        <f t="shared" si="491"/>
        <v>0</v>
      </c>
      <c r="DQ182" s="797">
        <f t="shared" si="536"/>
        <v>0</v>
      </c>
      <c r="DR182" s="797">
        <f t="shared" si="536"/>
        <v>0</v>
      </c>
      <c r="DS182" s="797">
        <f t="shared" ref="DS182" si="537">DS183+DS188+DS194+DS205+DS207</f>
        <v>0</v>
      </c>
      <c r="DT182" s="797">
        <f t="shared" si="492"/>
        <v>0</v>
      </c>
      <c r="DU182" s="797">
        <f t="shared" ref="DU182" si="538">DU183+DU188+DU194+DU205+DU207</f>
        <v>0</v>
      </c>
      <c r="DV182" s="797">
        <f t="shared" ref="DV182" si="539">DV183+DV188+DV194+DV205+DV207</f>
        <v>0</v>
      </c>
      <c r="DW182" s="797">
        <f>DW183+DW188+DW194+DW205+DW207</f>
        <v>30000</v>
      </c>
      <c r="DX182" s="797">
        <f>DX183+DX188+DX194+DX205+DX207</f>
        <v>30000</v>
      </c>
      <c r="DY182" s="797">
        <f t="shared" ref="DY182:DZ182" si="540">DY183+DY188+DY194+DY205+DY207</f>
        <v>30000</v>
      </c>
      <c r="DZ182" s="797">
        <f t="shared" si="540"/>
        <v>30000</v>
      </c>
    </row>
    <row r="183" spans="2:130" s="520" customFormat="1" ht="17.25" hidden="1" customHeight="1" x14ac:dyDescent="0.25">
      <c r="B183" s="640" t="s">
        <v>780</v>
      </c>
      <c r="C183" s="641" t="s">
        <v>779</v>
      </c>
      <c r="J183" s="622" t="s">
        <v>201</v>
      </c>
      <c r="K183" s="577"/>
      <c r="L183" s="549"/>
      <c r="M183" s="819">
        <v>321</v>
      </c>
      <c r="N183" s="904" t="s">
        <v>21</v>
      </c>
      <c r="O183" s="904"/>
      <c r="DF183" s="797">
        <f t="shared" ref="DF183" si="541">SUM(DF184:DF187)</f>
        <v>0</v>
      </c>
      <c r="DG183" s="797"/>
      <c r="DK183" s="797"/>
      <c r="DL183" s="797"/>
      <c r="DN183" s="797">
        <f t="shared" ref="DN183:DW183" si="542">SUM(DN184:DN187)</f>
        <v>0</v>
      </c>
      <c r="DO183" s="797">
        <f t="shared" si="542"/>
        <v>0</v>
      </c>
      <c r="DP183" s="797">
        <f t="shared" si="491"/>
        <v>0</v>
      </c>
      <c r="DQ183" s="797">
        <f t="shared" si="542"/>
        <v>0</v>
      </c>
      <c r="DR183" s="797">
        <f t="shared" si="542"/>
        <v>0</v>
      </c>
      <c r="DS183" s="797">
        <f t="shared" ref="DS183" si="543">SUM(DS184:DS187)</f>
        <v>0</v>
      </c>
      <c r="DT183" s="797">
        <f t="shared" si="492"/>
        <v>0</v>
      </c>
      <c r="DU183" s="797">
        <f t="shared" ref="DU183" si="544">SUM(DU184:DU187)</f>
        <v>0</v>
      </c>
      <c r="DV183" s="797">
        <f t="shared" ref="DV183" si="545">SUM(DV184:DV187)</f>
        <v>0</v>
      </c>
      <c r="DW183" s="797">
        <f t="shared" si="542"/>
        <v>0</v>
      </c>
      <c r="DX183" s="797">
        <f t="shared" ref="DX183" si="546">SUM(DX184:DX187)</f>
        <v>0</v>
      </c>
      <c r="DY183" s="797">
        <f t="shared" ref="DY183" si="547">SUM(DY184:DY187)</f>
        <v>0</v>
      </c>
      <c r="DZ183" s="797">
        <f t="shared" ref="DZ183" si="548">SUM(DZ184:DZ187)</f>
        <v>0</v>
      </c>
    </row>
    <row r="184" spans="2:130" s="520" customFormat="1" ht="17.25" hidden="1" customHeight="1" x14ac:dyDescent="0.25">
      <c r="B184" s="721"/>
      <c r="C184" s="721"/>
      <c r="J184" s="622" t="s">
        <v>201</v>
      </c>
      <c r="K184" s="546"/>
      <c r="L184" s="554"/>
      <c r="M184" s="550"/>
      <c r="N184" s="550">
        <v>3211</v>
      </c>
      <c r="O184" s="534" t="s">
        <v>22</v>
      </c>
      <c r="DF184" s="798"/>
      <c r="DG184" s="798"/>
      <c r="DK184" s="798"/>
      <c r="DL184" s="798"/>
      <c r="DN184" s="798"/>
      <c r="DO184" s="798"/>
      <c r="DP184" s="798">
        <f t="shared" si="491"/>
        <v>0</v>
      </c>
      <c r="DQ184" s="798">
        <f>(DR184-DN184)</f>
        <v>0</v>
      </c>
      <c r="DR184" s="798"/>
      <c r="DS184" s="798"/>
      <c r="DT184" s="798">
        <f t="shared" si="492"/>
        <v>0</v>
      </c>
      <c r="DU184" s="798">
        <f>(DV184-DR184)</f>
        <v>0</v>
      </c>
      <c r="DV184" s="798"/>
      <c r="DW184" s="798">
        <v>0</v>
      </c>
      <c r="DX184" s="798">
        <v>0</v>
      </c>
      <c r="DY184" s="798">
        <v>0</v>
      </c>
      <c r="DZ184" s="798">
        <v>0</v>
      </c>
    </row>
    <row r="185" spans="2:130" s="520" customFormat="1" ht="17.25" hidden="1" customHeight="1" x14ac:dyDescent="0.25">
      <c r="B185" s="721"/>
      <c r="C185" s="721"/>
      <c r="J185" s="622" t="s">
        <v>201</v>
      </c>
      <c r="K185" s="546"/>
      <c r="L185" s="554"/>
      <c r="M185" s="550"/>
      <c r="N185" s="550">
        <v>3212</v>
      </c>
      <c r="O185" s="534" t="s">
        <v>253</v>
      </c>
      <c r="DF185" s="798"/>
      <c r="DG185" s="798"/>
      <c r="DK185" s="798"/>
      <c r="DL185" s="798"/>
      <c r="DN185" s="798"/>
      <c r="DO185" s="798"/>
      <c r="DP185" s="798">
        <f t="shared" si="491"/>
        <v>0</v>
      </c>
      <c r="DQ185" s="798"/>
      <c r="DR185" s="798"/>
      <c r="DS185" s="798"/>
      <c r="DT185" s="798">
        <f t="shared" si="492"/>
        <v>0</v>
      </c>
      <c r="DU185" s="798"/>
      <c r="DV185" s="798"/>
      <c r="DW185" s="798"/>
      <c r="DX185" s="798"/>
      <c r="DY185" s="798"/>
      <c r="DZ185" s="798"/>
    </row>
    <row r="186" spans="2:130" s="520" customFormat="1" ht="17.25" hidden="1" customHeight="1" x14ac:dyDescent="0.25">
      <c r="B186" s="721"/>
      <c r="C186" s="721"/>
      <c r="J186" s="622" t="s">
        <v>201</v>
      </c>
      <c r="K186" s="654"/>
      <c r="L186" s="581"/>
      <c r="M186" s="609"/>
      <c r="N186" s="609">
        <v>3213</v>
      </c>
      <c r="O186" s="573" t="s">
        <v>170</v>
      </c>
      <c r="DF186" s="798"/>
      <c r="DG186" s="798"/>
      <c r="DK186" s="798"/>
      <c r="DL186" s="798"/>
      <c r="DN186" s="798"/>
      <c r="DO186" s="798"/>
      <c r="DP186" s="798">
        <f t="shared" si="491"/>
        <v>0</v>
      </c>
      <c r="DQ186" s="798"/>
      <c r="DR186" s="798"/>
      <c r="DS186" s="798"/>
      <c r="DT186" s="798">
        <f t="shared" si="492"/>
        <v>0</v>
      </c>
      <c r="DU186" s="798"/>
      <c r="DV186" s="798"/>
      <c r="DW186" s="798"/>
      <c r="DX186" s="798"/>
      <c r="DY186" s="798"/>
      <c r="DZ186" s="798"/>
    </row>
    <row r="187" spans="2:130" s="520" customFormat="1" ht="17.25" hidden="1" customHeight="1" x14ac:dyDescent="0.25">
      <c r="B187" s="721"/>
      <c r="C187" s="721"/>
      <c r="J187" s="622" t="s">
        <v>201</v>
      </c>
      <c r="K187" s="654"/>
      <c r="L187" s="581"/>
      <c r="M187" s="609"/>
      <c r="N187" s="609">
        <v>3214</v>
      </c>
      <c r="O187" s="573" t="s">
        <v>229</v>
      </c>
      <c r="DF187" s="798"/>
      <c r="DG187" s="798"/>
      <c r="DK187" s="798"/>
      <c r="DL187" s="798"/>
      <c r="DN187" s="798"/>
      <c r="DO187" s="798"/>
      <c r="DP187" s="798">
        <f t="shared" si="491"/>
        <v>0</v>
      </c>
      <c r="DQ187" s="798"/>
      <c r="DR187" s="798"/>
      <c r="DS187" s="798"/>
      <c r="DT187" s="798">
        <f t="shared" si="492"/>
        <v>0</v>
      </c>
      <c r="DU187" s="798"/>
      <c r="DV187" s="798"/>
      <c r="DW187" s="798"/>
      <c r="DX187" s="798"/>
      <c r="DY187" s="798"/>
      <c r="DZ187" s="798"/>
    </row>
    <row r="188" spans="2:130" s="520" customFormat="1" ht="17.25" hidden="1" customHeight="1" x14ac:dyDescent="0.3">
      <c r="B188" s="640" t="s">
        <v>780</v>
      </c>
      <c r="C188" s="641" t="s">
        <v>779</v>
      </c>
      <c r="J188" s="622" t="s">
        <v>201</v>
      </c>
      <c r="K188" s="577"/>
      <c r="L188" s="555"/>
      <c r="M188" s="822">
        <v>322</v>
      </c>
      <c r="N188" s="905" t="s">
        <v>171</v>
      </c>
      <c r="O188" s="905"/>
      <c r="DF188" s="799">
        <f t="shared" ref="DF188" si="549">SUM(DF189:DF193)</f>
        <v>0</v>
      </c>
      <c r="DG188" s="799"/>
      <c r="DK188" s="799"/>
      <c r="DL188" s="799"/>
      <c r="DN188" s="799">
        <f t="shared" ref="DN188:DW188" si="550">SUM(DN189:DN193)</f>
        <v>0</v>
      </c>
      <c r="DO188" s="799">
        <f t="shared" si="550"/>
        <v>0</v>
      </c>
      <c r="DP188" s="799">
        <f t="shared" si="491"/>
        <v>0</v>
      </c>
      <c r="DQ188" s="799">
        <f t="shared" si="550"/>
        <v>0</v>
      </c>
      <c r="DR188" s="799">
        <f t="shared" si="550"/>
        <v>0</v>
      </c>
      <c r="DS188" s="799">
        <f t="shared" ref="DS188" si="551">SUM(DS189:DS193)</f>
        <v>0</v>
      </c>
      <c r="DT188" s="799">
        <f t="shared" si="492"/>
        <v>0</v>
      </c>
      <c r="DU188" s="799">
        <f t="shared" ref="DU188" si="552">SUM(DU189:DU193)</f>
        <v>0</v>
      </c>
      <c r="DV188" s="799">
        <f t="shared" ref="DV188" si="553">SUM(DV189:DV193)</f>
        <v>0</v>
      </c>
      <c r="DW188" s="799">
        <f t="shared" si="550"/>
        <v>0</v>
      </c>
      <c r="DX188" s="799">
        <f t="shared" ref="DX188" si="554">SUM(DX189:DX193)</f>
        <v>0</v>
      </c>
      <c r="DY188" s="799">
        <f t="shared" ref="DY188" si="555">SUM(DY189:DY193)</f>
        <v>0</v>
      </c>
      <c r="DZ188" s="799">
        <f t="shared" ref="DZ188" si="556">SUM(DZ189:DZ193)</f>
        <v>0</v>
      </c>
    </row>
    <row r="189" spans="2:130" s="520" customFormat="1" ht="17.25" hidden="1" customHeight="1" x14ac:dyDescent="0.25">
      <c r="B189" s="721"/>
      <c r="C189" s="721"/>
      <c r="J189" s="622" t="s">
        <v>201</v>
      </c>
      <c r="K189" s="546"/>
      <c r="L189" s="554"/>
      <c r="M189" s="550"/>
      <c r="N189" s="550">
        <v>3221</v>
      </c>
      <c r="O189" s="534" t="s">
        <v>172</v>
      </c>
      <c r="DF189" s="798"/>
      <c r="DG189" s="798"/>
      <c r="DK189" s="798"/>
      <c r="DL189" s="798"/>
      <c r="DN189" s="798"/>
      <c r="DO189" s="798"/>
      <c r="DP189" s="798">
        <f t="shared" si="491"/>
        <v>0</v>
      </c>
      <c r="DQ189" s="798">
        <f>(DR189-DN189)</f>
        <v>0</v>
      </c>
      <c r="DR189" s="798"/>
      <c r="DS189" s="798"/>
      <c r="DT189" s="798">
        <f t="shared" si="492"/>
        <v>0</v>
      </c>
      <c r="DU189" s="798">
        <f>(DV189-DR189)</f>
        <v>0</v>
      </c>
      <c r="DV189" s="798"/>
      <c r="DW189" s="798"/>
      <c r="DX189" s="798"/>
      <c r="DY189" s="798"/>
      <c r="DZ189" s="798"/>
    </row>
    <row r="190" spans="2:130" s="520" customFormat="1" ht="17.25" hidden="1" customHeight="1" x14ac:dyDescent="0.25">
      <c r="B190" s="721"/>
      <c r="C190" s="721"/>
      <c r="J190" s="622" t="s">
        <v>201</v>
      </c>
      <c r="K190" s="546"/>
      <c r="L190" s="554"/>
      <c r="M190" s="550"/>
      <c r="N190" s="550">
        <v>3222</v>
      </c>
      <c r="O190" s="534" t="s">
        <v>284</v>
      </c>
      <c r="DF190" s="798"/>
      <c r="DG190" s="798"/>
      <c r="DK190" s="798"/>
      <c r="DL190" s="798"/>
      <c r="DN190" s="798"/>
      <c r="DO190" s="798"/>
      <c r="DP190" s="798">
        <f t="shared" si="491"/>
        <v>0</v>
      </c>
      <c r="DQ190" s="798"/>
      <c r="DR190" s="798"/>
      <c r="DS190" s="798"/>
      <c r="DT190" s="798">
        <f t="shared" si="492"/>
        <v>0</v>
      </c>
      <c r="DU190" s="798"/>
      <c r="DV190" s="798"/>
      <c r="DW190" s="798"/>
      <c r="DX190" s="798"/>
      <c r="DY190" s="798"/>
      <c r="DZ190" s="798"/>
    </row>
    <row r="191" spans="2:130" s="520" customFormat="1" ht="17.25" hidden="1" customHeight="1" x14ac:dyDescent="0.25">
      <c r="B191" s="721"/>
      <c r="C191" s="721"/>
      <c r="J191" s="622" t="s">
        <v>201</v>
      </c>
      <c r="K191" s="546"/>
      <c r="L191" s="554"/>
      <c r="M191" s="550"/>
      <c r="N191" s="550">
        <v>3223</v>
      </c>
      <c r="O191" s="534" t="s">
        <v>28</v>
      </c>
      <c r="DF191" s="798"/>
      <c r="DG191" s="798"/>
      <c r="DK191" s="798"/>
      <c r="DL191" s="798"/>
      <c r="DN191" s="798"/>
      <c r="DO191" s="798"/>
      <c r="DP191" s="798">
        <f t="shared" si="491"/>
        <v>0</v>
      </c>
      <c r="DQ191" s="798"/>
      <c r="DR191" s="798"/>
      <c r="DS191" s="798"/>
      <c r="DT191" s="798">
        <f t="shared" si="492"/>
        <v>0</v>
      </c>
      <c r="DU191" s="798"/>
      <c r="DV191" s="798"/>
      <c r="DW191" s="798"/>
      <c r="DX191" s="798"/>
      <c r="DY191" s="798"/>
      <c r="DZ191" s="798"/>
    </row>
    <row r="192" spans="2:130" s="520" customFormat="1" ht="17.25" hidden="1" customHeight="1" x14ac:dyDescent="0.25">
      <c r="B192" s="721"/>
      <c r="C192" s="721"/>
      <c r="J192" s="622" t="s">
        <v>201</v>
      </c>
      <c r="K192" s="546"/>
      <c r="L192" s="554"/>
      <c r="M192" s="550"/>
      <c r="N192" s="550">
        <v>3224</v>
      </c>
      <c r="O192" s="534" t="s">
        <v>289</v>
      </c>
      <c r="DF192" s="798"/>
      <c r="DG192" s="798"/>
      <c r="DK192" s="798"/>
      <c r="DL192" s="798"/>
      <c r="DN192" s="798"/>
      <c r="DO192" s="798"/>
      <c r="DP192" s="798">
        <f t="shared" si="491"/>
        <v>0</v>
      </c>
      <c r="DQ192" s="798"/>
      <c r="DR192" s="798"/>
      <c r="DS192" s="798"/>
      <c r="DT192" s="798">
        <f t="shared" si="492"/>
        <v>0</v>
      </c>
      <c r="DU192" s="798"/>
      <c r="DV192" s="798"/>
      <c r="DW192" s="798"/>
      <c r="DX192" s="798"/>
      <c r="DY192" s="798"/>
      <c r="DZ192" s="798"/>
    </row>
    <row r="193" spans="2:130" s="520" customFormat="1" ht="17.25" hidden="1" customHeight="1" x14ac:dyDescent="0.25">
      <c r="B193" s="721"/>
      <c r="C193" s="721"/>
      <c r="J193" s="622" t="s">
        <v>201</v>
      </c>
      <c r="K193" s="546"/>
      <c r="L193" s="554"/>
      <c r="M193" s="550"/>
      <c r="N193" s="550">
        <v>3227</v>
      </c>
      <c r="O193" s="534" t="s">
        <v>282</v>
      </c>
      <c r="DF193" s="798"/>
      <c r="DG193" s="798"/>
      <c r="DK193" s="798"/>
      <c r="DL193" s="798"/>
      <c r="DN193" s="798"/>
      <c r="DO193" s="798"/>
      <c r="DP193" s="798">
        <f t="shared" si="491"/>
        <v>0</v>
      </c>
      <c r="DQ193" s="798"/>
      <c r="DR193" s="798"/>
      <c r="DS193" s="798"/>
      <c r="DT193" s="798">
        <f t="shared" si="492"/>
        <v>0</v>
      </c>
      <c r="DU193" s="798"/>
      <c r="DV193" s="798"/>
      <c r="DW193" s="798"/>
      <c r="DX193" s="798"/>
      <c r="DY193" s="798"/>
      <c r="DZ193" s="798"/>
    </row>
    <row r="194" spans="2:130" s="520" customFormat="1" ht="17.25" hidden="1" customHeight="1" x14ac:dyDescent="0.25">
      <c r="B194" s="640" t="s">
        <v>780</v>
      </c>
      <c r="C194" s="641" t="s">
        <v>779</v>
      </c>
      <c r="J194" s="622" t="s">
        <v>201</v>
      </c>
      <c r="K194" s="546"/>
      <c r="L194" s="554"/>
      <c r="M194" s="822">
        <v>323</v>
      </c>
      <c r="N194" s="905" t="s">
        <v>173</v>
      </c>
      <c r="O194" s="905"/>
      <c r="DF194" s="797">
        <f t="shared" ref="DF194" si="557">SUM(DF195:DF204)</f>
        <v>0</v>
      </c>
      <c r="DG194" s="797"/>
      <c r="DK194" s="797"/>
      <c r="DL194" s="797"/>
      <c r="DN194" s="797">
        <f t="shared" ref="DN194:DW194" si="558">SUM(DN195:DN204)</f>
        <v>0</v>
      </c>
      <c r="DO194" s="797">
        <f t="shared" si="558"/>
        <v>0</v>
      </c>
      <c r="DP194" s="797">
        <f t="shared" si="491"/>
        <v>0</v>
      </c>
      <c r="DQ194" s="797">
        <f t="shared" si="558"/>
        <v>0</v>
      </c>
      <c r="DR194" s="797">
        <f t="shared" si="558"/>
        <v>0</v>
      </c>
      <c r="DS194" s="797">
        <f t="shared" ref="DS194" si="559">SUM(DS195:DS204)</f>
        <v>0</v>
      </c>
      <c r="DT194" s="797">
        <f t="shared" si="492"/>
        <v>0</v>
      </c>
      <c r="DU194" s="797">
        <f t="shared" ref="DU194" si="560">SUM(DU195:DU204)</f>
        <v>0</v>
      </c>
      <c r="DV194" s="797">
        <f t="shared" ref="DV194" si="561">SUM(DV195:DV204)</f>
        <v>0</v>
      </c>
      <c r="DW194" s="797">
        <f t="shared" si="558"/>
        <v>0</v>
      </c>
      <c r="DX194" s="797">
        <f t="shared" ref="DX194" si="562">SUM(DX195:DX204)</f>
        <v>0</v>
      </c>
      <c r="DY194" s="797">
        <f t="shared" ref="DY194" si="563">SUM(DY195:DY204)</f>
        <v>0</v>
      </c>
      <c r="DZ194" s="797">
        <f t="shared" ref="DZ194" si="564">SUM(DZ195:DZ204)</f>
        <v>0</v>
      </c>
    </row>
    <row r="195" spans="2:130" s="520" customFormat="1" ht="17.25" hidden="1" customHeight="1" x14ac:dyDescent="0.25">
      <c r="B195" s="721"/>
      <c r="C195" s="721"/>
      <c r="J195" s="622" t="s">
        <v>201</v>
      </c>
      <c r="K195" s="546"/>
      <c r="L195" s="554"/>
      <c r="M195" s="587"/>
      <c r="N195" s="609">
        <v>3231</v>
      </c>
      <c r="O195" s="573" t="s">
        <v>174</v>
      </c>
      <c r="DF195" s="798"/>
      <c r="DG195" s="798"/>
      <c r="DK195" s="798"/>
      <c r="DL195" s="798"/>
      <c r="DN195" s="798"/>
      <c r="DO195" s="798"/>
      <c r="DP195" s="798">
        <f t="shared" si="491"/>
        <v>0</v>
      </c>
      <c r="DQ195" s="798">
        <f>(DR195-DN195)</f>
        <v>0</v>
      </c>
      <c r="DR195" s="798"/>
      <c r="DS195" s="798"/>
      <c r="DT195" s="798">
        <f t="shared" si="492"/>
        <v>0</v>
      </c>
      <c r="DU195" s="798">
        <f>(DV195-DR195)</f>
        <v>0</v>
      </c>
      <c r="DV195" s="798"/>
      <c r="DW195" s="798"/>
      <c r="DX195" s="798"/>
      <c r="DY195" s="798"/>
      <c r="DZ195" s="798"/>
    </row>
    <row r="196" spans="2:130" s="520" customFormat="1" ht="17.25" hidden="1" customHeight="1" x14ac:dyDescent="0.25">
      <c r="B196" s="721"/>
      <c r="C196" s="721"/>
      <c r="J196" s="622" t="s">
        <v>201</v>
      </c>
      <c r="K196" s="546"/>
      <c r="L196" s="554"/>
      <c r="M196" s="587"/>
      <c r="N196" s="550">
        <v>3233</v>
      </c>
      <c r="O196" s="534" t="s">
        <v>34</v>
      </c>
      <c r="DF196" s="800"/>
      <c r="DG196" s="800"/>
      <c r="DK196" s="800"/>
      <c r="DL196" s="800"/>
      <c r="DN196" s="800"/>
      <c r="DO196" s="800"/>
      <c r="DP196" s="800">
        <f t="shared" si="491"/>
        <v>0</v>
      </c>
      <c r="DQ196" s="800"/>
      <c r="DR196" s="800"/>
      <c r="DS196" s="800"/>
      <c r="DT196" s="800">
        <f t="shared" si="492"/>
        <v>0</v>
      </c>
      <c r="DU196" s="800"/>
      <c r="DV196" s="800"/>
      <c r="DW196" s="800"/>
      <c r="DX196" s="800"/>
      <c r="DY196" s="800"/>
      <c r="DZ196" s="800"/>
    </row>
    <row r="197" spans="2:130" s="520" customFormat="1" ht="17.25" hidden="1" customHeight="1" x14ac:dyDescent="0.25">
      <c r="B197" s="721"/>
      <c r="C197" s="721"/>
      <c r="J197" s="622" t="s">
        <v>201</v>
      </c>
      <c r="K197" s="546"/>
      <c r="L197" s="554"/>
      <c r="M197" s="587"/>
      <c r="N197" s="550">
        <v>3234</v>
      </c>
      <c r="O197" s="534" t="s">
        <v>35</v>
      </c>
      <c r="DF197" s="800"/>
      <c r="DG197" s="800"/>
      <c r="DK197" s="800"/>
      <c r="DL197" s="800"/>
      <c r="DN197" s="800"/>
      <c r="DO197" s="800"/>
      <c r="DP197" s="800">
        <f t="shared" si="491"/>
        <v>0</v>
      </c>
      <c r="DQ197" s="800"/>
      <c r="DR197" s="800"/>
      <c r="DS197" s="800"/>
      <c r="DT197" s="800">
        <f t="shared" si="492"/>
        <v>0</v>
      </c>
      <c r="DU197" s="800"/>
      <c r="DV197" s="800"/>
      <c r="DW197" s="800"/>
      <c r="DX197" s="800"/>
      <c r="DY197" s="800"/>
      <c r="DZ197" s="800"/>
    </row>
    <row r="198" spans="2:130" s="520" customFormat="1" ht="17.25" hidden="1" customHeight="1" x14ac:dyDescent="0.25">
      <c r="B198" s="721"/>
      <c r="C198" s="721"/>
      <c r="J198" s="622" t="s">
        <v>201</v>
      </c>
      <c r="K198" s="546"/>
      <c r="L198" s="554"/>
      <c r="M198" s="587"/>
      <c r="N198" s="550">
        <v>3235</v>
      </c>
      <c r="O198" s="534" t="s">
        <v>175</v>
      </c>
      <c r="DF198" s="800"/>
      <c r="DG198" s="800"/>
      <c r="DK198" s="800"/>
      <c r="DL198" s="800"/>
      <c r="DN198" s="800"/>
      <c r="DO198" s="800"/>
      <c r="DP198" s="800">
        <f t="shared" si="491"/>
        <v>0</v>
      </c>
      <c r="DQ198" s="800"/>
      <c r="DR198" s="800"/>
      <c r="DS198" s="800"/>
      <c r="DT198" s="800">
        <f t="shared" si="492"/>
        <v>0</v>
      </c>
      <c r="DU198" s="800"/>
      <c r="DV198" s="800"/>
      <c r="DW198" s="800"/>
      <c r="DX198" s="800"/>
      <c r="DY198" s="800"/>
      <c r="DZ198" s="800"/>
    </row>
    <row r="199" spans="2:130" s="520" customFormat="1" ht="17.25" hidden="1" customHeight="1" x14ac:dyDescent="0.25">
      <c r="B199" s="721"/>
      <c r="C199" s="721"/>
      <c r="J199" s="622" t="s">
        <v>201</v>
      </c>
      <c r="K199" s="546"/>
      <c r="L199" s="554"/>
      <c r="M199" s="587"/>
      <c r="N199" s="550">
        <v>3236</v>
      </c>
      <c r="O199" s="534" t="s">
        <v>176</v>
      </c>
      <c r="DF199" s="800"/>
      <c r="DG199" s="800"/>
      <c r="DK199" s="800"/>
      <c r="DL199" s="800"/>
      <c r="DN199" s="800"/>
      <c r="DO199" s="800"/>
      <c r="DP199" s="800">
        <f t="shared" si="491"/>
        <v>0</v>
      </c>
      <c r="DQ199" s="800"/>
      <c r="DR199" s="800"/>
      <c r="DS199" s="800"/>
      <c r="DT199" s="800">
        <f t="shared" si="492"/>
        <v>0</v>
      </c>
      <c r="DU199" s="800"/>
      <c r="DV199" s="800"/>
      <c r="DW199" s="800"/>
      <c r="DX199" s="800"/>
      <c r="DY199" s="800"/>
      <c r="DZ199" s="800"/>
    </row>
    <row r="200" spans="2:130" s="520" customFormat="1" ht="17.25" hidden="1" customHeight="1" x14ac:dyDescent="0.25">
      <c r="B200" s="721"/>
      <c r="C200" s="721"/>
      <c r="J200" s="622" t="s">
        <v>201</v>
      </c>
      <c r="K200" s="546"/>
      <c r="L200" s="554"/>
      <c r="M200" s="550"/>
      <c r="N200" s="550">
        <v>3237</v>
      </c>
      <c r="O200" s="571" t="s">
        <v>177</v>
      </c>
      <c r="DF200" s="800"/>
      <c r="DG200" s="800"/>
      <c r="DK200" s="800"/>
      <c r="DL200" s="800"/>
      <c r="DN200" s="800"/>
      <c r="DO200" s="800"/>
      <c r="DP200" s="800">
        <f t="shared" si="491"/>
        <v>0</v>
      </c>
      <c r="DQ200" s="800"/>
      <c r="DR200" s="800"/>
      <c r="DS200" s="800"/>
      <c r="DT200" s="800">
        <f t="shared" si="492"/>
        <v>0</v>
      </c>
      <c r="DU200" s="800"/>
      <c r="DV200" s="800"/>
      <c r="DW200" s="800"/>
      <c r="DX200" s="800"/>
      <c r="DY200" s="800"/>
      <c r="DZ200" s="800"/>
    </row>
    <row r="201" spans="2:130" s="520" customFormat="1" ht="17.25" hidden="1" customHeight="1" x14ac:dyDescent="0.25">
      <c r="B201" s="721"/>
      <c r="C201" s="721"/>
      <c r="J201" s="622" t="s">
        <v>201</v>
      </c>
      <c r="K201" s="546"/>
      <c r="L201" s="554"/>
      <c r="M201" s="550"/>
      <c r="N201" s="550">
        <v>3238</v>
      </c>
      <c r="O201" s="571" t="s">
        <v>39</v>
      </c>
      <c r="DF201" s="800"/>
      <c r="DG201" s="800"/>
      <c r="DK201" s="800"/>
      <c r="DL201" s="800"/>
      <c r="DN201" s="800"/>
      <c r="DO201" s="800"/>
      <c r="DP201" s="800">
        <f t="shared" si="491"/>
        <v>0</v>
      </c>
      <c r="DQ201" s="800"/>
      <c r="DR201" s="800"/>
      <c r="DS201" s="800"/>
      <c r="DT201" s="800">
        <f t="shared" si="492"/>
        <v>0</v>
      </c>
      <c r="DU201" s="800"/>
      <c r="DV201" s="800"/>
      <c r="DW201" s="800"/>
      <c r="DX201" s="800"/>
      <c r="DY201" s="800"/>
      <c r="DZ201" s="800"/>
    </row>
    <row r="202" spans="2:130" s="520" customFormat="1" ht="17.25" hidden="1" customHeight="1" x14ac:dyDescent="0.25">
      <c r="B202" s="721"/>
      <c r="C202" s="721"/>
      <c r="J202" s="622" t="s">
        <v>201</v>
      </c>
      <c r="K202" s="546"/>
      <c r="L202" s="554"/>
      <c r="M202" s="550"/>
      <c r="N202" s="609">
        <v>3239</v>
      </c>
      <c r="O202" s="592" t="s">
        <v>40</v>
      </c>
      <c r="DF202" s="800"/>
      <c r="DG202" s="800"/>
      <c r="DK202" s="800"/>
      <c r="DL202" s="800"/>
      <c r="DN202" s="800"/>
      <c r="DO202" s="800"/>
      <c r="DP202" s="800">
        <f t="shared" si="491"/>
        <v>0</v>
      </c>
      <c r="DQ202" s="800"/>
      <c r="DR202" s="800"/>
      <c r="DS202" s="800"/>
      <c r="DT202" s="800">
        <f t="shared" si="492"/>
        <v>0</v>
      </c>
      <c r="DU202" s="800"/>
      <c r="DV202" s="800"/>
      <c r="DW202" s="800"/>
      <c r="DX202" s="800"/>
      <c r="DY202" s="800"/>
      <c r="DZ202" s="800"/>
    </row>
    <row r="203" spans="2:130" s="520" customFormat="1" ht="17.25" hidden="1" customHeight="1" x14ac:dyDescent="0.25">
      <c r="B203" s="721"/>
      <c r="C203" s="721"/>
      <c r="J203" s="622" t="s">
        <v>201</v>
      </c>
      <c r="K203" s="546"/>
      <c r="L203" s="554"/>
      <c r="M203" s="550"/>
      <c r="N203" s="609">
        <v>3239</v>
      </c>
      <c r="O203" s="592" t="s">
        <v>652</v>
      </c>
      <c r="DF203" s="800"/>
      <c r="DG203" s="800"/>
      <c r="DK203" s="800"/>
      <c r="DL203" s="800"/>
      <c r="DN203" s="800"/>
      <c r="DO203" s="800"/>
      <c r="DP203" s="800">
        <f t="shared" si="491"/>
        <v>0</v>
      </c>
      <c r="DQ203" s="800"/>
      <c r="DR203" s="800"/>
      <c r="DS203" s="800"/>
      <c r="DT203" s="800">
        <f t="shared" si="492"/>
        <v>0</v>
      </c>
      <c r="DU203" s="800"/>
      <c r="DV203" s="800"/>
      <c r="DW203" s="800"/>
      <c r="DX203" s="800"/>
      <c r="DY203" s="800"/>
      <c r="DZ203" s="800"/>
    </row>
    <row r="204" spans="2:130" s="520" customFormat="1" ht="17.25" hidden="1" customHeight="1" x14ac:dyDescent="0.25">
      <c r="B204" s="721"/>
      <c r="C204" s="721"/>
      <c r="J204" s="622" t="s">
        <v>201</v>
      </c>
      <c r="K204" s="546"/>
      <c r="L204" s="554"/>
      <c r="M204" s="550"/>
      <c r="N204" s="609">
        <v>3239</v>
      </c>
      <c r="O204" s="592" t="s">
        <v>629</v>
      </c>
      <c r="DF204" s="800"/>
      <c r="DG204" s="800"/>
      <c r="DK204" s="800"/>
      <c r="DL204" s="800"/>
      <c r="DN204" s="800"/>
      <c r="DO204" s="800"/>
      <c r="DP204" s="800">
        <f t="shared" si="491"/>
        <v>0</v>
      </c>
      <c r="DQ204" s="800"/>
      <c r="DR204" s="800"/>
      <c r="DS204" s="800"/>
      <c r="DT204" s="800">
        <f t="shared" si="492"/>
        <v>0</v>
      </c>
      <c r="DU204" s="800"/>
      <c r="DV204" s="800"/>
      <c r="DW204" s="800"/>
      <c r="DX204" s="800"/>
      <c r="DY204" s="800"/>
      <c r="DZ204" s="800"/>
    </row>
    <row r="205" spans="2:130" s="520" customFormat="1" ht="17.25" hidden="1" customHeight="1" x14ac:dyDescent="0.25">
      <c r="B205" s="721"/>
      <c r="C205" s="721"/>
      <c r="J205" s="622" t="s">
        <v>201</v>
      </c>
      <c r="K205" s="810"/>
      <c r="L205" s="587"/>
      <c r="M205" s="822">
        <v>324</v>
      </c>
      <c r="N205" s="905" t="s">
        <v>256</v>
      </c>
      <c r="O205" s="905"/>
      <c r="DF205" s="801">
        <f t="shared" ref="DF205" si="565">SUM(DF206)</f>
        <v>0</v>
      </c>
      <c r="DG205" s="801"/>
      <c r="DK205" s="801"/>
      <c r="DL205" s="801"/>
      <c r="DN205" s="801">
        <f t="shared" ref="DN205:DZ205" si="566">SUM(DN206)</f>
        <v>0</v>
      </c>
      <c r="DO205" s="801">
        <f t="shared" si="566"/>
        <v>0</v>
      </c>
      <c r="DP205" s="801">
        <f t="shared" si="491"/>
        <v>0</v>
      </c>
      <c r="DQ205" s="801">
        <f t="shared" si="566"/>
        <v>0</v>
      </c>
      <c r="DR205" s="801">
        <f t="shared" si="566"/>
        <v>0</v>
      </c>
      <c r="DS205" s="801">
        <f t="shared" si="566"/>
        <v>0</v>
      </c>
      <c r="DT205" s="801">
        <f t="shared" si="492"/>
        <v>0</v>
      </c>
      <c r="DU205" s="801">
        <f t="shared" si="566"/>
        <v>0</v>
      </c>
      <c r="DV205" s="801">
        <f t="shared" si="566"/>
        <v>0</v>
      </c>
      <c r="DW205" s="801">
        <f t="shared" si="566"/>
        <v>0</v>
      </c>
      <c r="DX205" s="801">
        <f t="shared" si="566"/>
        <v>0</v>
      </c>
      <c r="DY205" s="801">
        <f t="shared" si="566"/>
        <v>0</v>
      </c>
      <c r="DZ205" s="801">
        <f t="shared" si="566"/>
        <v>0</v>
      </c>
    </row>
    <row r="206" spans="2:130" s="520" customFormat="1" ht="17.25" hidden="1" customHeight="1" x14ac:dyDescent="0.25">
      <c r="B206" s="721"/>
      <c r="C206" s="721"/>
      <c r="J206" s="622" t="s">
        <v>201</v>
      </c>
      <c r="K206" s="810"/>
      <c r="L206" s="587"/>
      <c r="M206" s="680"/>
      <c r="N206" s="701">
        <v>3241</v>
      </c>
      <c r="O206" s="682" t="s">
        <v>256</v>
      </c>
      <c r="DF206" s="741"/>
      <c r="DG206" s="741"/>
      <c r="DK206" s="741"/>
      <c r="DL206" s="741"/>
      <c r="DN206" s="741"/>
      <c r="DO206" s="741"/>
      <c r="DP206" s="741">
        <f t="shared" si="491"/>
        <v>0</v>
      </c>
      <c r="DQ206" s="741">
        <f>(DR206-DN206)</f>
        <v>0</v>
      </c>
      <c r="DR206" s="741"/>
      <c r="DS206" s="741"/>
      <c r="DT206" s="741">
        <f t="shared" si="492"/>
        <v>0</v>
      </c>
      <c r="DU206" s="741">
        <f>(DV206-DR206)</f>
        <v>0</v>
      </c>
      <c r="DV206" s="840"/>
      <c r="DW206" s="741"/>
      <c r="DX206" s="741"/>
      <c r="DY206" s="741"/>
      <c r="DZ206" s="741"/>
    </row>
    <row r="207" spans="2:130" s="520" customFormat="1" ht="17.25" customHeight="1" x14ac:dyDescent="0.25">
      <c r="B207" s="640" t="s">
        <v>790</v>
      </c>
      <c r="C207" s="641" t="s">
        <v>779</v>
      </c>
      <c r="J207" s="622" t="s">
        <v>201</v>
      </c>
      <c r="K207" s="810"/>
      <c r="L207" s="582"/>
      <c r="M207" s="822">
        <v>329</v>
      </c>
      <c r="N207" s="905" t="s">
        <v>178</v>
      </c>
      <c r="O207" s="905"/>
      <c r="DF207" s="797">
        <f t="shared" ref="DF207" si="567">SUM(DF208:DF211)</f>
        <v>0</v>
      </c>
      <c r="DG207" s="797"/>
      <c r="DK207" s="797"/>
      <c r="DL207" s="797"/>
      <c r="DN207" s="797">
        <f t="shared" ref="DN207:DW207" si="568">SUM(DN208:DN211)</f>
        <v>0</v>
      </c>
      <c r="DO207" s="797">
        <f t="shared" si="568"/>
        <v>0</v>
      </c>
      <c r="DP207" s="797">
        <f t="shared" si="491"/>
        <v>0</v>
      </c>
      <c r="DQ207" s="797">
        <f t="shared" si="568"/>
        <v>0</v>
      </c>
      <c r="DR207" s="797">
        <f t="shared" si="568"/>
        <v>0</v>
      </c>
      <c r="DS207" s="797">
        <f t="shared" ref="DS207" si="569">SUM(DS208:DS211)</f>
        <v>0</v>
      </c>
      <c r="DT207" s="797">
        <f t="shared" si="492"/>
        <v>0</v>
      </c>
      <c r="DU207" s="797">
        <f t="shared" ref="DU207" si="570">SUM(DU208:DU211)</f>
        <v>0</v>
      </c>
      <c r="DV207" s="797">
        <f t="shared" ref="DV207" si="571">SUM(DV208:DV211)</f>
        <v>0</v>
      </c>
      <c r="DW207" s="797">
        <f t="shared" si="568"/>
        <v>30000</v>
      </c>
      <c r="DX207" s="797">
        <f t="shared" ref="DX207" si="572">SUM(DX208:DX211)</f>
        <v>30000</v>
      </c>
      <c r="DY207" s="797">
        <f t="shared" ref="DY207" si="573">SUM(DY208:DY211)</f>
        <v>30000</v>
      </c>
      <c r="DZ207" s="797">
        <f t="shared" ref="DZ207" si="574">SUM(DZ208:DZ211)</f>
        <v>30000</v>
      </c>
    </row>
    <row r="208" spans="2:130" s="520" customFormat="1" ht="17.25" hidden="1" customHeight="1" x14ac:dyDescent="0.25">
      <c r="J208" s="622" t="s">
        <v>191</v>
      </c>
      <c r="K208" s="654"/>
      <c r="L208" s="609"/>
      <c r="M208" s="550"/>
      <c r="N208" s="550">
        <v>3292</v>
      </c>
      <c r="O208" s="571" t="s">
        <v>179</v>
      </c>
      <c r="DF208" s="798"/>
      <c r="DG208" s="798"/>
      <c r="DK208" s="798"/>
      <c r="DL208" s="798"/>
      <c r="DN208" s="798"/>
      <c r="DO208" s="798"/>
      <c r="DP208" s="798">
        <f t="shared" si="491"/>
        <v>0</v>
      </c>
      <c r="DQ208" s="798"/>
      <c r="DR208" s="798"/>
      <c r="DS208" s="798"/>
      <c r="DT208" s="798">
        <f t="shared" si="492"/>
        <v>0</v>
      </c>
      <c r="DU208" s="798"/>
      <c r="DV208" s="798"/>
      <c r="DW208" s="798"/>
      <c r="DX208" s="798"/>
      <c r="DY208" s="798"/>
      <c r="DZ208" s="798"/>
    </row>
    <row r="209" spans="1:130" s="520" customFormat="1" ht="17.25" hidden="1" customHeight="1" x14ac:dyDescent="0.25">
      <c r="J209" s="622" t="s">
        <v>191</v>
      </c>
      <c r="K209" s="546"/>
      <c r="L209" s="554"/>
      <c r="M209" s="550"/>
      <c r="N209" s="550">
        <v>3294</v>
      </c>
      <c r="O209" s="534" t="s">
        <v>45</v>
      </c>
      <c r="DF209" s="798"/>
      <c r="DG209" s="798"/>
      <c r="DK209" s="798"/>
      <c r="DL209" s="798"/>
      <c r="DN209" s="798"/>
      <c r="DO209" s="798"/>
      <c r="DP209" s="798">
        <f t="shared" si="491"/>
        <v>0</v>
      </c>
      <c r="DQ209" s="798"/>
      <c r="DR209" s="798"/>
      <c r="DS209" s="798"/>
      <c r="DT209" s="798">
        <f t="shared" si="492"/>
        <v>0</v>
      </c>
      <c r="DU209" s="798"/>
      <c r="DV209" s="798"/>
      <c r="DW209" s="798"/>
      <c r="DX209" s="798"/>
      <c r="DY209" s="798"/>
      <c r="DZ209" s="798"/>
    </row>
    <row r="210" spans="1:130" s="520" customFormat="1" ht="17.25" hidden="1" customHeight="1" x14ac:dyDescent="0.25">
      <c r="J210" s="622" t="s">
        <v>191</v>
      </c>
      <c r="K210" s="546"/>
      <c r="L210" s="554"/>
      <c r="M210" s="550"/>
      <c r="N210" s="550">
        <v>3295</v>
      </c>
      <c r="O210" s="534" t="s">
        <v>231</v>
      </c>
      <c r="DF210" s="798"/>
      <c r="DG210" s="798"/>
      <c r="DK210" s="798"/>
      <c r="DL210" s="798"/>
      <c r="DN210" s="798"/>
      <c r="DO210" s="798"/>
      <c r="DP210" s="798">
        <f t="shared" si="491"/>
        <v>0</v>
      </c>
      <c r="DQ210" s="798"/>
      <c r="DR210" s="798"/>
      <c r="DS210" s="798"/>
      <c r="DT210" s="798">
        <f t="shared" si="492"/>
        <v>0</v>
      </c>
      <c r="DU210" s="798"/>
      <c r="DV210" s="798"/>
      <c r="DW210" s="798"/>
      <c r="DX210" s="798"/>
      <c r="DY210" s="798"/>
      <c r="DZ210" s="798"/>
    </row>
    <row r="211" spans="1:130" s="520" customFormat="1" ht="17.25" customHeight="1" x14ac:dyDescent="0.25">
      <c r="J211" s="622" t="s">
        <v>201</v>
      </c>
      <c r="K211" s="654"/>
      <c r="L211" s="581"/>
      <c r="M211" s="609"/>
      <c r="N211" s="609">
        <v>3299</v>
      </c>
      <c r="O211" s="573" t="s">
        <v>178</v>
      </c>
      <c r="DF211" s="798"/>
      <c r="DG211" s="798"/>
      <c r="DK211" s="798"/>
      <c r="DL211" s="798"/>
      <c r="DN211" s="798"/>
      <c r="DO211" s="798"/>
      <c r="DP211" s="798">
        <f t="shared" si="491"/>
        <v>0</v>
      </c>
      <c r="DQ211" s="798">
        <f>(DR211-DN211)</f>
        <v>0</v>
      </c>
      <c r="DR211" s="798"/>
      <c r="DS211" s="798"/>
      <c r="DT211" s="798">
        <f t="shared" si="492"/>
        <v>0</v>
      </c>
      <c r="DU211" s="798">
        <f>(DV211-DR211)</f>
        <v>0</v>
      </c>
      <c r="DV211" s="798"/>
      <c r="DW211" s="798">
        <v>30000</v>
      </c>
      <c r="DX211" s="798">
        <v>30000</v>
      </c>
      <c r="DY211" s="798">
        <v>30000</v>
      </c>
      <c r="DZ211" s="798">
        <v>30000</v>
      </c>
    </row>
    <row r="212" spans="1:130" s="708" customFormat="1" ht="20.100000000000001" customHeight="1" x14ac:dyDescent="0.25">
      <c r="A212" s="520"/>
      <c r="B212" s="660" t="s">
        <v>739</v>
      </c>
      <c r="C212" s="496"/>
      <c r="D212" s="660"/>
      <c r="E212" s="660"/>
      <c r="F212" s="660" t="s">
        <v>8</v>
      </c>
      <c r="G212" s="660" t="s">
        <v>9</v>
      </c>
      <c r="H212" s="660"/>
      <c r="I212" s="660"/>
      <c r="J212" s="660"/>
      <c r="K212" s="505"/>
      <c r="L212" s="919" t="s">
        <v>740</v>
      </c>
      <c r="M212" s="919"/>
      <c r="N212" s="919"/>
      <c r="O212" s="919"/>
      <c r="P212" s="520"/>
      <c r="Q212" s="520"/>
      <c r="R212" s="520"/>
      <c r="S212" s="520"/>
      <c r="T212" s="520"/>
      <c r="U212" s="520"/>
      <c r="V212" s="520"/>
      <c r="W212" s="520"/>
      <c r="X212" s="520"/>
      <c r="Y212" s="520"/>
      <c r="Z212" s="520"/>
      <c r="AA212" s="520"/>
      <c r="AB212" s="520"/>
      <c r="AC212" s="520"/>
      <c r="AD212" s="520"/>
      <c r="AE212" s="520"/>
      <c r="AF212" s="520"/>
      <c r="AG212" s="520"/>
      <c r="AH212" s="520"/>
      <c r="AI212" s="520"/>
      <c r="AJ212" s="520"/>
      <c r="AK212" s="520"/>
      <c r="AL212" s="520"/>
      <c r="AM212" s="520"/>
      <c r="AN212" s="520"/>
      <c r="AO212" s="520"/>
      <c r="AP212" s="520"/>
      <c r="AQ212" s="520"/>
      <c r="AR212" s="520"/>
      <c r="AS212" s="520"/>
      <c r="AT212" s="520"/>
      <c r="AU212" s="520"/>
      <c r="AV212" s="520"/>
      <c r="AW212" s="520"/>
      <c r="AX212" s="520"/>
      <c r="AY212" s="520"/>
      <c r="AZ212" s="520"/>
      <c r="BA212" s="520"/>
      <c r="BB212" s="520"/>
      <c r="BC212" s="520"/>
      <c r="BD212" s="520"/>
      <c r="BE212" s="520"/>
      <c r="BF212" s="520"/>
      <c r="BG212" s="520"/>
      <c r="BH212" s="520"/>
      <c r="BI212" s="520"/>
      <c r="BJ212" s="520"/>
      <c r="BK212" s="520"/>
      <c r="BL212" s="520"/>
      <c r="BM212" s="520"/>
      <c r="BN212" s="520"/>
      <c r="BO212" s="520"/>
      <c r="BP212" s="520"/>
      <c r="BQ212" s="520"/>
      <c r="BR212" s="520"/>
      <c r="BS212" s="520"/>
      <c r="BT212" s="520"/>
      <c r="BU212" s="520"/>
      <c r="BV212" s="520"/>
      <c r="BW212" s="520"/>
      <c r="BX212" s="520"/>
      <c r="BY212" s="520"/>
      <c r="BZ212" s="113">
        <f>BZ213</f>
        <v>0</v>
      </c>
      <c r="CA212" s="113">
        <f t="shared" ref="CA212:DU212" si="575">CA213</f>
        <v>0</v>
      </c>
      <c r="CB212" s="113">
        <f t="shared" si="575"/>
        <v>0</v>
      </c>
      <c r="CC212" s="113">
        <f t="shared" si="575"/>
        <v>0</v>
      </c>
      <c r="CD212" s="113">
        <f t="shared" si="575"/>
        <v>0</v>
      </c>
      <c r="CE212" s="113">
        <f t="shared" si="575"/>
        <v>100000</v>
      </c>
      <c r="CF212" s="113">
        <f t="shared" si="575"/>
        <v>0</v>
      </c>
      <c r="CG212" s="113">
        <f t="shared" si="575"/>
        <v>0</v>
      </c>
      <c r="CH212" s="113">
        <f t="shared" si="575"/>
        <v>0</v>
      </c>
      <c r="CI212" s="113">
        <f t="shared" si="575"/>
        <v>100000</v>
      </c>
      <c r="CJ212" s="113">
        <f t="shared" si="575"/>
        <v>0</v>
      </c>
      <c r="CK212" s="113">
        <f t="shared" si="575"/>
        <v>0</v>
      </c>
      <c r="CL212" s="113">
        <f t="shared" si="575"/>
        <v>0</v>
      </c>
      <c r="CM212" s="113">
        <f t="shared" si="575"/>
        <v>530000</v>
      </c>
      <c r="CN212" s="113">
        <f t="shared" si="575"/>
        <v>0</v>
      </c>
      <c r="CO212" s="113">
        <f t="shared" si="575"/>
        <v>0</v>
      </c>
      <c r="CP212" s="113">
        <f t="shared" si="575"/>
        <v>0</v>
      </c>
      <c r="CQ212" s="113">
        <f t="shared" si="575"/>
        <v>530000</v>
      </c>
      <c r="CR212" s="113">
        <f t="shared" si="575"/>
        <v>0</v>
      </c>
      <c r="CS212" s="113">
        <f t="shared" si="575"/>
        <v>0</v>
      </c>
      <c r="CT212" s="113">
        <f t="shared" si="575"/>
        <v>-10000</v>
      </c>
      <c r="CU212" s="113">
        <f t="shared" si="575"/>
        <v>520000</v>
      </c>
      <c r="CV212" s="113">
        <f t="shared" si="575"/>
        <v>0</v>
      </c>
      <c r="CW212" s="113">
        <f t="shared" si="575"/>
        <v>0</v>
      </c>
      <c r="CX212" s="113">
        <f t="shared" si="575"/>
        <v>60000</v>
      </c>
      <c r="CY212" s="113">
        <f t="shared" si="575"/>
        <v>580000</v>
      </c>
      <c r="CZ212" s="113">
        <f t="shared" si="575"/>
        <v>0</v>
      </c>
      <c r="DA212" s="113">
        <f t="shared" si="575"/>
        <v>0</v>
      </c>
      <c r="DB212" s="113">
        <f>DB213</f>
        <v>0</v>
      </c>
      <c r="DC212" s="113">
        <f>DC213</f>
        <v>168633.15999999997</v>
      </c>
      <c r="DD212" s="113">
        <f t="shared" ref="DD212:DD243" si="576">IFERROR(DC212/DB212*100,)</f>
        <v>0</v>
      </c>
      <c r="DE212" s="113">
        <f t="shared" ref="DE212:DE243" si="577">IFERROR(DC212/DK212*100,)</f>
        <v>8.8754294736842105</v>
      </c>
      <c r="DF212" s="113">
        <f>DF213</f>
        <v>322421.74</v>
      </c>
      <c r="DG212" s="113">
        <f>DG213</f>
        <v>1800000</v>
      </c>
      <c r="DH212" s="113">
        <f t="shared" si="575"/>
        <v>102781.93</v>
      </c>
      <c r="DI212" s="113">
        <f t="shared" si="575"/>
        <v>5.7101072222222218</v>
      </c>
      <c r="DJ212" s="113">
        <f t="shared" si="575"/>
        <v>100000</v>
      </c>
      <c r="DK212" s="113">
        <f>DK213</f>
        <v>1900000</v>
      </c>
      <c r="DL212" s="113">
        <f t="shared" si="575"/>
        <v>16.969565263157893</v>
      </c>
      <c r="DM212" s="113">
        <f t="shared" si="575"/>
        <v>-1335666.8400000001</v>
      </c>
      <c r="DN212" s="113">
        <f>DN213</f>
        <v>564333.16</v>
      </c>
      <c r="DO212" s="113">
        <f t="shared" si="575"/>
        <v>168633.16</v>
      </c>
      <c r="DP212" s="113">
        <f t="shared" si="575"/>
        <v>29.881844972569038</v>
      </c>
      <c r="DQ212" s="113">
        <f t="shared" si="575"/>
        <v>666.83999999999651</v>
      </c>
      <c r="DR212" s="113">
        <f>DR213</f>
        <v>565000</v>
      </c>
      <c r="DS212" s="113">
        <f t="shared" si="575"/>
        <v>214102.76</v>
      </c>
      <c r="DT212" s="113">
        <f t="shared" si="575"/>
        <v>37.894293805309736</v>
      </c>
      <c r="DU212" s="113">
        <f t="shared" si="575"/>
        <v>-345000</v>
      </c>
      <c r="DV212" s="113">
        <f>DV213</f>
        <v>220000</v>
      </c>
      <c r="DW212" s="113">
        <f t="shared" ref="DW212:DZ212" si="578">DW213</f>
        <v>0</v>
      </c>
      <c r="DX212" s="113">
        <f t="shared" si="578"/>
        <v>0</v>
      </c>
      <c r="DY212" s="113">
        <f t="shared" si="578"/>
        <v>0</v>
      </c>
      <c r="DZ212" s="113">
        <f t="shared" si="578"/>
        <v>0</v>
      </c>
    </row>
    <row r="213" spans="1:130" s="630" customFormat="1" ht="19.5" customHeight="1" x14ac:dyDescent="0.35">
      <c r="A213" s="634" t="s">
        <v>353</v>
      </c>
      <c r="B213" s="634" t="s">
        <v>690</v>
      </c>
      <c r="C213" s="542"/>
      <c r="D213" s="522"/>
      <c r="E213" s="522"/>
      <c r="F213" s="522"/>
      <c r="G213" s="522" t="s">
        <v>9</v>
      </c>
      <c r="H213" s="522"/>
      <c r="I213" s="522"/>
      <c r="J213" s="686" t="s">
        <v>201</v>
      </c>
      <c r="K213" s="658"/>
      <c r="L213" s="929" t="s">
        <v>741</v>
      </c>
      <c r="M213" s="929"/>
      <c r="N213" s="929"/>
      <c r="O213" s="929"/>
      <c r="P213" s="687"/>
      <c r="Q213" s="687"/>
      <c r="R213" s="687"/>
      <c r="S213" s="687"/>
      <c r="T213" s="687"/>
      <c r="U213" s="687"/>
      <c r="V213" s="687"/>
      <c r="W213" s="687"/>
      <c r="X213" s="687"/>
      <c r="Y213" s="687"/>
      <c r="Z213" s="687"/>
      <c r="AA213" s="687"/>
      <c r="AB213" s="687"/>
      <c r="AC213" s="687"/>
      <c r="AD213" s="687"/>
      <c r="AE213" s="687"/>
      <c r="AF213" s="687"/>
      <c r="AG213" s="687"/>
      <c r="AH213" s="687"/>
      <c r="AI213" s="688"/>
      <c r="AJ213" s="687"/>
      <c r="AK213" s="687"/>
      <c r="AL213" s="687"/>
      <c r="AM213" s="687"/>
      <c r="AN213" s="519" t="e">
        <f>AN216</f>
        <v>#REF!</v>
      </c>
      <c r="AO213" s="519" t="e">
        <f>AO216</f>
        <v>#REF!</v>
      </c>
      <c r="AP213" s="519" t="e">
        <f>AP216</f>
        <v>#REF!</v>
      </c>
      <c r="AQ213" s="519" t="e">
        <f>AQ216</f>
        <v>#REF!</v>
      </c>
      <c r="AR213" s="519">
        <v>0</v>
      </c>
      <c r="AS213" s="689"/>
      <c r="AT213" s="689"/>
      <c r="AU213" s="519" t="e">
        <f>AU216</f>
        <v>#REF!</v>
      </c>
      <c r="AV213" s="519" t="e">
        <f>AV216</f>
        <v>#REF!</v>
      </c>
      <c r="AW213" s="519" t="e">
        <f>AW216</f>
        <v>#REF!</v>
      </c>
      <c r="AX213" s="519" t="e">
        <f>AX216</f>
        <v>#REF!</v>
      </c>
      <c r="AY213" s="519" t="e">
        <f>AY216</f>
        <v>#REF!</v>
      </c>
      <c r="AZ213" s="687"/>
      <c r="BA213" s="687"/>
      <c r="BB213" s="519" t="e">
        <f>BB216</f>
        <v>#REF!</v>
      </c>
      <c r="BC213" s="519" t="e">
        <f>BC216</f>
        <v>#REF!</v>
      </c>
      <c r="BD213" s="519" t="e">
        <f>BD216</f>
        <v>#REF!</v>
      </c>
      <c r="BE213" s="519" t="e">
        <f>BE216</f>
        <v>#REF!</v>
      </c>
      <c r="BF213" s="519" t="e">
        <f>BF216</f>
        <v>#REF!</v>
      </c>
      <c r="BG213" s="519">
        <f t="shared" ref="BG213:DA213" si="579">BG216+BG220</f>
        <v>0</v>
      </c>
      <c r="BH213" s="519" t="e">
        <f t="shared" si="579"/>
        <v>#REF!</v>
      </c>
      <c r="BI213" s="519" t="e">
        <f t="shared" si="579"/>
        <v>#REF!</v>
      </c>
      <c r="BJ213" s="519" t="e">
        <f t="shared" si="579"/>
        <v>#REF!</v>
      </c>
      <c r="BK213" s="519" t="e">
        <f t="shared" si="579"/>
        <v>#REF!</v>
      </c>
      <c r="BL213" s="519">
        <f t="shared" si="579"/>
        <v>0</v>
      </c>
      <c r="BM213" s="519">
        <f t="shared" si="579"/>
        <v>0</v>
      </c>
      <c r="BN213" s="519">
        <f t="shared" si="579"/>
        <v>0</v>
      </c>
      <c r="BO213" s="519">
        <f t="shared" si="579"/>
        <v>0</v>
      </c>
      <c r="BP213" s="519">
        <f t="shared" si="579"/>
        <v>0</v>
      </c>
      <c r="BQ213" s="519">
        <f t="shared" si="579"/>
        <v>0</v>
      </c>
      <c r="BR213" s="519">
        <f t="shared" si="579"/>
        <v>50000</v>
      </c>
      <c r="BS213" s="519">
        <f t="shared" si="579"/>
        <v>50000</v>
      </c>
      <c r="BT213" s="519">
        <f t="shared" si="579"/>
        <v>0</v>
      </c>
      <c r="BU213" s="519">
        <f t="shared" si="579"/>
        <v>0</v>
      </c>
      <c r="BV213" s="519">
        <f t="shared" si="579"/>
        <v>150000</v>
      </c>
      <c r="BW213" s="519">
        <f t="shared" si="579"/>
        <v>0</v>
      </c>
      <c r="BX213" s="519">
        <f t="shared" si="579"/>
        <v>0</v>
      </c>
      <c r="BY213" s="519">
        <f t="shared" si="579"/>
        <v>0</v>
      </c>
      <c r="BZ213" s="519">
        <f t="shared" si="579"/>
        <v>0</v>
      </c>
      <c r="CA213" s="519">
        <f t="shared" si="579"/>
        <v>0</v>
      </c>
      <c r="CB213" s="519">
        <f t="shared" si="579"/>
        <v>0</v>
      </c>
      <c r="CC213" s="519">
        <f t="shared" si="579"/>
        <v>0</v>
      </c>
      <c r="CD213" s="519">
        <f t="shared" si="579"/>
        <v>0</v>
      </c>
      <c r="CE213" s="519">
        <f t="shared" si="579"/>
        <v>100000</v>
      </c>
      <c r="CF213" s="519">
        <f t="shared" si="579"/>
        <v>0</v>
      </c>
      <c r="CG213" s="519">
        <f t="shared" si="579"/>
        <v>0</v>
      </c>
      <c r="CH213" s="519">
        <f t="shared" si="579"/>
        <v>0</v>
      </c>
      <c r="CI213" s="519">
        <f t="shared" si="579"/>
        <v>100000</v>
      </c>
      <c r="CJ213" s="519">
        <f t="shared" si="579"/>
        <v>0</v>
      </c>
      <c r="CK213" s="519">
        <f t="shared" si="579"/>
        <v>0</v>
      </c>
      <c r="CL213" s="519">
        <f t="shared" si="579"/>
        <v>0</v>
      </c>
      <c r="CM213" s="519">
        <f t="shared" si="579"/>
        <v>530000</v>
      </c>
      <c r="CN213" s="519">
        <f t="shared" si="579"/>
        <v>0</v>
      </c>
      <c r="CO213" s="519">
        <f t="shared" si="579"/>
        <v>0</v>
      </c>
      <c r="CP213" s="519">
        <f t="shared" si="579"/>
        <v>0</v>
      </c>
      <c r="CQ213" s="519">
        <f t="shared" si="579"/>
        <v>530000</v>
      </c>
      <c r="CR213" s="519">
        <f t="shared" si="579"/>
        <v>0</v>
      </c>
      <c r="CS213" s="519">
        <f t="shared" si="579"/>
        <v>0</v>
      </c>
      <c r="CT213" s="519">
        <f t="shared" si="579"/>
        <v>-10000</v>
      </c>
      <c r="CU213" s="519">
        <f t="shared" si="579"/>
        <v>520000</v>
      </c>
      <c r="CV213" s="519">
        <f>CV216+CV220</f>
        <v>0</v>
      </c>
      <c r="CW213" s="519">
        <f>CW216+CW220</f>
        <v>0</v>
      </c>
      <c r="CX213" s="519">
        <f>CX216+CX220</f>
        <v>60000</v>
      </c>
      <c r="CY213" s="519">
        <f>CY216+CY220</f>
        <v>580000</v>
      </c>
      <c r="CZ213" s="519">
        <f t="shared" si="579"/>
        <v>0</v>
      </c>
      <c r="DA213" s="519">
        <f t="shared" si="579"/>
        <v>0</v>
      </c>
      <c r="DB213" s="519">
        <f>DB216+DB220</f>
        <v>0</v>
      </c>
      <c r="DC213" s="519">
        <f>DC216+DC220</f>
        <v>168633.15999999997</v>
      </c>
      <c r="DD213" s="519">
        <f t="shared" si="576"/>
        <v>0</v>
      </c>
      <c r="DE213" s="519">
        <f t="shared" si="577"/>
        <v>8.8754294736842105</v>
      </c>
      <c r="DF213" s="519">
        <f t="shared" ref="DF213" si="580">DF216+DF220</f>
        <v>322421.74</v>
      </c>
      <c r="DG213" s="519">
        <f>DG216+DG220</f>
        <v>1800000</v>
      </c>
      <c r="DH213" s="519">
        <f t="shared" ref="DH213" si="581">DH216+DH220</f>
        <v>102781.93</v>
      </c>
      <c r="DI213" s="519">
        <f t="shared" ref="DI213:DN213" si="582">DI216+DI220</f>
        <v>5.7101072222222218</v>
      </c>
      <c r="DJ213" s="519">
        <f t="shared" si="582"/>
        <v>100000</v>
      </c>
      <c r="DK213" s="519">
        <f t="shared" si="582"/>
        <v>1900000</v>
      </c>
      <c r="DL213" s="519">
        <f t="shared" si="582"/>
        <v>16.969565263157893</v>
      </c>
      <c r="DM213" s="519">
        <f t="shared" si="582"/>
        <v>-1335666.8400000001</v>
      </c>
      <c r="DN213" s="519">
        <f t="shared" si="582"/>
        <v>564333.16</v>
      </c>
      <c r="DO213" s="519">
        <f t="shared" ref="DO213" si="583">DO216+DO220</f>
        <v>168633.16</v>
      </c>
      <c r="DP213" s="519">
        <f>DP216+DP220</f>
        <v>29.881844972569038</v>
      </c>
      <c r="DQ213" s="519">
        <f>DQ216+DQ220</f>
        <v>666.83999999999651</v>
      </c>
      <c r="DR213" s="519">
        <f>DR216+DR220</f>
        <v>565000</v>
      </c>
      <c r="DS213" s="519">
        <f t="shared" ref="DS213" si="584">DS216+DS220</f>
        <v>214102.76</v>
      </c>
      <c r="DT213" s="519">
        <f>DT216+DT220</f>
        <v>37.894293805309736</v>
      </c>
      <c r="DU213" s="519">
        <f>DU216+DU220</f>
        <v>-345000</v>
      </c>
      <c r="DV213" s="519">
        <f>DV216+DV220</f>
        <v>220000</v>
      </c>
      <c r="DW213" s="519">
        <f t="shared" ref="DW213:DZ213" si="585">DW216+DW220</f>
        <v>0</v>
      </c>
      <c r="DX213" s="519">
        <f t="shared" ref="DX213" si="586">DX216+DX220</f>
        <v>0</v>
      </c>
      <c r="DY213" s="519">
        <f t="shared" si="585"/>
        <v>0</v>
      </c>
      <c r="DZ213" s="519">
        <f t="shared" si="585"/>
        <v>0</v>
      </c>
    </row>
    <row r="214" spans="1:130" s="630" customFormat="1" ht="20.100000000000001" customHeight="1" x14ac:dyDescent="0.35">
      <c r="A214" s="636"/>
      <c r="B214" s="637"/>
      <c r="C214" s="643"/>
      <c r="D214" s="637"/>
      <c r="E214" s="637"/>
      <c r="F214" s="637"/>
      <c r="G214" s="637"/>
      <c r="H214" s="637"/>
      <c r="I214" s="637"/>
      <c r="J214" s="561"/>
      <c r="K214" s="653" t="s">
        <v>5</v>
      </c>
      <c r="L214" s="922" t="s">
        <v>304</v>
      </c>
      <c r="M214" s="922"/>
      <c r="N214" s="922"/>
      <c r="O214" s="922"/>
      <c r="P214" s="512"/>
      <c r="Q214" s="512"/>
      <c r="R214" s="512"/>
      <c r="S214" s="512"/>
      <c r="T214" s="512"/>
      <c r="U214" s="512"/>
      <c r="V214" s="512"/>
      <c r="W214" s="512"/>
      <c r="X214" s="512"/>
      <c r="Y214" s="512"/>
      <c r="Z214" s="512"/>
      <c r="AA214" s="512"/>
      <c r="AB214" s="512"/>
      <c r="AC214" s="512"/>
      <c r="AD214" s="512"/>
      <c r="AE214" s="512"/>
      <c r="AF214" s="512"/>
      <c r="AG214" s="512"/>
      <c r="AH214" s="512"/>
      <c r="AI214" s="537"/>
      <c r="AJ214" s="512"/>
      <c r="AK214" s="512"/>
      <c r="AL214" s="512"/>
      <c r="AM214" s="512"/>
      <c r="AN214" s="110">
        <v>0</v>
      </c>
      <c r="AO214" s="110">
        <v>0</v>
      </c>
      <c r="AP214" s="110">
        <v>0</v>
      </c>
      <c r="AQ214" s="110">
        <v>0</v>
      </c>
      <c r="AR214" s="110">
        <v>0</v>
      </c>
      <c r="AS214" s="510"/>
      <c r="AT214" s="510"/>
      <c r="AU214" s="110">
        <v>15000</v>
      </c>
      <c r="AV214" s="110">
        <v>15000</v>
      </c>
      <c r="AW214" s="110">
        <v>15000</v>
      </c>
      <c r="AX214" s="110">
        <v>15000</v>
      </c>
      <c r="AY214" s="110">
        <f>(BB214-AV214)</f>
        <v>-15000</v>
      </c>
      <c r="AZ214" s="512"/>
      <c r="BA214" s="512"/>
      <c r="BB214" s="110">
        <v>0</v>
      </c>
      <c r="BC214" s="110">
        <v>0</v>
      </c>
      <c r="BD214" s="110">
        <v>0</v>
      </c>
      <c r="BE214" s="110">
        <v>0</v>
      </c>
      <c r="BF214" s="110">
        <v>0</v>
      </c>
      <c r="BG214" s="110">
        <f>BG216</f>
        <v>0</v>
      </c>
      <c r="BH214" s="110"/>
      <c r="BI214" s="110">
        <f>(BJ214-BH214)</f>
        <v>0</v>
      </c>
      <c r="BJ214" s="110"/>
      <c r="BK214" s="110"/>
      <c r="BL214" s="110">
        <f>IFERROR(BK214/BJ214*100,)</f>
        <v>0</v>
      </c>
      <c r="BM214" s="110"/>
      <c r="BN214" s="110"/>
      <c r="BO214" s="110">
        <f>BO216</f>
        <v>0</v>
      </c>
      <c r="BP214" s="110"/>
      <c r="BQ214" s="110"/>
      <c r="BR214" s="110">
        <f>(BS214-BO214)</f>
        <v>50000</v>
      </c>
      <c r="BS214" s="110">
        <f>BS216</f>
        <v>50000</v>
      </c>
      <c r="BT214" s="110">
        <f>BT216</f>
        <v>0</v>
      </c>
      <c r="BU214" s="110">
        <f>(BY214-BO214)</f>
        <v>0</v>
      </c>
      <c r="BV214" s="110">
        <f>BV216</f>
        <v>50000</v>
      </c>
      <c r="BW214" s="110"/>
      <c r="BX214" s="110"/>
      <c r="BY214" s="110">
        <f>BY216</f>
        <v>0</v>
      </c>
      <c r="BZ214" s="110">
        <f t="shared" ref="BZ214:DA214" si="587">BZ218+BZ222</f>
        <v>0</v>
      </c>
      <c r="CA214" s="110">
        <f t="shared" si="587"/>
        <v>0</v>
      </c>
      <c r="CB214" s="110">
        <f t="shared" si="587"/>
        <v>0</v>
      </c>
      <c r="CC214" s="110">
        <f t="shared" si="587"/>
        <v>0</v>
      </c>
      <c r="CD214" s="110">
        <f t="shared" si="587"/>
        <v>0</v>
      </c>
      <c r="CE214" s="110">
        <f t="shared" si="587"/>
        <v>100000</v>
      </c>
      <c r="CF214" s="110">
        <f t="shared" si="587"/>
        <v>0</v>
      </c>
      <c r="CG214" s="110">
        <f t="shared" si="587"/>
        <v>0</v>
      </c>
      <c r="CH214" s="110">
        <f t="shared" si="587"/>
        <v>0</v>
      </c>
      <c r="CI214" s="110">
        <f t="shared" si="587"/>
        <v>100000</v>
      </c>
      <c r="CJ214" s="110">
        <f t="shared" si="587"/>
        <v>0</v>
      </c>
      <c r="CK214" s="110">
        <f t="shared" si="587"/>
        <v>0</v>
      </c>
      <c r="CL214" s="110">
        <f t="shared" si="587"/>
        <v>0</v>
      </c>
      <c r="CM214" s="110">
        <f t="shared" si="587"/>
        <v>100000</v>
      </c>
      <c r="CN214" s="110">
        <f t="shared" si="587"/>
        <v>0</v>
      </c>
      <c r="CO214" s="110">
        <f t="shared" si="587"/>
        <v>0</v>
      </c>
      <c r="CP214" s="110">
        <f t="shared" si="587"/>
        <v>0</v>
      </c>
      <c r="CQ214" s="110">
        <f t="shared" si="587"/>
        <v>100000</v>
      </c>
      <c r="CR214" s="110">
        <f t="shared" si="587"/>
        <v>0</v>
      </c>
      <c r="CS214" s="110">
        <f t="shared" si="587"/>
        <v>0</v>
      </c>
      <c r="CT214" s="110">
        <f t="shared" si="587"/>
        <v>20000</v>
      </c>
      <c r="CU214" s="110">
        <f t="shared" si="587"/>
        <v>120000</v>
      </c>
      <c r="CV214" s="110">
        <f>CV218+CV222</f>
        <v>0</v>
      </c>
      <c r="CW214" s="110">
        <f>CW218+CW222</f>
        <v>0</v>
      </c>
      <c r="CX214" s="110">
        <f>CX218+CX222</f>
        <v>60000</v>
      </c>
      <c r="CY214" s="110">
        <f>CY218+CY222</f>
        <v>180000</v>
      </c>
      <c r="CZ214" s="110">
        <f t="shared" si="587"/>
        <v>0</v>
      </c>
      <c r="DA214" s="110">
        <f t="shared" si="587"/>
        <v>0</v>
      </c>
      <c r="DB214" s="110">
        <f>DB218+DB222</f>
        <v>0</v>
      </c>
      <c r="DC214" s="110">
        <f>DC218+DC222</f>
        <v>70151.23</v>
      </c>
      <c r="DD214" s="110">
        <f t="shared" si="576"/>
        <v>0</v>
      </c>
      <c r="DE214" s="110">
        <f t="shared" si="577"/>
        <v>4.6767486666666667</v>
      </c>
      <c r="DF214" s="110">
        <f t="shared" ref="DF214" si="588">DF218+DF222</f>
        <v>174765.49</v>
      </c>
      <c r="DG214" s="110">
        <f>DG218+DG222</f>
        <v>1500000</v>
      </c>
      <c r="DH214" s="110">
        <f t="shared" ref="DH214" si="589">DH218+DH222</f>
        <v>102781.93</v>
      </c>
      <c r="DI214" s="110">
        <f t="shared" ref="DI214:DN214" si="590">DI218+DI222</f>
        <v>6.8521286666666663</v>
      </c>
      <c r="DJ214" s="110">
        <f t="shared" si="590"/>
        <v>0</v>
      </c>
      <c r="DK214" s="110">
        <f t="shared" si="590"/>
        <v>1500000</v>
      </c>
      <c r="DL214" s="110">
        <f t="shared" si="590"/>
        <v>11.651032666666666</v>
      </c>
      <c r="DM214" s="110">
        <f t="shared" si="590"/>
        <v>-1335666.8400000001</v>
      </c>
      <c r="DN214" s="110">
        <f t="shared" si="590"/>
        <v>164333.16</v>
      </c>
      <c r="DO214" s="110">
        <f t="shared" ref="DO214" si="591">DO218+DO222</f>
        <v>8600</v>
      </c>
      <c r="DP214" s="110">
        <f>DP218+DP222</f>
        <v>5.2332712399615513</v>
      </c>
      <c r="DQ214" s="110">
        <f>DQ218+DQ222</f>
        <v>666.83999999999651</v>
      </c>
      <c r="DR214" s="110">
        <f>DR218+DR222</f>
        <v>165000</v>
      </c>
      <c r="DS214" s="110">
        <f t="shared" ref="DS214" si="592">DS218+DS222</f>
        <v>54069.599999999999</v>
      </c>
      <c r="DT214" s="110">
        <f>DT218+DT222</f>
        <v>32.769454545454543</v>
      </c>
      <c r="DU214" s="110">
        <f>DU218+DU222</f>
        <v>-125000</v>
      </c>
      <c r="DV214" s="110">
        <f>DV218+DV222</f>
        <v>40000</v>
      </c>
      <c r="DW214" s="110">
        <f t="shared" ref="DW214:DZ214" si="593">DW218+DW222</f>
        <v>0</v>
      </c>
      <c r="DX214" s="110">
        <f t="shared" ref="DX214" si="594">DX218+DX222</f>
        <v>0</v>
      </c>
      <c r="DY214" s="110">
        <f t="shared" si="593"/>
        <v>0</v>
      </c>
      <c r="DZ214" s="110">
        <f t="shared" si="593"/>
        <v>0</v>
      </c>
    </row>
    <row r="215" spans="1:130" s="630" customFormat="1" ht="20.100000000000001" customHeight="1" x14ac:dyDescent="0.35">
      <c r="A215" s="636"/>
      <c r="B215" s="637"/>
      <c r="C215" s="643"/>
      <c r="D215" s="637"/>
      <c r="E215" s="637"/>
      <c r="F215" s="637"/>
      <c r="G215" s="637"/>
      <c r="H215" s="637"/>
      <c r="I215" s="637"/>
      <c r="J215" s="637"/>
      <c r="K215" s="653" t="s">
        <v>9</v>
      </c>
      <c r="L215" s="922" t="s">
        <v>132</v>
      </c>
      <c r="M215" s="922"/>
      <c r="N215" s="922"/>
      <c r="O215" s="922"/>
      <c r="P215" s="512"/>
      <c r="Q215" s="512"/>
      <c r="R215" s="512"/>
      <c r="S215" s="512"/>
      <c r="T215" s="512"/>
      <c r="U215" s="512"/>
      <c r="V215" s="512"/>
      <c r="W215" s="512"/>
      <c r="X215" s="512"/>
      <c r="Y215" s="512"/>
      <c r="Z215" s="512"/>
      <c r="AA215" s="512"/>
      <c r="AB215" s="512"/>
      <c r="AC215" s="512"/>
      <c r="AD215" s="512"/>
      <c r="AE215" s="512"/>
      <c r="AF215" s="512"/>
      <c r="AG215" s="512"/>
      <c r="AH215" s="512"/>
      <c r="AI215" s="537"/>
      <c r="AJ215" s="512"/>
      <c r="AK215" s="512"/>
      <c r="AL215" s="512"/>
      <c r="AM215" s="512"/>
      <c r="AN215" s="104"/>
      <c r="AO215" s="104"/>
      <c r="AP215" s="104"/>
      <c r="AQ215" s="104"/>
      <c r="AR215" s="104"/>
      <c r="AS215" s="510"/>
      <c r="AT215" s="510"/>
      <c r="AU215" s="104"/>
      <c r="AV215" s="104"/>
      <c r="AW215" s="104"/>
      <c r="AX215" s="104"/>
      <c r="AY215" s="104"/>
      <c r="AZ215" s="512"/>
      <c r="BA215" s="512"/>
      <c r="BB215" s="104"/>
      <c r="BC215" s="104"/>
      <c r="BD215" s="104"/>
      <c r="BE215" s="104"/>
      <c r="BF215" s="104"/>
      <c r="BG215" s="104"/>
      <c r="BH215" s="104"/>
      <c r="BI215" s="104"/>
      <c r="BJ215" s="104"/>
      <c r="BK215" s="104"/>
      <c r="BL215" s="104"/>
      <c r="BM215" s="104"/>
      <c r="BN215" s="104"/>
      <c r="BO215" s="104"/>
      <c r="BP215" s="104"/>
      <c r="BQ215" s="104"/>
      <c r="BR215" s="104"/>
      <c r="BS215" s="104"/>
      <c r="BT215" s="104"/>
      <c r="BU215" s="104"/>
      <c r="BV215" s="104"/>
      <c r="BW215" s="104"/>
      <c r="BX215" s="104"/>
      <c r="BY215" s="104"/>
      <c r="BZ215" s="104">
        <f t="shared" ref="BZ215:CU215" si="595">BZ224</f>
        <v>0</v>
      </c>
      <c r="CA215" s="104">
        <f t="shared" si="595"/>
        <v>0</v>
      </c>
      <c r="CB215" s="104">
        <f t="shared" si="595"/>
        <v>0</v>
      </c>
      <c r="CC215" s="104">
        <f t="shared" si="595"/>
        <v>0</v>
      </c>
      <c r="CD215" s="104">
        <f t="shared" si="595"/>
        <v>0</v>
      </c>
      <c r="CE215" s="104">
        <f t="shared" si="595"/>
        <v>0</v>
      </c>
      <c r="CF215" s="104">
        <f t="shared" si="595"/>
        <v>0</v>
      </c>
      <c r="CG215" s="104">
        <f t="shared" si="595"/>
        <v>0</v>
      </c>
      <c r="CH215" s="104">
        <f t="shared" si="595"/>
        <v>0</v>
      </c>
      <c r="CI215" s="104">
        <f t="shared" si="595"/>
        <v>0</v>
      </c>
      <c r="CJ215" s="104">
        <f t="shared" si="595"/>
        <v>0</v>
      </c>
      <c r="CK215" s="104">
        <f t="shared" si="595"/>
        <v>0</v>
      </c>
      <c r="CL215" s="104">
        <f t="shared" si="595"/>
        <v>0</v>
      </c>
      <c r="CM215" s="104">
        <f t="shared" si="595"/>
        <v>430000</v>
      </c>
      <c r="CN215" s="104">
        <f t="shared" si="595"/>
        <v>0</v>
      </c>
      <c r="CO215" s="104">
        <f t="shared" si="595"/>
        <v>0</v>
      </c>
      <c r="CP215" s="104">
        <f t="shared" si="595"/>
        <v>0</v>
      </c>
      <c r="CQ215" s="104">
        <f t="shared" si="595"/>
        <v>430000</v>
      </c>
      <c r="CR215" s="104">
        <f t="shared" si="595"/>
        <v>0</v>
      </c>
      <c r="CS215" s="104">
        <f t="shared" si="595"/>
        <v>0</v>
      </c>
      <c r="CT215" s="104">
        <f t="shared" si="595"/>
        <v>-30000</v>
      </c>
      <c r="CU215" s="104">
        <f t="shared" si="595"/>
        <v>400000</v>
      </c>
      <c r="CV215" s="104">
        <f t="shared" ref="CV215:DA215" si="596">CV224</f>
        <v>0</v>
      </c>
      <c r="CW215" s="104">
        <f t="shared" si="596"/>
        <v>0</v>
      </c>
      <c r="CX215" s="104">
        <f t="shared" si="596"/>
        <v>0</v>
      </c>
      <c r="CY215" s="104">
        <f t="shared" si="596"/>
        <v>400000</v>
      </c>
      <c r="CZ215" s="104">
        <f t="shared" si="596"/>
        <v>0</v>
      </c>
      <c r="DA215" s="104">
        <f t="shared" si="596"/>
        <v>0</v>
      </c>
      <c r="DB215" s="104">
        <f>DB224</f>
        <v>0</v>
      </c>
      <c r="DC215" s="104">
        <f>DC224</f>
        <v>98481.93</v>
      </c>
      <c r="DD215" s="104">
        <f t="shared" si="576"/>
        <v>0</v>
      </c>
      <c r="DE215" s="104">
        <f t="shared" si="577"/>
        <v>24.620482499999998</v>
      </c>
      <c r="DF215" s="104">
        <f>DF224</f>
        <v>147656.25</v>
      </c>
      <c r="DG215" s="104">
        <f>DG224</f>
        <v>300000</v>
      </c>
      <c r="DH215" s="104">
        <f t="shared" ref="DH215:DJ215" si="597">DH224</f>
        <v>0</v>
      </c>
      <c r="DI215" s="104">
        <f t="shared" si="597"/>
        <v>0</v>
      </c>
      <c r="DJ215" s="104">
        <f t="shared" si="597"/>
        <v>100000</v>
      </c>
      <c r="DK215" s="104">
        <f>DK224</f>
        <v>400000</v>
      </c>
      <c r="DL215" s="104">
        <f t="shared" ref="DL215:DM215" si="598">DL224</f>
        <v>36.9140625</v>
      </c>
      <c r="DM215" s="104">
        <f t="shared" si="598"/>
        <v>0</v>
      </c>
      <c r="DN215" s="104">
        <f>DN224</f>
        <v>400000</v>
      </c>
      <c r="DO215" s="104">
        <f t="shared" ref="DO215:DQ215" si="599">DO224</f>
        <v>160033.16</v>
      </c>
      <c r="DP215" s="104">
        <f t="shared" si="599"/>
        <v>40.008290000000002</v>
      </c>
      <c r="DQ215" s="104">
        <f t="shared" si="599"/>
        <v>0</v>
      </c>
      <c r="DR215" s="104">
        <f>DR224</f>
        <v>400000</v>
      </c>
      <c r="DS215" s="104">
        <f t="shared" ref="DS215:DU215" si="600">DS224</f>
        <v>160033.16</v>
      </c>
      <c r="DT215" s="104">
        <f t="shared" si="600"/>
        <v>40.008290000000002</v>
      </c>
      <c r="DU215" s="104">
        <f t="shared" si="600"/>
        <v>-220000</v>
      </c>
      <c r="DV215" s="104">
        <f>DV224</f>
        <v>180000</v>
      </c>
      <c r="DW215" s="104">
        <f t="shared" ref="DW215:DZ215" si="601">DW224</f>
        <v>0</v>
      </c>
      <c r="DX215" s="104">
        <f t="shared" ref="DX215" si="602">DX224</f>
        <v>0</v>
      </c>
      <c r="DY215" s="104">
        <f t="shared" si="601"/>
        <v>0</v>
      </c>
      <c r="DZ215" s="104">
        <f t="shared" si="601"/>
        <v>0</v>
      </c>
    </row>
    <row r="216" spans="1:130" s="630" customFormat="1" ht="20.100000000000001" hidden="1" customHeight="1" x14ac:dyDescent="0.35">
      <c r="A216" s="618"/>
      <c r="B216" s="622"/>
      <c r="C216" s="641"/>
      <c r="D216" s="622"/>
      <c r="E216" s="622"/>
      <c r="F216" s="622"/>
      <c r="G216" s="622"/>
      <c r="H216" s="622"/>
      <c r="I216" s="622"/>
      <c r="J216" s="562" t="s">
        <v>201</v>
      </c>
      <c r="K216" s="811">
        <v>3</v>
      </c>
      <c r="L216" s="904" t="s">
        <v>181</v>
      </c>
      <c r="M216" s="904"/>
      <c r="N216" s="904"/>
      <c r="O216" s="904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591"/>
      <c r="AJ216" s="31"/>
      <c r="AK216" s="31"/>
      <c r="AL216" s="31"/>
      <c r="AM216" s="31"/>
      <c r="AN216" s="102" t="e">
        <f>AN217</f>
        <v>#REF!</v>
      </c>
      <c r="AO216" s="102" t="e">
        <f>AO217</f>
        <v>#REF!</v>
      </c>
      <c r="AP216" s="102" t="e">
        <f>AP217</f>
        <v>#REF!</v>
      </c>
      <c r="AQ216" s="102" t="e">
        <f>AQ217</f>
        <v>#REF!</v>
      </c>
      <c r="AR216" s="102">
        <v>0</v>
      </c>
      <c r="AS216" s="51"/>
      <c r="AT216" s="51"/>
      <c r="AU216" s="102" t="e">
        <f>AU217</f>
        <v>#REF!</v>
      </c>
      <c r="AV216" s="102" t="e">
        <f>AV217</f>
        <v>#REF!</v>
      </c>
      <c r="AW216" s="102" t="e">
        <f>AW217</f>
        <v>#REF!</v>
      </c>
      <c r="AX216" s="102" t="e">
        <f>AX217</f>
        <v>#REF!</v>
      </c>
      <c r="AY216" s="102" t="e">
        <f>AY217</f>
        <v>#REF!</v>
      </c>
      <c r="AZ216" s="31"/>
      <c r="BA216" s="31"/>
      <c r="BB216" s="102" t="e">
        <f t="shared" ref="BB216:BK216" si="603">BB217</f>
        <v>#REF!</v>
      </c>
      <c r="BC216" s="102" t="e">
        <f t="shared" si="603"/>
        <v>#REF!</v>
      </c>
      <c r="BD216" s="102" t="e">
        <f t="shared" si="603"/>
        <v>#REF!</v>
      </c>
      <c r="BE216" s="102" t="e">
        <f t="shared" si="603"/>
        <v>#REF!</v>
      </c>
      <c r="BF216" s="102" t="e">
        <f t="shared" si="603"/>
        <v>#REF!</v>
      </c>
      <c r="BG216" s="102">
        <f t="shared" si="603"/>
        <v>0</v>
      </c>
      <c r="BH216" s="102" t="e">
        <f t="shared" si="603"/>
        <v>#REF!</v>
      </c>
      <c r="BI216" s="102" t="e">
        <f t="shared" si="603"/>
        <v>#REF!</v>
      </c>
      <c r="BJ216" s="102" t="e">
        <f t="shared" si="603"/>
        <v>#REF!</v>
      </c>
      <c r="BK216" s="102" t="e">
        <f t="shared" si="603"/>
        <v>#REF!</v>
      </c>
      <c r="BL216" s="102">
        <f t="shared" ref="BL216:BL222" si="604">IFERROR(BK216/BJ216*100,)</f>
        <v>0</v>
      </c>
      <c r="BM216" s="102"/>
      <c r="BN216" s="102"/>
      <c r="BO216" s="102">
        <f>BO217</f>
        <v>0</v>
      </c>
      <c r="BP216" s="102"/>
      <c r="BQ216" s="102"/>
      <c r="BR216" s="102">
        <f>BR217</f>
        <v>50000</v>
      </c>
      <c r="BS216" s="102">
        <f t="shared" ref="BS216:BV218" si="605">BS217</f>
        <v>50000</v>
      </c>
      <c r="BT216" s="102">
        <f t="shared" si="605"/>
        <v>0</v>
      </c>
      <c r="BU216" s="102">
        <f t="shared" si="605"/>
        <v>0</v>
      </c>
      <c r="BV216" s="102">
        <f t="shared" si="605"/>
        <v>50000</v>
      </c>
      <c r="BW216" s="102"/>
      <c r="BX216" s="102"/>
      <c r="BY216" s="102">
        <f t="shared" ref="BY216:BZ218" si="606">BY217</f>
        <v>0</v>
      </c>
      <c r="BZ216" s="102">
        <f t="shared" si="606"/>
        <v>0</v>
      </c>
      <c r="CA216" s="102">
        <f t="shared" ref="CA216:CA223" si="607">IFERROR(BZ216/BG216*100,)</f>
        <v>0</v>
      </c>
      <c r="CB216" s="102">
        <f t="shared" ref="CB216:CB223" si="608">IFERROR(BZ216/BY216*100,)</f>
        <v>0</v>
      </c>
      <c r="CC216" s="102">
        <f>CC217</f>
        <v>0</v>
      </c>
      <c r="CD216" s="102">
        <f>CD217</f>
        <v>0</v>
      </c>
      <c r="CE216" s="102">
        <f>CE217</f>
        <v>0</v>
      </c>
      <c r="CF216" s="102">
        <f>CF217</f>
        <v>0</v>
      </c>
      <c r="CG216" s="102">
        <f t="shared" ref="CG216:CG224" si="609">IFERROR(CF216/CE216*100,)</f>
        <v>0</v>
      </c>
      <c r="CH216" s="102">
        <f t="shared" ref="CH216:CI218" si="610">CH217</f>
        <v>0</v>
      </c>
      <c r="CI216" s="102">
        <f t="shared" si="610"/>
        <v>0</v>
      </c>
      <c r="CJ216" s="102"/>
      <c r="CK216" s="102">
        <f t="shared" ref="CK216:CK224" si="611">IFERROR(CJ216/CI216*100,)</f>
        <v>0</v>
      </c>
      <c r="CL216" s="102">
        <f t="shared" ref="CL216:DJ218" si="612">CL217</f>
        <v>0</v>
      </c>
      <c r="CM216" s="102">
        <f t="shared" si="612"/>
        <v>0</v>
      </c>
      <c r="CN216" s="102"/>
      <c r="CO216" s="102">
        <f t="shared" ref="CO216:CO224" si="613">IFERROR(CN216/CM216*100,)</f>
        <v>0</v>
      </c>
      <c r="CP216" s="102">
        <f t="shared" si="612"/>
        <v>0</v>
      </c>
      <c r="CQ216" s="102">
        <f t="shared" si="612"/>
        <v>0</v>
      </c>
      <c r="CR216" s="102">
        <f>CR217</f>
        <v>0</v>
      </c>
      <c r="CS216" s="102">
        <f t="shared" ref="CS216:CS224" si="614">IFERROR(CR216/CQ216*100,)</f>
        <v>0</v>
      </c>
      <c r="CT216" s="102">
        <f t="shared" si="612"/>
        <v>0</v>
      </c>
      <c r="CU216" s="102">
        <f t="shared" si="612"/>
        <v>0</v>
      </c>
      <c r="CV216" s="102">
        <f>CV217</f>
        <v>0</v>
      </c>
      <c r="CW216" s="102">
        <f t="shared" ref="CW216:CW224" si="615">IFERROR(CV216/CU216*100,)</f>
        <v>0</v>
      </c>
      <c r="CX216" s="102">
        <f t="shared" si="612"/>
        <v>0</v>
      </c>
      <c r="CY216" s="102">
        <f t="shared" si="612"/>
        <v>0</v>
      </c>
      <c r="CZ216" s="102">
        <f t="shared" si="612"/>
        <v>0</v>
      </c>
      <c r="DA216" s="102">
        <f t="shared" si="612"/>
        <v>0</v>
      </c>
      <c r="DB216" s="102">
        <f t="shared" ref="DB216:DG218" si="616">DB217</f>
        <v>0</v>
      </c>
      <c r="DC216" s="102">
        <f>DC217</f>
        <v>0</v>
      </c>
      <c r="DD216" s="102">
        <f t="shared" si="576"/>
        <v>0</v>
      </c>
      <c r="DE216" s="102">
        <f t="shared" si="577"/>
        <v>0</v>
      </c>
      <c r="DF216" s="102">
        <f>DF217</f>
        <v>0</v>
      </c>
      <c r="DG216" s="102">
        <f t="shared" si="616"/>
        <v>0</v>
      </c>
      <c r="DH216" s="102">
        <f t="shared" si="612"/>
        <v>0</v>
      </c>
      <c r="DI216" s="102">
        <f t="shared" ref="DI216:DI224" si="617">IFERROR(DH216/DG216*100,)</f>
        <v>0</v>
      </c>
      <c r="DJ216" s="102">
        <f t="shared" si="612"/>
        <v>0</v>
      </c>
      <c r="DK216" s="102">
        <f t="shared" ref="DK216:DK218" si="618">DK217</f>
        <v>0</v>
      </c>
      <c r="DL216" s="102">
        <f t="shared" ref="DL216:DL224" si="619">IFERROR(DF216/DK216*100,)</f>
        <v>0</v>
      </c>
      <c r="DM216" s="102">
        <f t="shared" ref="DM216:DZ218" si="620">DM217</f>
        <v>0</v>
      </c>
      <c r="DN216" s="102">
        <f t="shared" si="620"/>
        <v>0</v>
      </c>
      <c r="DO216" s="102">
        <f t="shared" si="620"/>
        <v>0</v>
      </c>
      <c r="DP216" s="102">
        <f t="shared" ref="DP216:DP224" si="621">IFERROR(DO216/DN216*100,)</f>
        <v>0</v>
      </c>
      <c r="DQ216" s="102">
        <f t="shared" si="620"/>
        <v>0</v>
      </c>
      <c r="DR216" s="102">
        <f t="shared" si="620"/>
        <v>0</v>
      </c>
      <c r="DS216" s="102">
        <f t="shared" si="620"/>
        <v>0</v>
      </c>
      <c r="DT216" s="102">
        <f t="shared" ref="DT216:DT224" si="622">IFERROR(DS216/DR216*100,)</f>
        <v>0</v>
      </c>
      <c r="DU216" s="102">
        <f t="shared" si="620"/>
        <v>0</v>
      </c>
      <c r="DV216" s="102">
        <f t="shared" si="620"/>
        <v>0</v>
      </c>
      <c r="DW216" s="102">
        <f t="shared" si="620"/>
        <v>0</v>
      </c>
      <c r="DX216" s="102">
        <f t="shared" si="620"/>
        <v>0</v>
      </c>
      <c r="DY216" s="102">
        <f t="shared" si="620"/>
        <v>0</v>
      </c>
      <c r="DZ216" s="102">
        <f t="shared" si="620"/>
        <v>0</v>
      </c>
    </row>
    <row r="217" spans="1:130" s="630" customFormat="1" ht="20.100000000000001" hidden="1" customHeight="1" x14ac:dyDescent="0.35">
      <c r="A217" s="622"/>
      <c r="B217" s="622"/>
      <c r="C217" s="641"/>
      <c r="D217" s="622"/>
      <c r="E217" s="622"/>
      <c r="F217" s="622"/>
      <c r="G217" s="622"/>
      <c r="H217" s="622"/>
      <c r="I217" s="622"/>
      <c r="J217" s="622" t="s">
        <v>201</v>
      </c>
      <c r="K217" s="810"/>
      <c r="L217" s="822">
        <v>32</v>
      </c>
      <c r="M217" s="822" t="s">
        <v>209</v>
      </c>
      <c r="N217" s="822"/>
      <c r="O217" s="805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591"/>
      <c r="AJ217" s="31"/>
      <c r="AK217" s="31"/>
      <c r="AL217" s="31"/>
      <c r="AM217" s="31"/>
      <c r="AN217" s="102" t="e">
        <f>AN218+#REF!</f>
        <v>#REF!</v>
      </c>
      <c r="AO217" s="102" t="e">
        <f>AO218+#REF!</f>
        <v>#REF!</v>
      </c>
      <c r="AP217" s="102" t="e">
        <f>AP218+#REF!</f>
        <v>#REF!</v>
      </c>
      <c r="AQ217" s="102" t="e">
        <f>AQ218+#REF!</f>
        <v>#REF!</v>
      </c>
      <c r="AR217" s="102">
        <v>0</v>
      </c>
      <c r="AS217" s="51"/>
      <c r="AT217" s="51"/>
      <c r="AU217" s="102" t="e">
        <f>AU218+#REF!</f>
        <v>#REF!</v>
      </c>
      <c r="AV217" s="102" t="e">
        <f>AV218+#REF!</f>
        <v>#REF!</v>
      </c>
      <c r="AW217" s="102" t="e">
        <f>AW218+#REF!</f>
        <v>#REF!</v>
      </c>
      <c r="AX217" s="102" t="e">
        <f>AX218+#REF!</f>
        <v>#REF!</v>
      </c>
      <c r="AY217" s="102" t="e">
        <f>AY218+#REF!</f>
        <v>#REF!</v>
      </c>
      <c r="AZ217" s="31"/>
      <c r="BA217" s="31"/>
      <c r="BB217" s="102" t="e">
        <f>BB218+#REF!</f>
        <v>#REF!</v>
      </c>
      <c r="BC217" s="102" t="e">
        <f>BC218+#REF!</f>
        <v>#REF!</v>
      </c>
      <c r="BD217" s="102" t="e">
        <f>BD218+#REF!</f>
        <v>#REF!</v>
      </c>
      <c r="BE217" s="102" t="e">
        <f>BE218+#REF!</f>
        <v>#REF!</v>
      </c>
      <c r="BF217" s="102" t="e">
        <f>BF218+#REF!</f>
        <v>#REF!</v>
      </c>
      <c r="BG217" s="102">
        <f>BG218</f>
        <v>0</v>
      </c>
      <c r="BH217" s="102" t="e">
        <f>BH218+#REF!</f>
        <v>#REF!</v>
      </c>
      <c r="BI217" s="102" t="e">
        <f>BI218+#REF!</f>
        <v>#REF!</v>
      </c>
      <c r="BJ217" s="102" t="e">
        <f>BJ218+#REF!</f>
        <v>#REF!</v>
      </c>
      <c r="BK217" s="102" t="e">
        <f>BK218+#REF!</f>
        <v>#REF!</v>
      </c>
      <c r="BL217" s="102">
        <f t="shared" si="604"/>
        <v>0</v>
      </c>
      <c r="BM217" s="102"/>
      <c r="BN217" s="102"/>
      <c r="BO217" s="102">
        <f>BO218</f>
        <v>0</v>
      </c>
      <c r="BP217" s="102"/>
      <c r="BQ217" s="102"/>
      <c r="BR217" s="102">
        <f>BR218</f>
        <v>50000</v>
      </c>
      <c r="BS217" s="102">
        <f t="shared" si="605"/>
        <v>50000</v>
      </c>
      <c r="BT217" s="102">
        <f t="shared" si="605"/>
        <v>0</v>
      </c>
      <c r="BU217" s="102">
        <f t="shared" si="605"/>
        <v>0</v>
      </c>
      <c r="BV217" s="102">
        <f t="shared" si="605"/>
        <v>50000</v>
      </c>
      <c r="BW217" s="102"/>
      <c r="BX217" s="102"/>
      <c r="BY217" s="102">
        <f t="shared" si="606"/>
        <v>0</v>
      </c>
      <c r="BZ217" s="102">
        <f t="shared" si="606"/>
        <v>0</v>
      </c>
      <c r="CA217" s="102">
        <f t="shared" si="607"/>
        <v>0</v>
      </c>
      <c r="CB217" s="102">
        <f t="shared" si="608"/>
        <v>0</v>
      </c>
      <c r="CC217" s="102">
        <v>0</v>
      </c>
      <c r="CD217" s="102"/>
      <c r="CE217" s="102">
        <f>CE218</f>
        <v>0</v>
      </c>
      <c r="CF217" s="102">
        <f>CF218</f>
        <v>0</v>
      </c>
      <c r="CG217" s="102">
        <f t="shared" si="609"/>
        <v>0</v>
      </c>
      <c r="CH217" s="102">
        <f t="shared" si="610"/>
        <v>0</v>
      </c>
      <c r="CI217" s="102">
        <f t="shared" si="610"/>
        <v>0</v>
      </c>
      <c r="CJ217" s="102"/>
      <c r="CK217" s="102">
        <f t="shared" si="611"/>
        <v>0</v>
      </c>
      <c r="CL217" s="102">
        <f t="shared" si="612"/>
        <v>0</v>
      </c>
      <c r="CM217" s="102">
        <f t="shared" si="612"/>
        <v>0</v>
      </c>
      <c r="CN217" s="102"/>
      <c r="CO217" s="102">
        <f t="shared" si="613"/>
        <v>0</v>
      </c>
      <c r="CP217" s="102">
        <f t="shared" si="612"/>
        <v>0</v>
      </c>
      <c r="CQ217" s="102">
        <f t="shared" si="612"/>
        <v>0</v>
      </c>
      <c r="CR217" s="102">
        <f>CR218</f>
        <v>0</v>
      </c>
      <c r="CS217" s="102">
        <f t="shared" si="614"/>
        <v>0</v>
      </c>
      <c r="CT217" s="102">
        <f t="shared" si="612"/>
        <v>0</v>
      </c>
      <c r="CU217" s="102">
        <f t="shared" si="612"/>
        <v>0</v>
      </c>
      <c r="CV217" s="102">
        <f>CV218</f>
        <v>0</v>
      </c>
      <c r="CW217" s="102">
        <f t="shared" si="615"/>
        <v>0</v>
      </c>
      <c r="CX217" s="102">
        <f t="shared" si="612"/>
        <v>0</v>
      </c>
      <c r="CY217" s="102">
        <f t="shared" si="612"/>
        <v>0</v>
      </c>
      <c r="CZ217" s="102">
        <f t="shared" si="612"/>
        <v>0</v>
      </c>
      <c r="DA217" s="102">
        <f t="shared" si="612"/>
        <v>0</v>
      </c>
      <c r="DB217" s="102">
        <f t="shared" si="616"/>
        <v>0</v>
      </c>
      <c r="DC217" s="102">
        <f>DC218</f>
        <v>0</v>
      </c>
      <c r="DD217" s="102">
        <f t="shared" si="576"/>
        <v>0</v>
      </c>
      <c r="DE217" s="102">
        <f t="shared" si="577"/>
        <v>0</v>
      </c>
      <c r="DF217" s="102">
        <f>DF218</f>
        <v>0</v>
      </c>
      <c r="DG217" s="102">
        <f t="shared" si="616"/>
        <v>0</v>
      </c>
      <c r="DH217" s="102">
        <f t="shared" si="612"/>
        <v>0</v>
      </c>
      <c r="DI217" s="102">
        <f t="shared" si="617"/>
        <v>0</v>
      </c>
      <c r="DJ217" s="102">
        <f t="shared" si="612"/>
        <v>0</v>
      </c>
      <c r="DK217" s="102">
        <f t="shared" si="618"/>
        <v>0</v>
      </c>
      <c r="DL217" s="102">
        <f t="shared" si="619"/>
        <v>0</v>
      </c>
      <c r="DM217" s="102">
        <f t="shared" si="620"/>
        <v>0</v>
      </c>
      <c r="DN217" s="102">
        <f t="shared" si="620"/>
        <v>0</v>
      </c>
      <c r="DO217" s="102">
        <f t="shared" si="620"/>
        <v>0</v>
      </c>
      <c r="DP217" s="102">
        <f t="shared" si="621"/>
        <v>0</v>
      </c>
      <c r="DQ217" s="102">
        <f t="shared" si="620"/>
        <v>0</v>
      </c>
      <c r="DR217" s="102">
        <f t="shared" si="620"/>
        <v>0</v>
      </c>
      <c r="DS217" s="102">
        <f t="shared" si="620"/>
        <v>0</v>
      </c>
      <c r="DT217" s="102">
        <f t="shared" si="622"/>
        <v>0</v>
      </c>
      <c r="DU217" s="102">
        <f t="shared" si="620"/>
        <v>0</v>
      </c>
      <c r="DV217" s="102">
        <f t="shared" si="620"/>
        <v>0</v>
      </c>
      <c r="DW217" s="102">
        <f t="shared" si="620"/>
        <v>0</v>
      </c>
      <c r="DX217" s="102">
        <f t="shared" si="620"/>
        <v>0</v>
      </c>
      <c r="DY217" s="102">
        <f t="shared" si="620"/>
        <v>0</v>
      </c>
      <c r="DZ217" s="102">
        <f t="shared" si="620"/>
        <v>0</v>
      </c>
    </row>
    <row r="218" spans="1:130" s="630" customFormat="1" ht="20.100000000000001" hidden="1" customHeight="1" x14ac:dyDescent="0.35">
      <c r="A218" s="622" t="s">
        <v>458</v>
      </c>
      <c r="B218" s="622" t="s">
        <v>687</v>
      </c>
      <c r="C218" s="641" t="s">
        <v>5</v>
      </c>
      <c r="D218" s="622"/>
      <c r="E218" s="622"/>
      <c r="F218" s="622"/>
      <c r="G218" s="622"/>
      <c r="H218" s="622"/>
      <c r="I218" s="622"/>
      <c r="J218" s="622" t="s">
        <v>201</v>
      </c>
      <c r="K218" s="810"/>
      <c r="L218" s="680"/>
      <c r="M218" s="819">
        <v>322</v>
      </c>
      <c r="N218" s="819" t="s">
        <v>31</v>
      </c>
      <c r="O218" s="808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591"/>
      <c r="AJ218" s="31"/>
      <c r="AK218" s="31"/>
      <c r="AL218" s="31"/>
      <c r="AM218" s="31"/>
      <c r="AN218" s="102">
        <f>AN219</f>
        <v>0</v>
      </c>
      <c r="AO218" s="102">
        <f>AO219</f>
        <v>0</v>
      </c>
      <c r="AP218" s="102">
        <f>AP219</f>
        <v>0</v>
      </c>
      <c r="AQ218" s="102">
        <f>AQ219</f>
        <v>0</v>
      </c>
      <c r="AR218" s="102">
        <v>0</v>
      </c>
      <c r="AS218" s="51"/>
      <c r="AT218" s="51"/>
      <c r="AU218" s="102">
        <f>AU219</f>
        <v>5000</v>
      </c>
      <c r="AV218" s="102">
        <f>AV219</f>
        <v>5000</v>
      </c>
      <c r="AW218" s="102"/>
      <c r="AX218" s="102"/>
      <c r="AY218" s="102">
        <f>AY219</f>
        <v>-5000</v>
      </c>
      <c r="AZ218" s="31"/>
      <c r="BA218" s="31"/>
      <c r="BB218" s="102">
        <f>BB219</f>
        <v>0</v>
      </c>
      <c r="BC218" s="102">
        <f>BC219</f>
        <v>0</v>
      </c>
      <c r="BD218" s="102">
        <f>BD219</f>
        <v>0</v>
      </c>
      <c r="BE218" s="102">
        <f>BE219</f>
        <v>0</v>
      </c>
      <c r="BF218" s="102">
        <f>BF219</f>
        <v>0</v>
      </c>
      <c r="BG218" s="102">
        <f>BG219</f>
        <v>0</v>
      </c>
      <c r="BH218" s="102">
        <f>BH219</f>
        <v>0</v>
      </c>
      <c r="BI218" s="102">
        <f>BI219</f>
        <v>0</v>
      </c>
      <c r="BJ218" s="102">
        <f>BJ219</f>
        <v>0</v>
      </c>
      <c r="BK218" s="102">
        <f>BK219</f>
        <v>0</v>
      </c>
      <c r="BL218" s="102">
        <f t="shared" si="604"/>
        <v>0</v>
      </c>
      <c r="BM218" s="102"/>
      <c r="BN218" s="102"/>
      <c r="BO218" s="102">
        <f>BO219</f>
        <v>0</v>
      </c>
      <c r="BP218" s="102"/>
      <c r="BQ218" s="102"/>
      <c r="BR218" s="102">
        <f>BR219</f>
        <v>50000</v>
      </c>
      <c r="BS218" s="102">
        <f t="shared" si="605"/>
        <v>50000</v>
      </c>
      <c r="BT218" s="102">
        <f t="shared" si="605"/>
        <v>0</v>
      </c>
      <c r="BU218" s="102">
        <f t="shared" si="605"/>
        <v>0</v>
      </c>
      <c r="BV218" s="102">
        <f t="shared" si="605"/>
        <v>50000</v>
      </c>
      <c r="BW218" s="102"/>
      <c r="BX218" s="102"/>
      <c r="BY218" s="102">
        <f t="shared" si="606"/>
        <v>0</v>
      </c>
      <c r="BZ218" s="102">
        <f t="shared" si="606"/>
        <v>0</v>
      </c>
      <c r="CA218" s="102">
        <f t="shared" si="607"/>
        <v>0</v>
      </c>
      <c r="CB218" s="102">
        <f t="shared" si="608"/>
        <v>0</v>
      </c>
      <c r="CC218" s="102"/>
      <c r="CD218" s="102"/>
      <c r="CE218" s="102">
        <f>CE219</f>
        <v>0</v>
      </c>
      <c r="CF218" s="102">
        <f>CF219</f>
        <v>0</v>
      </c>
      <c r="CG218" s="102">
        <f t="shared" si="609"/>
        <v>0</v>
      </c>
      <c r="CH218" s="102">
        <f t="shared" si="610"/>
        <v>0</v>
      </c>
      <c r="CI218" s="102">
        <f t="shared" si="610"/>
        <v>0</v>
      </c>
      <c r="CJ218" s="102"/>
      <c r="CK218" s="102">
        <f t="shared" si="611"/>
        <v>0</v>
      </c>
      <c r="CL218" s="102">
        <f t="shared" si="612"/>
        <v>0</v>
      </c>
      <c r="CM218" s="102">
        <f t="shared" si="612"/>
        <v>0</v>
      </c>
      <c r="CN218" s="102"/>
      <c r="CO218" s="102">
        <f t="shared" si="613"/>
        <v>0</v>
      </c>
      <c r="CP218" s="102">
        <f t="shared" si="612"/>
        <v>0</v>
      </c>
      <c r="CQ218" s="102">
        <f t="shared" si="612"/>
        <v>0</v>
      </c>
      <c r="CR218" s="102">
        <f>CR219</f>
        <v>0</v>
      </c>
      <c r="CS218" s="102">
        <f t="shared" si="614"/>
        <v>0</v>
      </c>
      <c r="CT218" s="102">
        <f t="shared" si="612"/>
        <v>0</v>
      </c>
      <c r="CU218" s="102">
        <f t="shared" si="612"/>
        <v>0</v>
      </c>
      <c r="CV218" s="102">
        <f>CV219</f>
        <v>0</v>
      </c>
      <c r="CW218" s="102">
        <f t="shared" si="615"/>
        <v>0</v>
      </c>
      <c r="CX218" s="102">
        <f t="shared" si="612"/>
        <v>0</v>
      </c>
      <c r="CY218" s="102">
        <f t="shared" si="612"/>
        <v>0</v>
      </c>
      <c r="CZ218" s="102">
        <f t="shared" si="612"/>
        <v>0</v>
      </c>
      <c r="DA218" s="102">
        <f t="shared" si="612"/>
        <v>0</v>
      </c>
      <c r="DB218" s="102">
        <f t="shared" si="616"/>
        <v>0</v>
      </c>
      <c r="DC218" s="102">
        <f>DC219</f>
        <v>0</v>
      </c>
      <c r="DD218" s="102">
        <f t="shared" si="576"/>
        <v>0</v>
      </c>
      <c r="DE218" s="102">
        <f t="shared" si="577"/>
        <v>0</v>
      </c>
      <c r="DF218" s="102">
        <f>DF219</f>
        <v>0</v>
      </c>
      <c r="DG218" s="102">
        <f t="shared" si="616"/>
        <v>0</v>
      </c>
      <c r="DH218" s="102">
        <f t="shared" si="612"/>
        <v>0</v>
      </c>
      <c r="DI218" s="102">
        <f t="shared" si="617"/>
        <v>0</v>
      </c>
      <c r="DJ218" s="102">
        <f t="shared" si="612"/>
        <v>0</v>
      </c>
      <c r="DK218" s="102">
        <f t="shared" si="618"/>
        <v>0</v>
      </c>
      <c r="DL218" s="102">
        <f t="shared" si="619"/>
        <v>0</v>
      </c>
      <c r="DM218" s="102">
        <f t="shared" si="620"/>
        <v>0</v>
      </c>
      <c r="DN218" s="102">
        <f t="shared" si="620"/>
        <v>0</v>
      </c>
      <c r="DO218" s="102">
        <f t="shared" si="620"/>
        <v>0</v>
      </c>
      <c r="DP218" s="102">
        <f t="shared" si="621"/>
        <v>0</v>
      </c>
      <c r="DQ218" s="102">
        <f t="shared" si="620"/>
        <v>0</v>
      </c>
      <c r="DR218" s="102">
        <f t="shared" si="620"/>
        <v>0</v>
      </c>
      <c r="DS218" s="102">
        <f t="shared" si="620"/>
        <v>0</v>
      </c>
      <c r="DT218" s="102">
        <f t="shared" si="622"/>
        <v>0</v>
      </c>
      <c r="DU218" s="102">
        <f t="shared" si="620"/>
        <v>0</v>
      </c>
      <c r="DV218" s="102">
        <f t="shared" si="620"/>
        <v>0</v>
      </c>
      <c r="DW218" s="102">
        <f t="shared" si="620"/>
        <v>0</v>
      </c>
      <c r="DX218" s="102">
        <f t="shared" si="620"/>
        <v>0</v>
      </c>
      <c r="DY218" s="102">
        <f t="shared" si="620"/>
        <v>0</v>
      </c>
      <c r="DZ218" s="102">
        <f t="shared" si="620"/>
        <v>0</v>
      </c>
    </row>
    <row r="219" spans="1:130" s="630" customFormat="1" ht="20.100000000000001" hidden="1" customHeight="1" x14ac:dyDescent="0.35">
      <c r="A219" s="622"/>
      <c r="B219" s="622"/>
      <c r="C219" s="536"/>
      <c r="D219" s="617"/>
      <c r="E219" s="617"/>
      <c r="F219" s="617"/>
      <c r="G219" s="617"/>
      <c r="H219" s="617"/>
      <c r="I219" s="617"/>
      <c r="J219" s="619" t="s">
        <v>201</v>
      </c>
      <c r="K219" s="654"/>
      <c r="L219" s="609"/>
      <c r="M219" s="609"/>
      <c r="N219" s="609">
        <v>3237</v>
      </c>
      <c r="O219" s="592" t="s">
        <v>686</v>
      </c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591"/>
      <c r="AJ219" s="31"/>
      <c r="AK219" s="31"/>
      <c r="AL219" s="31"/>
      <c r="AM219" s="31"/>
      <c r="AN219" s="51">
        <v>0</v>
      </c>
      <c r="AO219" s="51">
        <v>0</v>
      </c>
      <c r="AP219" s="51">
        <v>0</v>
      </c>
      <c r="AQ219" s="51">
        <v>0</v>
      </c>
      <c r="AR219" s="51">
        <v>0</v>
      </c>
      <c r="AS219" s="51"/>
      <c r="AT219" s="51"/>
      <c r="AU219" s="51">
        <v>5000</v>
      </c>
      <c r="AV219" s="51">
        <v>5000</v>
      </c>
      <c r="AW219" s="51"/>
      <c r="AX219" s="51"/>
      <c r="AY219" s="51">
        <f>(BB219-AV219)</f>
        <v>-5000</v>
      </c>
      <c r="AZ219" s="31"/>
      <c r="BA219" s="31"/>
      <c r="BB219" s="51">
        <v>0</v>
      </c>
      <c r="BC219" s="51">
        <v>0</v>
      </c>
      <c r="BD219" s="51">
        <v>0</v>
      </c>
      <c r="BE219" s="51">
        <v>0</v>
      </c>
      <c r="BF219" s="51">
        <v>0</v>
      </c>
      <c r="BG219" s="51">
        <v>0</v>
      </c>
      <c r="BH219" s="51"/>
      <c r="BI219" s="51">
        <f>(BJ219-BH219)</f>
        <v>0</v>
      </c>
      <c r="BJ219" s="51"/>
      <c r="BK219" s="51"/>
      <c r="BL219" s="51">
        <f t="shared" si="604"/>
        <v>0</v>
      </c>
      <c r="BM219" s="51"/>
      <c r="BN219" s="51"/>
      <c r="BO219" s="51">
        <v>0</v>
      </c>
      <c r="BP219" s="51"/>
      <c r="BQ219" s="51"/>
      <c r="BR219" s="51">
        <f>(BS219-BO219)</f>
        <v>50000</v>
      </c>
      <c r="BS219" s="51">
        <v>50000</v>
      </c>
      <c r="BT219" s="51">
        <v>0</v>
      </c>
      <c r="BU219" s="51">
        <f>(BY219-BO219)</f>
        <v>0</v>
      </c>
      <c r="BV219" s="51">
        <v>50000</v>
      </c>
      <c r="BW219" s="51"/>
      <c r="BX219" s="51"/>
      <c r="BY219" s="51"/>
      <c r="BZ219" s="51"/>
      <c r="CA219" s="51">
        <f t="shared" si="607"/>
        <v>0</v>
      </c>
      <c r="CB219" s="51">
        <f t="shared" si="608"/>
        <v>0</v>
      </c>
      <c r="CC219" s="51"/>
      <c r="CD219" s="51"/>
      <c r="CE219" s="51">
        <v>0</v>
      </c>
      <c r="CF219" s="51"/>
      <c r="CG219" s="51">
        <f t="shared" si="609"/>
        <v>0</v>
      </c>
      <c r="CH219" s="51">
        <f>(CI219-CE219)</f>
        <v>0</v>
      </c>
      <c r="CI219" s="51">
        <v>0</v>
      </c>
      <c r="CJ219" s="51"/>
      <c r="CK219" s="51">
        <f t="shared" si="611"/>
        <v>0</v>
      </c>
      <c r="CL219" s="51">
        <f>(CM219-CI219)</f>
        <v>0</v>
      </c>
      <c r="CM219" s="51">
        <v>0</v>
      </c>
      <c r="CN219" s="51"/>
      <c r="CO219" s="51">
        <f t="shared" si="613"/>
        <v>0</v>
      </c>
      <c r="CP219" s="51">
        <f>(CQ219-CM219)</f>
        <v>0</v>
      </c>
      <c r="CQ219" s="51">
        <v>0</v>
      </c>
      <c r="CR219" s="51"/>
      <c r="CS219" s="51">
        <f t="shared" si="614"/>
        <v>0</v>
      </c>
      <c r="CT219" s="51">
        <f>(CU219-CQ219)</f>
        <v>0</v>
      </c>
      <c r="CU219" s="51"/>
      <c r="CV219" s="51"/>
      <c r="CW219" s="51">
        <f t="shared" si="615"/>
        <v>0</v>
      </c>
      <c r="CX219" s="51">
        <f>(CY219-CU219)</f>
        <v>0</v>
      </c>
      <c r="CY219" s="51"/>
      <c r="CZ219" s="51"/>
      <c r="DA219" s="51"/>
      <c r="DB219" s="51">
        <v>0</v>
      </c>
      <c r="DC219" s="51">
        <v>0</v>
      </c>
      <c r="DD219" s="51">
        <f t="shared" si="576"/>
        <v>0</v>
      </c>
      <c r="DE219" s="51">
        <f t="shared" si="577"/>
        <v>0</v>
      </c>
      <c r="DF219" s="51"/>
      <c r="DG219" s="51"/>
      <c r="DH219" s="51"/>
      <c r="DI219" s="51">
        <f t="shared" si="617"/>
        <v>0</v>
      </c>
      <c r="DJ219" s="51">
        <f>(DK219-DG219)</f>
        <v>0</v>
      </c>
      <c r="DK219" s="51"/>
      <c r="DL219" s="51">
        <f t="shared" si="619"/>
        <v>0</v>
      </c>
      <c r="DM219" s="51">
        <f>(DN219-DK219)</f>
        <v>0</v>
      </c>
      <c r="DN219" s="51"/>
      <c r="DO219" s="51"/>
      <c r="DP219" s="51">
        <f t="shared" si="621"/>
        <v>0</v>
      </c>
      <c r="DQ219" s="51">
        <f>(DR219-DN219)</f>
        <v>0</v>
      </c>
      <c r="DR219" s="51"/>
      <c r="DS219" s="51"/>
      <c r="DT219" s="51">
        <f t="shared" si="622"/>
        <v>0</v>
      </c>
      <c r="DU219" s="51">
        <f>(DV219-DR219)</f>
        <v>0</v>
      </c>
      <c r="DV219" s="51"/>
      <c r="DW219" s="51"/>
      <c r="DX219" s="51"/>
      <c r="DY219" s="51"/>
      <c r="DZ219" s="51"/>
    </row>
    <row r="220" spans="1:130" s="630" customFormat="1" ht="19.5" customHeight="1" x14ac:dyDescent="0.35">
      <c r="A220" s="622"/>
      <c r="B220" s="622"/>
      <c r="C220" s="536"/>
      <c r="D220" s="617"/>
      <c r="E220" s="617"/>
      <c r="F220" s="617"/>
      <c r="G220" s="617"/>
      <c r="H220" s="617"/>
      <c r="I220" s="617"/>
      <c r="J220" s="619" t="s">
        <v>201</v>
      </c>
      <c r="K220" s="811">
        <v>4</v>
      </c>
      <c r="L220" s="905" t="s">
        <v>184</v>
      </c>
      <c r="M220" s="905"/>
      <c r="N220" s="905"/>
      <c r="O220" s="905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591"/>
      <c r="AJ220" s="31"/>
      <c r="AK220" s="31"/>
      <c r="AL220" s="31"/>
      <c r="AM220" s="31"/>
      <c r="AN220" s="51"/>
      <c r="AO220" s="51"/>
      <c r="AP220" s="51"/>
      <c r="AQ220" s="51"/>
      <c r="AR220" s="51"/>
      <c r="AS220" s="51"/>
      <c r="AT220" s="51"/>
      <c r="AU220" s="51"/>
      <c r="AV220" s="51"/>
      <c r="AW220" s="51"/>
      <c r="AX220" s="51"/>
      <c r="AY220" s="51"/>
      <c r="AZ220" s="31"/>
      <c r="BA220" s="31"/>
      <c r="BB220" s="51"/>
      <c r="BC220" s="51"/>
      <c r="BD220" s="51"/>
      <c r="BE220" s="51"/>
      <c r="BF220" s="51"/>
      <c r="BG220" s="102">
        <f>BG221</f>
        <v>0</v>
      </c>
      <c r="BH220" s="102" t="e">
        <f>BH221</f>
        <v>#REF!</v>
      </c>
      <c r="BI220" s="102" t="e">
        <f>BI221</f>
        <v>#REF!</v>
      </c>
      <c r="BJ220" s="102" t="e">
        <f>BJ221</f>
        <v>#REF!</v>
      </c>
      <c r="BK220" s="102" t="e">
        <f>BK221</f>
        <v>#REF!</v>
      </c>
      <c r="BL220" s="102">
        <f t="shared" si="604"/>
        <v>0</v>
      </c>
      <c r="BM220" s="102"/>
      <c r="BN220" s="102"/>
      <c r="BO220" s="102">
        <f>BO221</f>
        <v>0</v>
      </c>
      <c r="BP220" s="102"/>
      <c r="BQ220" s="102"/>
      <c r="BR220" s="102">
        <f t="shared" ref="BR220:BW222" si="623">BR221</f>
        <v>0</v>
      </c>
      <c r="BS220" s="102">
        <f t="shared" si="623"/>
        <v>0</v>
      </c>
      <c r="BT220" s="102">
        <f t="shared" si="623"/>
        <v>0</v>
      </c>
      <c r="BU220" s="102">
        <f t="shared" si="623"/>
        <v>0</v>
      </c>
      <c r="BV220" s="102">
        <f t="shared" si="623"/>
        <v>100000</v>
      </c>
      <c r="BW220" s="102">
        <f t="shared" si="623"/>
        <v>0</v>
      </c>
      <c r="BX220" s="51"/>
      <c r="BY220" s="102">
        <f t="shared" ref="BY220:BZ222" si="624">BY221</f>
        <v>0</v>
      </c>
      <c r="BZ220" s="102">
        <f t="shared" si="624"/>
        <v>0</v>
      </c>
      <c r="CA220" s="102">
        <f t="shared" si="607"/>
        <v>0</v>
      </c>
      <c r="CB220" s="102">
        <f t="shared" si="608"/>
        <v>0</v>
      </c>
      <c r="CC220" s="102">
        <f t="shared" ref="CC220:CF222" si="625">CC221</f>
        <v>0</v>
      </c>
      <c r="CD220" s="102">
        <f t="shared" si="625"/>
        <v>0</v>
      </c>
      <c r="CE220" s="102">
        <f t="shared" si="625"/>
        <v>100000</v>
      </c>
      <c r="CF220" s="102">
        <f t="shared" si="625"/>
        <v>0</v>
      </c>
      <c r="CG220" s="102">
        <f t="shared" si="609"/>
        <v>0</v>
      </c>
      <c r="CH220" s="102">
        <f t="shared" ref="CH220:DJ222" si="626">CH221</f>
        <v>0</v>
      </c>
      <c r="CI220" s="102">
        <f t="shared" si="626"/>
        <v>100000</v>
      </c>
      <c r="CJ220" s="102"/>
      <c r="CK220" s="102">
        <f t="shared" si="611"/>
        <v>0</v>
      </c>
      <c r="CL220" s="102">
        <f t="shared" si="626"/>
        <v>0</v>
      </c>
      <c r="CM220" s="102">
        <f t="shared" si="626"/>
        <v>530000</v>
      </c>
      <c r="CN220" s="102"/>
      <c r="CO220" s="102">
        <f t="shared" si="613"/>
        <v>0</v>
      </c>
      <c r="CP220" s="102">
        <f t="shared" si="626"/>
        <v>0</v>
      </c>
      <c r="CQ220" s="102">
        <f t="shared" si="626"/>
        <v>530000</v>
      </c>
      <c r="CR220" s="102">
        <f t="shared" si="626"/>
        <v>0</v>
      </c>
      <c r="CS220" s="102">
        <f t="shared" si="614"/>
        <v>0</v>
      </c>
      <c r="CT220" s="102">
        <f t="shared" si="626"/>
        <v>-10000</v>
      </c>
      <c r="CU220" s="102">
        <f t="shared" si="626"/>
        <v>520000</v>
      </c>
      <c r="CV220" s="102">
        <f t="shared" si="626"/>
        <v>0</v>
      </c>
      <c r="CW220" s="102">
        <f t="shared" si="615"/>
        <v>0</v>
      </c>
      <c r="CX220" s="102">
        <f t="shared" si="626"/>
        <v>60000</v>
      </c>
      <c r="CY220" s="102">
        <f t="shared" si="626"/>
        <v>580000</v>
      </c>
      <c r="CZ220" s="102">
        <f t="shared" si="626"/>
        <v>0</v>
      </c>
      <c r="DA220" s="102">
        <f t="shared" si="626"/>
        <v>0</v>
      </c>
      <c r="DB220" s="102">
        <f>DB221</f>
        <v>0</v>
      </c>
      <c r="DC220" s="102">
        <f>DC221</f>
        <v>168633.15999999997</v>
      </c>
      <c r="DD220" s="102">
        <f t="shared" si="576"/>
        <v>0</v>
      </c>
      <c r="DE220" s="102">
        <f t="shared" si="577"/>
        <v>8.8754294736842105</v>
      </c>
      <c r="DF220" s="102">
        <f>DF221</f>
        <v>322421.74</v>
      </c>
      <c r="DG220" s="102">
        <f>DG221</f>
        <v>1800000</v>
      </c>
      <c r="DH220" s="102">
        <f t="shared" si="626"/>
        <v>102781.93</v>
      </c>
      <c r="DI220" s="102">
        <f t="shared" si="617"/>
        <v>5.7101072222222218</v>
      </c>
      <c r="DJ220" s="102">
        <f t="shared" si="626"/>
        <v>100000</v>
      </c>
      <c r="DK220" s="102">
        <f>DK221</f>
        <v>1900000</v>
      </c>
      <c r="DL220" s="102">
        <f t="shared" si="619"/>
        <v>16.969565263157893</v>
      </c>
      <c r="DM220" s="102">
        <f t="shared" ref="DM220:DM222" si="627">DM221</f>
        <v>-1335666.8400000001</v>
      </c>
      <c r="DN220" s="102">
        <f>DN221</f>
        <v>564333.16</v>
      </c>
      <c r="DO220" s="102">
        <f t="shared" ref="DO220" si="628">DO221</f>
        <v>168633.16</v>
      </c>
      <c r="DP220" s="102">
        <f t="shared" si="621"/>
        <v>29.881844972569038</v>
      </c>
      <c r="DQ220" s="102">
        <f t="shared" ref="DO220:DQ222" si="629">DQ221</f>
        <v>666.83999999999651</v>
      </c>
      <c r="DR220" s="102">
        <f>DR221</f>
        <v>565000</v>
      </c>
      <c r="DS220" s="102">
        <f t="shared" ref="DS220" si="630">DS221</f>
        <v>214102.76</v>
      </c>
      <c r="DT220" s="102">
        <f t="shared" si="622"/>
        <v>37.894293805309736</v>
      </c>
      <c r="DU220" s="102">
        <f t="shared" ref="DS220:DU222" si="631">DU221</f>
        <v>-345000</v>
      </c>
      <c r="DV220" s="102">
        <f>DV221</f>
        <v>220000</v>
      </c>
      <c r="DW220" s="102">
        <f t="shared" ref="DW220:DZ220" si="632">DW221</f>
        <v>0</v>
      </c>
      <c r="DX220" s="102">
        <f t="shared" si="632"/>
        <v>0</v>
      </c>
      <c r="DY220" s="102">
        <f t="shared" si="632"/>
        <v>0</v>
      </c>
      <c r="DZ220" s="102">
        <f t="shared" si="632"/>
        <v>0</v>
      </c>
    </row>
    <row r="221" spans="1:130" s="630" customFormat="1" ht="20.100000000000001" customHeight="1" x14ac:dyDescent="0.35">
      <c r="A221" s="622"/>
      <c r="B221" s="622"/>
      <c r="C221" s="536"/>
      <c r="D221" s="617"/>
      <c r="E221" s="617"/>
      <c r="F221" s="617"/>
      <c r="G221" s="617"/>
      <c r="H221" s="617"/>
      <c r="I221" s="617"/>
      <c r="J221" s="619" t="s">
        <v>201</v>
      </c>
      <c r="K221" s="810"/>
      <c r="L221" s="822">
        <v>45</v>
      </c>
      <c r="M221" s="904" t="s">
        <v>198</v>
      </c>
      <c r="N221" s="904"/>
      <c r="O221" s="904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591"/>
      <c r="AJ221" s="31"/>
      <c r="AK221" s="31"/>
      <c r="AL221" s="31"/>
      <c r="AM221" s="31"/>
      <c r="AN221" s="51"/>
      <c r="AO221" s="51"/>
      <c r="AP221" s="51"/>
      <c r="AQ221" s="51"/>
      <c r="AR221" s="51"/>
      <c r="AS221" s="51"/>
      <c r="AT221" s="51"/>
      <c r="AU221" s="51"/>
      <c r="AV221" s="51"/>
      <c r="AW221" s="51"/>
      <c r="AX221" s="51"/>
      <c r="AY221" s="51"/>
      <c r="AZ221" s="31"/>
      <c r="BA221" s="31"/>
      <c r="BB221" s="51"/>
      <c r="BC221" s="51"/>
      <c r="BD221" s="51"/>
      <c r="BE221" s="51"/>
      <c r="BF221" s="51"/>
      <c r="BG221" s="102">
        <f>BG222</f>
        <v>0</v>
      </c>
      <c r="BH221" s="102" t="e">
        <f>BH222+#REF!</f>
        <v>#REF!</v>
      </c>
      <c r="BI221" s="102" t="e">
        <f>BI222+#REF!</f>
        <v>#REF!</v>
      </c>
      <c r="BJ221" s="102" t="e">
        <f>BJ222+#REF!</f>
        <v>#REF!</v>
      </c>
      <c r="BK221" s="102" t="e">
        <f>BK222+#REF!</f>
        <v>#REF!</v>
      </c>
      <c r="BL221" s="102">
        <f t="shared" si="604"/>
        <v>0</v>
      </c>
      <c r="BM221" s="102"/>
      <c r="BN221" s="102"/>
      <c r="BO221" s="102">
        <f>BO222</f>
        <v>0</v>
      </c>
      <c r="BP221" s="102"/>
      <c r="BQ221" s="102"/>
      <c r="BR221" s="102">
        <f t="shared" si="623"/>
        <v>0</v>
      </c>
      <c r="BS221" s="102">
        <f t="shared" si="623"/>
        <v>0</v>
      </c>
      <c r="BT221" s="102">
        <f t="shared" si="623"/>
        <v>0</v>
      </c>
      <c r="BU221" s="102">
        <f t="shared" si="623"/>
        <v>0</v>
      </c>
      <c r="BV221" s="102">
        <v>100000</v>
      </c>
      <c r="BW221" s="102"/>
      <c r="BX221" s="51"/>
      <c r="BY221" s="102">
        <f t="shared" si="624"/>
        <v>0</v>
      </c>
      <c r="BZ221" s="102">
        <f t="shared" si="624"/>
        <v>0</v>
      </c>
      <c r="CA221" s="102">
        <f t="shared" si="607"/>
        <v>0</v>
      </c>
      <c r="CB221" s="102">
        <f t="shared" si="608"/>
        <v>0</v>
      </c>
      <c r="CC221" s="102">
        <f t="shared" si="625"/>
        <v>0</v>
      </c>
      <c r="CD221" s="102">
        <f t="shared" si="625"/>
        <v>0</v>
      </c>
      <c r="CE221" s="102">
        <f>CE222+CE224</f>
        <v>100000</v>
      </c>
      <c r="CF221" s="102">
        <f t="shared" si="625"/>
        <v>0</v>
      </c>
      <c r="CG221" s="102">
        <f t="shared" si="609"/>
        <v>0</v>
      </c>
      <c r="CH221" s="102">
        <f t="shared" si="626"/>
        <v>0</v>
      </c>
      <c r="CI221" s="102">
        <f>CI222+CI224</f>
        <v>100000</v>
      </c>
      <c r="CJ221" s="102"/>
      <c r="CK221" s="102">
        <f t="shared" si="611"/>
        <v>0</v>
      </c>
      <c r="CL221" s="102">
        <f t="shared" si="626"/>
        <v>0</v>
      </c>
      <c r="CM221" s="102">
        <f>CM222+CM224</f>
        <v>530000</v>
      </c>
      <c r="CN221" s="102"/>
      <c r="CO221" s="102">
        <f t="shared" si="613"/>
        <v>0</v>
      </c>
      <c r="CP221" s="102">
        <f t="shared" si="626"/>
        <v>0</v>
      </c>
      <c r="CQ221" s="102">
        <f>CQ222+CQ224</f>
        <v>530000</v>
      </c>
      <c r="CR221" s="102">
        <f t="shared" si="626"/>
        <v>0</v>
      </c>
      <c r="CS221" s="102">
        <f t="shared" si="614"/>
        <v>0</v>
      </c>
      <c r="CT221" s="102">
        <f>CT222+CT224</f>
        <v>-10000</v>
      </c>
      <c r="CU221" s="102">
        <f>CU222+CU224</f>
        <v>520000</v>
      </c>
      <c r="CV221" s="102">
        <f t="shared" si="626"/>
        <v>0</v>
      </c>
      <c r="CW221" s="102">
        <f t="shared" si="615"/>
        <v>0</v>
      </c>
      <c r="CX221" s="102">
        <f>CX222+CX224</f>
        <v>60000</v>
      </c>
      <c r="CY221" s="102">
        <f>CY222+CY224</f>
        <v>580000</v>
      </c>
      <c r="CZ221" s="102">
        <v>0</v>
      </c>
      <c r="DA221" s="102">
        <v>0</v>
      </c>
      <c r="DB221" s="102">
        <f>DB222+DB224</f>
        <v>0</v>
      </c>
      <c r="DC221" s="102">
        <f>DC222+DC224</f>
        <v>168633.15999999997</v>
      </c>
      <c r="DD221" s="102">
        <f t="shared" si="576"/>
        <v>0</v>
      </c>
      <c r="DE221" s="102">
        <f t="shared" si="577"/>
        <v>8.8754294736842105</v>
      </c>
      <c r="DF221" s="102">
        <f>DF222+DF224</f>
        <v>322421.74</v>
      </c>
      <c r="DG221" s="102">
        <f>DG222+DG224</f>
        <v>1800000</v>
      </c>
      <c r="DH221" s="102">
        <f>DH222+DH224</f>
        <v>102781.93</v>
      </c>
      <c r="DI221" s="102">
        <f t="shared" si="617"/>
        <v>5.7101072222222218</v>
      </c>
      <c r="DJ221" s="102">
        <f>DJ222+DJ224</f>
        <v>100000</v>
      </c>
      <c r="DK221" s="102">
        <f>DK222+DK224</f>
        <v>1900000</v>
      </c>
      <c r="DL221" s="102">
        <f t="shared" si="619"/>
        <v>16.969565263157893</v>
      </c>
      <c r="DM221" s="102">
        <f>DM222+DM224</f>
        <v>-1335666.8400000001</v>
      </c>
      <c r="DN221" s="102">
        <f>DN222+DN224</f>
        <v>564333.16</v>
      </c>
      <c r="DO221" s="102">
        <f>DO222+DO224</f>
        <v>168633.16</v>
      </c>
      <c r="DP221" s="102">
        <f t="shared" si="621"/>
        <v>29.881844972569038</v>
      </c>
      <c r="DQ221" s="102">
        <f>DQ222+DQ224</f>
        <v>666.83999999999651</v>
      </c>
      <c r="DR221" s="102">
        <f>DR222+DR224</f>
        <v>565000</v>
      </c>
      <c r="DS221" s="102">
        <f>DS222+DS224</f>
        <v>214102.76</v>
      </c>
      <c r="DT221" s="102">
        <f t="shared" si="622"/>
        <v>37.894293805309736</v>
      </c>
      <c r="DU221" s="102">
        <f>DU222+DU224</f>
        <v>-345000</v>
      </c>
      <c r="DV221" s="102">
        <f>DV222+DV224</f>
        <v>220000</v>
      </c>
      <c r="DW221" s="102">
        <f t="shared" ref="DW221:DZ221" si="633">DW222+DW224</f>
        <v>0</v>
      </c>
      <c r="DX221" s="102">
        <f t="shared" ref="DX221" si="634">DX222+DX224</f>
        <v>0</v>
      </c>
      <c r="DY221" s="102">
        <f t="shared" si="633"/>
        <v>0</v>
      </c>
      <c r="DZ221" s="102">
        <f t="shared" si="633"/>
        <v>0</v>
      </c>
    </row>
    <row r="222" spans="1:130" s="630" customFormat="1" ht="20.100000000000001" customHeight="1" x14ac:dyDescent="0.35">
      <c r="A222" s="622"/>
      <c r="B222" s="622" t="s">
        <v>700</v>
      </c>
      <c r="C222" s="641" t="s">
        <v>5</v>
      </c>
      <c r="D222" s="617"/>
      <c r="E222" s="617"/>
      <c r="F222" s="617"/>
      <c r="G222" s="617"/>
      <c r="H222" s="617"/>
      <c r="I222" s="617"/>
      <c r="J222" s="619" t="s">
        <v>201</v>
      </c>
      <c r="K222" s="654"/>
      <c r="L222" s="587"/>
      <c r="M222" s="822">
        <v>451</v>
      </c>
      <c r="N222" s="904" t="s">
        <v>199</v>
      </c>
      <c r="O222" s="904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591"/>
      <c r="AJ222" s="31"/>
      <c r="AK222" s="31"/>
      <c r="AL222" s="31"/>
      <c r="AM222" s="31"/>
      <c r="AN222" s="51"/>
      <c r="AO222" s="51"/>
      <c r="AP222" s="51"/>
      <c r="AQ222" s="51"/>
      <c r="AR222" s="51"/>
      <c r="AS222" s="51"/>
      <c r="AT222" s="51"/>
      <c r="AU222" s="51"/>
      <c r="AV222" s="51"/>
      <c r="AW222" s="51"/>
      <c r="AX222" s="51"/>
      <c r="AY222" s="51"/>
      <c r="AZ222" s="31"/>
      <c r="BA222" s="31"/>
      <c r="BB222" s="51"/>
      <c r="BC222" s="51"/>
      <c r="BD222" s="51"/>
      <c r="BE222" s="51"/>
      <c r="BF222" s="51"/>
      <c r="BG222" s="102">
        <f>BG223</f>
        <v>0</v>
      </c>
      <c r="BH222" s="102">
        <f>BH223</f>
        <v>0</v>
      </c>
      <c r="BI222" s="102">
        <f>BI223</f>
        <v>0</v>
      </c>
      <c r="BJ222" s="102">
        <f>BJ223</f>
        <v>0</v>
      </c>
      <c r="BK222" s="102">
        <f>BK223</f>
        <v>0</v>
      </c>
      <c r="BL222" s="102">
        <f t="shared" si="604"/>
        <v>0</v>
      </c>
      <c r="BM222" s="102"/>
      <c r="BN222" s="102"/>
      <c r="BO222" s="102">
        <f>BO223</f>
        <v>0</v>
      </c>
      <c r="BP222" s="102"/>
      <c r="BQ222" s="102"/>
      <c r="BR222" s="102">
        <f t="shared" si="623"/>
        <v>0</v>
      </c>
      <c r="BS222" s="102">
        <f t="shared" si="623"/>
        <v>0</v>
      </c>
      <c r="BT222" s="102">
        <f t="shared" si="623"/>
        <v>0</v>
      </c>
      <c r="BU222" s="102">
        <f t="shared" si="623"/>
        <v>0</v>
      </c>
      <c r="BV222" s="102"/>
      <c r="BW222" s="102"/>
      <c r="BX222" s="51"/>
      <c r="BY222" s="102">
        <f t="shared" si="624"/>
        <v>0</v>
      </c>
      <c r="BZ222" s="102">
        <f t="shared" si="624"/>
        <v>0</v>
      </c>
      <c r="CA222" s="102">
        <f t="shared" si="607"/>
        <v>0</v>
      </c>
      <c r="CB222" s="102">
        <f t="shared" si="608"/>
        <v>0</v>
      </c>
      <c r="CC222" s="102">
        <f t="shared" si="625"/>
        <v>0</v>
      </c>
      <c r="CD222" s="102">
        <f t="shared" si="625"/>
        <v>0</v>
      </c>
      <c r="CE222" s="102">
        <f t="shared" si="625"/>
        <v>100000</v>
      </c>
      <c r="CF222" s="102">
        <f t="shared" si="625"/>
        <v>0</v>
      </c>
      <c r="CG222" s="102">
        <f t="shared" si="609"/>
        <v>0</v>
      </c>
      <c r="CH222" s="102">
        <f t="shared" si="626"/>
        <v>0</v>
      </c>
      <c r="CI222" s="102">
        <f t="shared" si="626"/>
        <v>100000</v>
      </c>
      <c r="CJ222" s="102"/>
      <c r="CK222" s="102">
        <f t="shared" si="611"/>
        <v>0</v>
      </c>
      <c r="CL222" s="102">
        <f t="shared" si="626"/>
        <v>0</v>
      </c>
      <c r="CM222" s="102">
        <f t="shared" si="626"/>
        <v>100000</v>
      </c>
      <c r="CN222" s="102"/>
      <c r="CO222" s="102">
        <f t="shared" si="613"/>
        <v>0</v>
      </c>
      <c r="CP222" s="102">
        <f t="shared" si="626"/>
        <v>0</v>
      </c>
      <c r="CQ222" s="102">
        <f t="shared" si="626"/>
        <v>100000</v>
      </c>
      <c r="CR222" s="102">
        <f t="shared" si="626"/>
        <v>0</v>
      </c>
      <c r="CS222" s="102">
        <f t="shared" si="614"/>
        <v>0</v>
      </c>
      <c r="CT222" s="102">
        <f t="shared" si="626"/>
        <v>20000</v>
      </c>
      <c r="CU222" s="102">
        <f t="shared" si="626"/>
        <v>120000</v>
      </c>
      <c r="CV222" s="102">
        <f t="shared" si="626"/>
        <v>0</v>
      </c>
      <c r="CW222" s="102">
        <f t="shared" si="615"/>
        <v>0</v>
      </c>
      <c r="CX222" s="102">
        <f t="shared" si="626"/>
        <v>60000</v>
      </c>
      <c r="CY222" s="102">
        <f t="shared" si="626"/>
        <v>180000</v>
      </c>
      <c r="CZ222" s="102">
        <f t="shared" si="626"/>
        <v>0</v>
      </c>
      <c r="DA222" s="102">
        <f t="shared" si="626"/>
        <v>0</v>
      </c>
      <c r="DB222" s="102">
        <f>DB223</f>
        <v>0</v>
      </c>
      <c r="DC222" s="102">
        <f>DC223</f>
        <v>70151.23</v>
      </c>
      <c r="DD222" s="102">
        <f t="shared" si="576"/>
        <v>0</v>
      </c>
      <c r="DE222" s="102">
        <f t="shared" si="577"/>
        <v>4.6767486666666667</v>
      </c>
      <c r="DF222" s="102">
        <f>DF223</f>
        <v>174765.49</v>
      </c>
      <c r="DG222" s="102">
        <f>DG223</f>
        <v>1500000</v>
      </c>
      <c r="DH222" s="102">
        <f t="shared" si="626"/>
        <v>102781.93</v>
      </c>
      <c r="DI222" s="102">
        <f t="shared" si="617"/>
        <v>6.8521286666666663</v>
      </c>
      <c r="DJ222" s="102">
        <f t="shared" si="626"/>
        <v>0</v>
      </c>
      <c r="DK222" s="102">
        <f>DK223</f>
        <v>1500000</v>
      </c>
      <c r="DL222" s="102">
        <f t="shared" si="619"/>
        <v>11.651032666666666</v>
      </c>
      <c r="DM222" s="102">
        <f t="shared" si="627"/>
        <v>-1335666.8400000001</v>
      </c>
      <c r="DN222" s="102">
        <f>DN223</f>
        <v>164333.16</v>
      </c>
      <c r="DO222" s="102">
        <f t="shared" si="629"/>
        <v>8600</v>
      </c>
      <c r="DP222" s="102">
        <f t="shared" si="621"/>
        <v>5.2332712399615513</v>
      </c>
      <c r="DQ222" s="102">
        <f t="shared" si="629"/>
        <v>666.83999999999651</v>
      </c>
      <c r="DR222" s="102">
        <f>DR223</f>
        <v>165000</v>
      </c>
      <c r="DS222" s="102">
        <f t="shared" si="631"/>
        <v>54069.599999999999</v>
      </c>
      <c r="DT222" s="102">
        <f t="shared" si="622"/>
        <v>32.769454545454543</v>
      </c>
      <c r="DU222" s="102">
        <f t="shared" si="631"/>
        <v>-125000</v>
      </c>
      <c r="DV222" s="102">
        <f>DV223</f>
        <v>40000</v>
      </c>
      <c r="DW222" s="102">
        <f t="shared" ref="DW222:DZ222" si="635">DW223</f>
        <v>0</v>
      </c>
      <c r="DX222" s="102">
        <f t="shared" si="635"/>
        <v>0</v>
      </c>
      <c r="DY222" s="102">
        <f t="shared" si="635"/>
        <v>0</v>
      </c>
      <c r="DZ222" s="102">
        <f t="shared" si="635"/>
        <v>0</v>
      </c>
    </row>
    <row r="223" spans="1:130" s="630" customFormat="1" ht="20.100000000000001" customHeight="1" x14ac:dyDescent="0.35">
      <c r="A223" s="622"/>
      <c r="B223" s="622"/>
      <c r="C223" s="536"/>
      <c r="D223" s="617"/>
      <c r="E223" s="617"/>
      <c r="F223" s="617"/>
      <c r="G223" s="617"/>
      <c r="H223" s="617"/>
      <c r="I223" s="617"/>
      <c r="J223" s="619" t="s">
        <v>201</v>
      </c>
      <c r="K223" s="654"/>
      <c r="L223" s="609"/>
      <c r="M223" s="609"/>
      <c r="N223" s="609">
        <v>4511</v>
      </c>
      <c r="O223" s="573" t="s">
        <v>693</v>
      </c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591"/>
      <c r="AJ223" s="31"/>
      <c r="AK223" s="31"/>
      <c r="AL223" s="31"/>
      <c r="AM223" s="31"/>
      <c r="AN223" s="51"/>
      <c r="AO223" s="51"/>
      <c r="AP223" s="51"/>
      <c r="AQ223" s="51"/>
      <c r="AR223" s="51"/>
      <c r="AS223" s="51"/>
      <c r="AT223" s="51"/>
      <c r="AU223" s="51"/>
      <c r="AV223" s="51"/>
      <c r="AW223" s="51"/>
      <c r="AX223" s="51"/>
      <c r="AY223" s="51"/>
      <c r="AZ223" s="31"/>
      <c r="BA223" s="31"/>
      <c r="BB223" s="51"/>
      <c r="BC223" s="51"/>
      <c r="BD223" s="51"/>
      <c r="BE223" s="51"/>
      <c r="BF223" s="51"/>
      <c r="BG223" s="51"/>
      <c r="BH223" s="51"/>
      <c r="BI223" s="51"/>
      <c r="BJ223" s="51"/>
      <c r="BK223" s="51"/>
      <c r="BL223" s="51"/>
      <c r="BM223" s="51"/>
      <c r="BN223" s="51"/>
      <c r="BO223" s="51"/>
      <c r="BP223" s="51"/>
      <c r="BQ223" s="51"/>
      <c r="BR223" s="51"/>
      <c r="BS223" s="51"/>
      <c r="BT223" s="51"/>
      <c r="BU223" s="51"/>
      <c r="BV223" s="51"/>
      <c r="BW223" s="51"/>
      <c r="BX223" s="51"/>
      <c r="BY223" s="51"/>
      <c r="BZ223" s="51">
        <v>0</v>
      </c>
      <c r="CA223" s="51">
        <f t="shared" si="607"/>
        <v>0</v>
      </c>
      <c r="CB223" s="51">
        <f t="shared" si="608"/>
        <v>0</v>
      </c>
      <c r="CC223" s="51"/>
      <c r="CD223" s="51"/>
      <c r="CE223" s="51">
        <v>100000</v>
      </c>
      <c r="CF223" s="51">
        <v>0</v>
      </c>
      <c r="CG223" s="51">
        <f t="shared" si="609"/>
        <v>0</v>
      </c>
      <c r="CH223" s="51">
        <f>(CI223-CE223)</f>
        <v>0</v>
      </c>
      <c r="CI223" s="51">
        <v>100000</v>
      </c>
      <c r="CJ223" s="51"/>
      <c r="CK223" s="51">
        <f t="shared" si="611"/>
        <v>0</v>
      </c>
      <c r="CL223" s="51">
        <f>(CM223-CI223)</f>
        <v>0</v>
      </c>
      <c r="CM223" s="51">
        <v>100000</v>
      </c>
      <c r="CN223" s="51"/>
      <c r="CO223" s="51">
        <f t="shared" si="613"/>
        <v>0</v>
      </c>
      <c r="CP223" s="51">
        <f>(CQ223-CM223)</f>
        <v>0</v>
      </c>
      <c r="CQ223" s="51">
        <v>100000</v>
      </c>
      <c r="CR223" s="51"/>
      <c r="CS223" s="51">
        <f t="shared" si="614"/>
        <v>0</v>
      </c>
      <c r="CT223" s="51">
        <f>(CU223-CQ223)</f>
        <v>20000</v>
      </c>
      <c r="CU223" s="51">
        <v>120000</v>
      </c>
      <c r="CV223" s="51"/>
      <c r="CW223" s="51">
        <f t="shared" si="615"/>
        <v>0</v>
      </c>
      <c r="CX223" s="51">
        <f>(CY223-CU223)</f>
        <v>60000</v>
      </c>
      <c r="CY223" s="51">
        <v>180000</v>
      </c>
      <c r="CZ223" s="51"/>
      <c r="DA223" s="51"/>
      <c r="DB223" s="745">
        <v>0</v>
      </c>
      <c r="DC223" s="745">
        <v>70151.23</v>
      </c>
      <c r="DD223" s="51">
        <f t="shared" si="576"/>
        <v>0</v>
      </c>
      <c r="DE223" s="51">
        <f t="shared" si="577"/>
        <v>4.6767486666666667</v>
      </c>
      <c r="DF223" s="51">
        <v>174765.49</v>
      </c>
      <c r="DG223" s="51">
        <v>1500000</v>
      </c>
      <c r="DH223" s="51">
        <v>102781.93</v>
      </c>
      <c r="DI223" s="51">
        <f t="shared" si="617"/>
        <v>6.8521286666666663</v>
      </c>
      <c r="DJ223" s="51">
        <f>(DK223-DG223)</f>
        <v>0</v>
      </c>
      <c r="DK223" s="51">
        <v>1500000</v>
      </c>
      <c r="DL223" s="51">
        <f t="shared" si="619"/>
        <v>11.651032666666666</v>
      </c>
      <c r="DM223" s="51">
        <f>(DN223-DK223)</f>
        <v>-1335666.8400000001</v>
      </c>
      <c r="DN223" s="51">
        <v>164333.16</v>
      </c>
      <c r="DO223" s="51">
        <v>8600</v>
      </c>
      <c r="DP223" s="51">
        <f t="shared" si="621"/>
        <v>5.2332712399615513</v>
      </c>
      <c r="DQ223" s="51">
        <f>(DR223-DN223)</f>
        <v>666.83999999999651</v>
      </c>
      <c r="DR223" s="51">
        <v>165000</v>
      </c>
      <c r="DS223" s="51">
        <v>54069.599999999999</v>
      </c>
      <c r="DT223" s="51">
        <f t="shared" si="622"/>
        <v>32.769454545454543</v>
      </c>
      <c r="DU223" s="51">
        <f>(DV223-DR223)</f>
        <v>-125000</v>
      </c>
      <c r="DV223" s="51">
        <v>40000</v>
      </c>
      <c r="DW223" s="51"/>
      <c r="DX223" s="51"/>
      <c r="DY223" s="51"/>
      <c r="DZ223" s="51"/>
    </row>
    <row r="224" spans="1:130" s="630" customFormat="1" ht="20.100000000000001" customHeight="1" x14ac:dyDescent="0.35">
      <c r="A224" s="622"/>
      <c r="B224" s="622" t="s">
        <v>728</v>
      </c>
      <c r="C224" s="641" t="s">
        <v>9</v>
      </c>
      <c r="D224" s="645"/>
      <c r="E224" s="645"/>
      <c r="F224" s="645"/>
      <c r="G224" s="645"/>
      <c r="H224" s="645"/>
      <c r="I224" s="645"/>
      <c r="J224" s="619" t="s">
        <v>201</v>
      </c>
      <c r="K224" s="654"/>
      <c r="L224" s="587"/>
      <c r="M224" s="822">
        <v>451</v>
      </c>
      <c r="N224" s="905" t="s">
        <v>199</v>
      </c>
      <c r="O224" s="905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591"/>
      <c r="AJ224" s="31"/>
      <c r="AK224" s="31"/>
      <c r="AL224" s="31"/>
      <c r="AM224" s="31"/>
      <c r="AN224" s="51"/>
      <c r="AO224" s="51"/>
      <c r="AP224" s="51"/>
      <c r="AQ224" s="51"/>
      <c r="AR224" s="51"/>
      <c r="AS224" s="51"/>
      <c r="AT224" s="51"/>
      <c r="AU224" s="51"/>
      <c r="AV224" s="51"/>
      <c r="AW224" s="51"/>
      <c r="AX224" s="51"/>
      <c r="AY224" s="51"/>
      <c r="AZ224" s="31"/>
      <c r="BA224" s="31"/>
      <c r="BB224" s="51"/>
      <c r="BC224" s="51"/>
      <c r="BD224" s="51"/>
      <c r="BE224" s="51"/>
      <c r="BF224" s="51"/>
      <c r="BG224" s="51"/>
      <c r="BH224" s="51"/>
      <c r="BI224" s="51"/>
      <c r="BJ224" s="51"/>
      <c r="BK224" s="51"/>
      <c r="BL224" s="51"/>
      <c r="BM224" s="51"/>
      <c r="BN224" s="51"/>
      <c r="BO224" s="51"/>
      <c r="BP224" s="51"/>
      <c r="BQ224" s="51"/>
      <c r="BR224" s="51"/>
      <c r="BS224" s="51"/>
      <c r="BT224" s="51"/>
      <c r="BU224" s="51"/>
      <c r="BV224" s="51"/>
      <c r="BW224" s="51"/>
      <c r="BX224" s="51"/>
      <c r="BY224" s="51"/>
      <c r="BZ224" s="102">
        <f>BZ225</f>
        <v>0</v>
      </c>
      <c r="CA224" s="51"/>
      <c r="CB224" s="51"/>
      <c r="CC224" s="51"/>
      <c r="CD224" s="51"/>
      <c r="CE224" s="102">
        <f>CE225</f>
        <v>0</v>
      </c>
      <c r="CF224" s="102">
        <f>CF225</f>
        <v>0</v>
      </c>
      <c r="CG224" s="102">
        <f t="shared" si="609"/>
        <v>0</v>
      </c>
      <c r="CH224" s="102">
        <f>CH225</f>
        <v>0</v>
      </c>
      <c r="CI224" s="102">
        <f>CI225</f>
        <v>0</v>
      </c>
      <c r="CJ224" s="102"/>
      <c r="CK224" s="102">
        <f t="shared" si="611"/>
        <v>0</v>
      </c>
      <c r="CL224" s="102">
        <f>CL225</f>
        <v>0</v>
      </c>
      <c r="CM224" s="102">
        <f>CM225</f>
        <v>430000</v>
      </c>
      <c r="CN224" s="102"/>
      <c r="CO224" s="102">
        <f t="shared" si="613"/>
        <v>0</v>
      </c>
      <c r="CP224" s="102">
        <f>CP225</f>
        <v>0</v>
      </c>
      <c r="CQ224" s="102">
        <f>CQ225</f>
        <v>430000</v>
      </c>
      <c r="CR224" s="102">
        <f>CR225</f>
        <v>0</v>
      </c>
      <c r="CS224" s="102">
        <f t="shared" si="614"/>
        <v>0</v>
      </c>
      <c r="CT224" s="102">
        <f>CT225</f>
        <v>-30000</v>
      </c>
      <c r="CU224" s="102">
        <f>CU225</f>
        <v>400000</v>
      </c>
      <c r="CV224" s="102">
        <f>CV225</f>
        <v>0</v>
      </c>
      <c r="CW224" s="102">
        <f t="shared" si="615"/>
        <v>0</v>
      </c>
      <c r="CX224" s="102">
        <f t="shared" ref="CX224:DH224" si="636">CX225</f>
        <v>0</v>
      </c>
      <c r="CY224" s="102">
        <f t="shared" si="636"/>
        <v>400000</v>
      </c>
      <c r="CZ224" s="115">
        <f t="shared" si="636"/>
        <v>0</v>
      </c>
      <c r="DA224" s="115">
        <f t="shared" si="636"/>
        <v>0</v>
      </c>
      <c r="DB224" s="102">
        <f t="shared" si="636"/>
        <v>0</v>
      </c>
      <c r="DC224" s="115">
        <f>DC225</f>
        <v>98481.93</v>
      </c>
      <c r="DD224" s="102">
        <f t="shared" si="576"/>
        <v>0</v>
      </c>
      <c r="DE224" s="102">
        <f t="shared" si="577"/>
        <v>24.620482499999998</v>
      </c>
      <c r="DF224" s="115">
        <v>147656.25</v>
      </c>
      <c r="DG224" s="115">
        <f t="shared" si="636"/>
        <v>300000</v>
      </c>
      <c r="DH224" s="102">
        <f t="shared" si="636"/>
        <v>0</v>
      </c>
      <c r="DI224" s="102">
        <f t="shared" si="617"/>
        <v>0</v>
      </c>
      <c r="DJ224" s="102">
        <f>DJ225</f>
        <v>100000</v>
      </c>
      <c r="DK224" s="115">
        <f>DK225</f>
        <v>400000</v>
      </c>
      <c r="DL224" s="102">
        <f t="shared" si="619"/>
        <v>36.9140625</v>
      </c>
      <c r="DM224" s="102">
        <f>DM225</f>
        <v>0</v>
      </c>
      <c r="DN224" s="115">
        <f>DN225</f>
        <v>400000</v>
      </c>
      <c r="DO224" s="102">
        <f t="shared" ref="DO224" si="637">DO225</f>
        <v>160033.16</v>
      </c>
      <c r="DP224" s="102">
        <f t="shared" si="621"/>
        <v>40.008290000000002</v>
      </c>
      <c r="DQ224" s="102">
        <f>DQ225</f>
        <v>0</v>
      </c>
      <c r="DR224" s="115">
        <f>DR225</f>
        <v>400000</v>
      </c>
      <c r="DS224" s="115">
        <f t="shared" ref="DS224" si="638">DS225</f>
        <v>160033.16</v>
      </c>
      <c r="DT224" s="102">
        <f t="shared" si="622"/>
        <v>40.008290000000002</v>
      </c>
      <c r="DU224" s="102">
        <f>DU225</f>
        <v>-220000</v>
      </c>
      <c r="DV224" s="115">
        <f>DV225</f>
        <v>180000</v>
      </c>
      <c r="DW224" s="115">
        <f t="shared" ref="DW224:DZ224" si="639">DW225</f>
        <v>0</v>
      </c>
      <c r="DX224" s="115">
        <f t="shared" si="639"/>
        <v>0</v>
      </c>
      <c r="DY224" s="115">
        <f t="shared" si="639"/>
        <v>0</v>
      </c>
      <c r="DZ224" s="115">
        <f t="shared" si="639"/>
        <v>0</v>
      </c>
    </row>
    <row r="225" spans="1:130" s="630" customFormat="1" ht="20.100000000000001" customHeight="1" x14ac:dyDescent="0.35">
      <c r="A225" s="622"/>
      <c r="B225" s="719"/>
      <c r="C225" s="645"/>
      <c r="D225" s="645"/>
      <c r="E225" s="645"/>
      <c r="F225" s="645"/>
      <c r="G225" s="645"/>
      <c r="H225" s="645"/>
      <c r="I225" s="645"/>
      <c r="J225" s="619" t="s">
        <v>201</v>
      </c>
      <c r="K225" s="654"/>
      <c r="L225" s="609"/>
      <c r="M225" s="609"/>
      <c r="N225" s="609">
        <v>4511</v>
      </c>
      <c r="O225" s="573" t="s">
        <v>200</v>
      </c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591"/>
      <c r="AJ225" s="31"/>
      <c r="AK225" s="31"/>
      <c r="AL225" s="31"/>
      <c r="AM225" s="31"/>
      <c r="AN225" s="51"/>
      <c r="AO225" s="51"/>
      <c r="AP225" s="51"/>
      <c r="AQ225" s="51"/>
      <c r="AR225" s="51"/>
      <c r="AS225" s="51"/>
      <c r="AT225" s="51"/>
      <c r="AU225" s="51"/>
      <c r="AV225" s="51"/>
      <c r="AW225" s="51"/>
      <c r="AX225" s="51"/>
      <c r="AY225" s="51"/>
      <c r="AZ225" s="31"/>
      <c r="BA225" s="31"/>
      <c r="BB225" s="51"/>
      <c r="BC225" s="51"/>
      <c r="BD225" s="51"/>
      <c r="BE225" s="51"/>
      <c r="BF225" s="51"/>
      <c r="BG225" s="51"/>
      <c r="BH225" s="51"/>
      <c r="BI225" s="51"/>
      <c r="BJ225" s="51"/>
      <c r="BK225" s="51"/>
      <c r="BL225" s="51"/>
      <c r="BM225" s="51"/>
      <c r="BN225" s="51"/>
      <c r="BO225" s="51"/>
      <c r="BP225" s="51"/>
      <c r="BQ225" s="51"/>
      <c r="BR225" s="51"/>
      <c r="BS225" s="51"/>
      <c r="BT225" s="51"/>
      <c r="BU225" s="51"/>
      <c r="BV225" s="51"/>
      <c r="BW225" s="51"/>
      <c r="BX225" s="51"/>
      <c r="BY225" s="51"/>
      <c r="BZ225" s="51">
        <v>0</v>
      </c>
      <c r="CA225" s="51"/>
      <c r="CB225" s="51"/>
      <c r="CC225" s="51"/>
      <c r="CD225" s="51"/>
      <c r="CE225" s="51">
        <v>0</v>
      </c>
      <c r="CF225" s="51"/>
      <c r="CG225" s="51"/>
      <c r="CH225" s="51"/>
      <c r="CI225" s="51">
        <v>0</v>
      </c>
      <c r="CJ225" s="51"/>
      <c r="CK225" s="51"/>
      <c r="CL225" s="51"/>
      <c r="CM225" s="51">
        <v>430000</v>
      </c>
      <c r="CN225" s="51"/>
      <c r="CO225" s="51"/>
      <c r="CP225" s="51"/>
      <c r="CQ225" s="51">
        <v>430000</v>
      </c>
      <c r="CR225" s="51"/>
      <c r="CS225" s="51"/>
      <c r="CT225" s="51">
        <f>(CU225-CQ225)</f>
        <v>-30000</v>
      </c>
      <c r="CU225" s="51">
        <v>400000</v>
      </c>
      <c r="CV225" s="51"/>
      <c r="CW225" s="51"/>
      <c r="CX225" s="51">
        <f>(CY225-CU225)</f>
        <v>0</v>
      </c>
      <c r="CY225" s="51">
        <v>400000</v>
      </c>
      <c r="CZ225" s="745"/>
      <c r="DA225" s="745"/>
      <c r="DB225" s="754">
        <v>0</v>
      </c>
      <c r="DC225" s="745">
        <v>98481.93</v>
      </c>
      <c r="DD225" s="51">
        <f t="shared" si="576"/>
        <v>0</v>
      </c>
      <c r="DE225" s="51">
        <f t="shared" si="577"/>
        <v>24.620482499999998</v>
      </c>
      <c r="DF225" s="745">
        <v>147656.25</v>
      </c>
      <c r="DG225" s="745">
        <v>300000</v>
      </c>
      <c r="DH225" s="51"/>
      <c r="DI225" s="51"/>
      <c r="DJ225" s="51">
        <f>(DK225-DG225)</f>
        <v>100000</v>
      </c>
      <c r="DK225" s="745">
        <v>400000</v>
      </c>
      <c r="DL225" s="51"/>
      <c r="DM225" s="51">
        <f>(DN225-DK225)</f>
        <v>0</v>
      </c>
      <c r="DN225" s="745">
        <v>400000</v>
      </c>
      <c r="DO225" s="51">
        <v>160033.16</v>
      </c>
      <c r="DP225" s="51"/>
      <c r="DQ225" s="51">
        <f>(DR225-DN225)</f>
        <v>0</v>
      </c>
      <c r="DR225" s="745">
        <v>400000</v>
      </c>
      <c r="DS225" s="745">
        <v>160033.16</v>
      </c>
      <c r="DT225" s="51"/>
      <c r="DU225" s="51">
        <f>(DV225-DR225)</f>
        <v>-220000</v>
      </c>
      <c r="DV225" s="745">
        <v>180000</v>
      </c>
      <c r="DW225" s="745"/>
      <c r="DX225" s="745"/>
      <c r="DY225" s="745"/>
      <c r="DZ225" s="745"/>
    </row>
    <row r="226" spans="1:130" s="630" customFormat="1" ht="20.100000000000001" customHeight="1" x14ac:dyDescent="0.35">
      <c r="A226" s="660" t="s">
        <v>262</v>
      </c>
      <c r="B226" s="660" t="s">
        <v>262</v>
      </c>
      <c r="C226" s="496"/>
      <c r="D226" s="660"/>
      <c r="E226" s="660"/>
      <c r="F226" s="660"/>
      <c r="G226" s="660" t="s">
        <v>9</v>
      </c>
      <c r="H226" s="660"/>
      <c r="I226" s="660"/>
      <c r="J226" s="660"/>
      <c r="K226" s="505"/>
      <c r="L226" s="919" t="s">
        <v>270</v>
      </c>
      <c r="M226" s="919"/>
      <c r="N226" s="919"/>
      <c r="O226" s="919"/>
      <c r="P226" s="676"/>
      <c r="Q226" s="676"/>
      <c r="R226" s="676"/>
      <c r="S226" s="676"/>
      <c r="T226" s="676"/>
      <c r="U226" s="676"/>
      <c r="V226" s="676"/>
      <c r="W226" s="676"/>
      <c r="X226" s="676"/>
      <c r="Y226" s="676"/>
      <c r="Z226" s="676"/>
      <c r="AA226" s="676"/>
      <c r="AB226" s="676"/>
      <c r="AC226" s="676"/>
      <c r="AD226" s="676"/>
      <c r="AE226" s="676"/>
      <c r="AF226" s="676"/>
      <c r="AG226" s="676"/>
      <c r="AH226" s="676"/>
      <c r="AI226" s="677"/>
      <c r="AJ226" s="676"/>
      <c r="AK226" s="676"/>
      <c r="AL226" s="676"/>
      <c r="AM226" s="676"/>
      <c r="AN226" s="113">
        <f>AN227+AN236+AN254+AN99</f>
        <v>0</v>
      </c>
      <c r="AO226" s="113">
        <f>AO227+AO236+AO254+AO99</f>
        <v>0</v>
      </c>
      <c r="AP226" s="113">
        <f>AP227+AP236+AP254+AP99</f>
        <v>0</v>
      </c>
      <c r="AQ226" s="113">
        <f>AQ227+AQ236+AQ254+AQ99</f>
        <v>0</v>
      </c>
      <c r="AR226" s="113">
        <f>AR227+AR236+AR254+AR337+AR368+AR286+AR375</f>
        <v>0</v>
      </c>
      <c r="AS226" s="674"/>
      <c r="AT226" s="674"/>
      <c r="AU226" s="113">
        <f>AU227+AU236+AU254+AU99</f>
        <v>1049000</v>
      </c>
      <c r="AV226" s="113">
        <f>AV227+AV236+AV254+AV337+AV368+AV286+AV375</f>
        <v>426250</v>
      </c>
      <c r="AW226" s="113" t="e">
        <f>AW227+AW236+AW254+AW99+AW337+AW368</f>
        <v>#REF!</v>
      </c>
      <c r="AX226" s="113" t="e">
        <f>AX227+AX236+AX254+AX99+AX337+AX368</f>
        <v>#REF!</v>
      </c>
      <c r="AY226" s="113">
        <f>AY227+AY236+AY254+AY99+AY337+AY368</f>
        <v>894730.5</v>
      </c>
      <c r="AZ226" s="676"/>
      <c r="BA226" s="676"/>
      <c r="BB226" s="113">
        <f>BB227+BB236+BB254+BB337+BB368+BB286+BB375</f>
        <v>1395902.5</v>
      </c>
      <c r="BC226" s="113">
        <f>BC227+BC236+BC254+BC337+BC368+BC286+BC375</f>
        <v>1395902.5</v>
      </c>
      <c r="BD226" s="113">
        <f>BD227+BD236+BD254+BD99+BD337+BD368</f>
        <v>613101.56000000006</v>
      </c>
      <c r="BE226" s="113">
        <f>BE227+BE236+BE254+BE99+BE337+BE368</f>
        <v>966706.29</v>
      </c>
      <c r="BF226" s="113">
        <f>BF227+BF236+BF254+BF337+BF368+BF286+BF375</f>
        <v>2537048.09</v>
      </c>
      <c r="BG226" s="113">
        <f>BG227+BG236+BG254+BG337+BG368+BG286+BG375+BG381+BG411+BG418+BG266+BG361+BG313+BG388+BG451</f>
        <v>2535128.54</v>
      </c>
      <c r="BH226" s="113">
        <f>BH227+BH236+BH254+BH337+BH368+BH286+BH375+BH381+BH411+BH418+BH266+BH361</f>
        <v>1910666.0899999999</v>
      </c>
      <c r="BI226" s="113">
        <f>BI227+BI236+BI254+BI337+BI368+BI286+BI375+BI381+BI411+BI418+BI266+BI361</f>
        <v>1116789.3999999999</v>
      </c>
      <c r="BJ226" s="113">
        <f>BJ227+BJ236+BJ254+BJ337+BJ368+BJ286+BJ375+BJ381+BJ411+BJ418+BJ266+BJ361+BJ313+BJ388+BJ451</f>
        <v>3027455.4899999998</v>
      </c>
      <c r="BK226" s="113">
        <f>BK227+BK236+BK254+BK337+BK368+BK286+BK375+BK381+BK411+BK418+BK266+BK361+BK313+BK388+BK451</f>
        <v>984722.79</v>
      </c>
      <c r="BL226" s="113">
        <f t="shared" ref="BL226:BL244" si="640">IFERROR(BK226/BJ226*100,)</f>
        <v>32.526416763273374</v>
      </c>
      <c r="BM226" s="113"/>
      <c r="BN226" s="113"/>
      <c r="BO226" s="113" t="e">
        <f>BO227+BO236+BO254+BO337+BO368+BO286+BO375+BO381+BO411+BO418+BO266+BO361+BO313+BO388+BO451+#REF!</f>
        <v>#REF!</v>
      </c>
      <c r="BP226" s="113"/>
      <c r="BQ226" s="113"/>
      <c r="BR226" s="113" t="e">
        <f>BR227+BR236+BR254+BR337+BR368+BR286+BR375+BR381+BR411+BR418+BR266+BR361+BR313+BR388+BR451+#REF!</f>
        <v>#REF!</v>
      </c>
      <c r="BS226" s="113" t="e">
        <f>BS227+BS236+BS254+BS337+BS368+BS286+BS375+BS381+BS411+BS418+BS266+BS361+BS313+BS388+BS451+#REF!</f>
        <v>#REF!</v>
      </c>
      <c r="BT226" s="113" t="e">
        <f>BT227+BT236+BT254+BT337+BT368+BT286+BT375+BT381+BT411+BT418+BT266+BT361+BT313+BT388+BT451+#REF!</f>
        <v>#REF!</v>
      </c>
      <c r="BU226" s="113" t="e">
        <f>BU227+BU236+BU254+BU337+BU368+BU286+BU375+BU381+BU411+BU418+BU266+BU361+BU313+BU388+BU451+#REF!</f>
        <v>#REF!</v>
      </c>
      <c r="BV226" s="113" t="e">
        <f>BV227+BV236+BV254+BV337+BV368+BV286+BV375+BV381+BV411+BV418+BV266+BV361+BV313+BV388+BV451+#REF!</f>
        <v>#REF!</v>
      </c>
      <c r="BW226" s="113"/>
      <c r="BX226" s="113"/>
      <c r="BY226" s="113" t="e">
        <f>BY227+BY236+BY254+BY337+BY368+BY286+BY375+BY381+BY411+BY418+BY266+BY361+BY313+BY388+BY451+#REF!</f>
        <v>#REF!</v>
      </c>
      <c r="BZ226" s="113">
        <f>BZ227+BZ236+BZ313+BZ337+BZ381+BZ388+BZ451+BZ286+BZ375+BZ460+BZ266+BZ401+BZ426+BZ254</f>
        <v>3055312.84</v>
      </c>
      <c r="CA226" s="113">
        <f>CA227+CA236+CA313+CA337+CA381+CA388+CA451+CA286+CA375+CA460+CA266+CA401+CA426</f>
        <v>501.9582229327271</v>
      </c>
      <c r="CB226" s="113">
        <f>CB227+CB236+CB313+CB337+CB381+CB388+CB451+CB286+CB375+CB460+CB266+CB401+CB426</f>
        <v>770.0758659337713</v>
      </c>
      <c r="CC226" s="113">
        <f>CC227+CC236+CC313+CC337+CC381+CC388+CC451+CC286+CC375+CC460+CC266+CC401+CC426</f>
        <v>2641800</v>
      </c>
      <c r="CD226" s="113">
        <f>CD227+CD236+CD313+CD337+CD381+CD388+CD451+CD286+CD375+CD460+CD266+CD401+CD426</f>
        <v>2541800</v>
      </c>
      <c r="CE226" s="113">
        <f>CE227+CE236+CE313+CE337+CE381+CE388+CE451+CE286+CE375+CE460+CE266+CE401+CE426+CE254</f>
        <v>2866800</v>
      </c>
      <c r="CF226" s="113">
        <f>CF227+CF236+CF313+CF337+CF381+CF388+CF451+CF286+CF375+CF460+CF266+CF401+CF426</f>
        <v>380334.10000000003</v>
      </c>
      <c r="CG226" s="113">
        <f>CG227+CG236+CG313+CG337+CG381+CG388+CG451+CG286+CG375+CG460+CG266+CG401+CG426</f>
        <v>150.34625405688902</v>
      </c>
      <c r="CH226" s="113">
        <f>CH227+CH236+CH313+CH337+CH381+CH388+CH451+CH286+CH375+CH460+CH266+CH401+CH426</f>
        <v>660800</v>
      </c>
      <c r="CI226" s="113">
        <f>CI227+CI236+CI313+CI337+CI381+CI388+CI451+CI286+CI375+CI460+CI266+CI401+CI426+CI254</f>
        <v>3527600</v>
      </c>
      <c r="CJ226" s="113">
        <f>CJ227+CJ236+CJ313+CJ337+CJ381+CJ388+CJ451+CJ286+CJ375+CJ460+CJ266+CJ401+CJ426</f>
        <v>0</v>
      </c>
      <c r="CK226" s="113">
        <f>CK227+CK236+CK313+CK337+CK381+CK388+CK451+CK286+CK375+CK460+CK266+CK401+CK426</f>
        <v>0</v>
      </c>
      <c r="CL226" s="113">
        <f>CL227+CL236+CL313+CL337+CL381+CL388+CL451+CL286+CL375+CL460+CL266+CL401+CL426</f>
        <v>0</v>
      </c>
      <c r="CM226" s="113">
        <f>CM227+CM236+CM313+CM337+CM381+CM388+CM451+CM286+CM375+CM460+CM266+CM401+CM426+CM254</f>
        <v>3527600</v>
      </c>
      <c r="CN226" s="113">
        <f>CN227+CN236+CN313+CN337+CN381+CN388+CN451+CN286+CN375+CN460+CN266+CN401+CN426</f>
        <v>0</v>
      </c>
      <c r="CO226" s="113">
        <f>CO227+CO236+CO313+CO337+CO381+CO388+CO451+CO286+CO375+CO460+CO266+CO401+CO426</f>
        <v>0</v>
      </c>
      <c r="CP226" s="113">
        <f>CP227+CP236+CP313+CP337+CP381+CP388+CP451+CP286+CP375+CP460+CP266+CP401+CP426</f>
        <v>0</v>
      </c>
      <c r="CQ226" s="113">
        <f>CQ227+CQ236+CQ313+CQ337+CQ381+CQ388+CQ451+CQ286+CQ375+CQ460+CQ266+CQ401+CQ426+CQ254</f>
        <v>3527600</v>
      </c>
      <c r="CR226" s="113">
        <f>CR227+CR236+CR313+CR337+CR381+CR388+CR451+CR286+CR375+CR460+CR266+CR401+CR426+CR254</f>
        <v>2845670.08</v>
      </c>
      <c r="CS226" s="113">
        <f>CS227+CS236+CS313+CS337+CS381+CS388+CS451+CS286+CS375+CS460+CS266+CS401+CS426</f>
        <v>557.39962663624601</v>
      </c>
      <c r="CT226" s="113">
        <f>CT227+CT236+CT313+CT337+CT381+CT388+CT451+CT286+CT375+CT460+CT266+CT401+CT426+CT254</f>
        <v>557811.24</v>
      </c>
      <c r="CU226" s="113">
        <f>CU227+CU236+CU313+CU337+CU381+CU388+CU451+CU286+CU375+CU460+CU266+CU401+CU426+CU254</f>
        <v>4085411.24</v>
      </c>
      <c r="CV226" s="113">
        <f>CV227+CV236+CV313+CV337+CV381+CV388+CV451+CV286+CV375+CV460+CV266+CV401+CV426+CV254</f>
        <v>2845670.08</v>
      </c>
      <c r="CW226" s="113">
        <f>CW227+CW236+CW313+CW337+CW381+CW388+CW451+CW286+CW375+CW460+CW266+CW401+CW426</f>
        <v>585.93546113413288</v>
      </c>
      <c r="CX226" s="113">
        <f t="shared" ref="CX226:DC226" si="641">CX227+CX236+CX313+CX337+CX381+CX388+CX451+CX286+CX375+CX460+CX266+CX401+CX426+CX254</f>
        <v>-37750</v>
      </c>
      <c r="CY226" s="113">
        <f t="shared" si="641"/>
        <v>4047661.24</v>
      </c>
      <c r="CZ226" s="113">
        <f t="shared" si="641"/>
        <v>3810320</v>
      </c>
      <c r="DA226" s="113">
        <f t="shared" si="641"/>
        <v>3707600</v>
      </c>
      <c r="DB226" s="113">
        <f t="shared" si="641"/>
        <v>973907.96</v>
      </c>
      <c r="DC226" s="113">
        <f t="shared" si="641"/>
        <v>948930.60999999987</v>
      </c>
      <c r="DD226" s="113">
        <f t="shared" si="576"/>
        <v>97.435347997361049</v>
      </c>
      <c r="DE226" s="113">
        <f t="shared" si="577"/>
        <v>22.94218308359013</v>
      </c>
      <c r="DF226" s="113">
        <f>DF227+DF236+DF313+DF337+DF381+DF388+DF451+DF286+DF375+DF460+DF266+DF401+DF426+DF254</f>
        <v>3786667.6500000004</v>
      </c>
      <c r="DG226" s="113">
        <f>DG227+DG236+DG313+DG337+DG381+DG388+DG451+DG286+DG375+DG460+DG266+DG401+DG426+DG254</f>
        <v>4174625</v>
      </c>
      <c r="DH226" s="113">
        <f>DH227+DH236+DH313+DH337+DH381+DH388+DH451+DH286+DH375+DH460+DH266+DH401+DH426+DH254</f>
        <v>307915.77999999997</v>
      </c>
      <c r="DI226" s="113">
        <f>DI227+DI236+DI313+DI337+DI381+DI388+DI451+DI286+DI375+DI460+DI266+DI401+DI426</f>
        <v>74.770294310978983</v>
      </c>
      <c r="DJ226" s="113">
        <f>DJ227+DJ236+DJ313+DJ337+DJ381+DJ388+DJ451+DJ286+DJ375+DJ460+DJ266+DJ401+DJ426+DJ254</f>
        <v>-38442.290000000008</v>
      </c>
      <c r="DK226" s="113">
        <f>DK227+DK236+DK313+DK337+DK381+DK388+DK451+DK286+DK375+DK460+DK266+DK401+DK426+DK254</f>
        <v>4136182.71</v>
      </c>
      <c r="DL226" s="113">
        <f>DL227+DL236+DL313+DL337+DL381+DL388+DL451+DL286+DL375+DL460+DL266+DL401+DL426</f>
        <v>708.2696730812844</v>
      </c>
      <c r="DM226" s="113">
        <f>DM227+DM236+DM313+DM337+DM381+DM388+DM451+DM286+DM375+DM460+DM266+DM401+DM426+DM254</f>
        <v>0</v>
      </c>
      <c r="DN226" s="113">
        <f>DN227+DN236+DN313+DN337+DN381+DN388+DN451+DN286+DN375+DN460+DN266+DN401+DN426+DN254</f>
        <v>4136182.71</v>
      </c>
      <c r="DO226" s="113">
        <f>DO227+DO236+DO313+DO337+DO381+DO388+DO451+DO286+DO375+DO460+DO266+DO401+DO426+DO254</f>
        <v>2772925.26</v>
      </c>
      <c r="DP226" s="113">
        <f>DP227+DP236+DP313+DP337+DP381+DP388+DP451+DP286+DP375+DP460+DP266+DP401+DP426</f>
        <v>433.62662138584392</v>
      </c>
      <c r="DQ226" s="113">
        <f>DQ227+DQ236+DQ313+DQ337+DQ381+DQ388+DQ451+DQ286+DQ375+DQ460+DQ266+DQ401+DQ426+DQ254</f>
        <v>1030531</v>
      </c>
      <c r="DR226" s="113">
        <f>DR227+DR236+DR313+DR337+DR381+DR388+DR451+DR286+DR375+DR460+DR266+DR401+DR426+DR254</f>
        <v>5166713.71</v>
      </c>
      <c r="DS226" s="113">
        <f>DS227+DS236+DS313+DS337+DS381+DS388+DS451+DS286+DS375+DS460+DS266+DS401+DS426+DS254</f>
        <v>3925410.5999999996</v>
      </c>
      <c r="DT226" s="113">
        <f>DT227+DT236+DT313+DT337+DT381+DT388+DT451+DT286+DT375+DT460+DT266+DT401+DT426</f>
        <v>557.14516017885569</v>
      </c>
      <c r="DU226" s="113">
        <f t="shared" ref="DU226:DZ226" si="642">DU227+DU236+DU313+DU337+DU381+DU388+DU451+DU286+DU375+DU460+DU266+DU401+DU426+DU254</f>
        <v>-366117.54</v>
      </c>
      <c r="DV226" s="113">
        <f t="shared" si="642"/>
        <v>4800596.17</v>
      </c>
      <c r="DW226" s="113">
        <f t="shared" si="642"/>
        <v>4509594.28</v>
      </c>
      <c r="DX226" s="113">
        <f t="shared" si="642"/>
        <v>4539594.28</v>
      </c>
      <c r="DY226" s="113">
        <f t="shared" si="642"/>
        <v>4405700</v>
      </c>
      <c r="DZ226" s="113">
        <f t="shared" si="642"/>
        <v>4365700</v>
      </c>
    </row>
    <row r="227" spans="1:130" s="630" customFormat="1" ht="20.100000000000001" customHeight="1" x14ac:dyDescent="0.35">
      <c r="A227" s="634" t="s">
        <v>264</v>
      </c>
      <c r="B227" s="634" t="s">
        <v>264</v>
      </c>
      <c r="C227" s="530"/>
      <c r="D227" s="634"/>
      <c r="E227" s="634"/>
      <c r="F227" s="634"/>
      <c r="G227" s="634"/>
      <c r="H227" s="634"/>
      <c r="I227" s="634"/>
      <c r="J227" s="634" t="s">
        <v>208</v>
      </c>
      <c r="K227" s="651"/>
      <c r="L227" s="903" t="s">
        <v>271</v>
      </c>
      <c r="M227" s="903"/>
      <c r="N227" s="903"/>
      <c r="O227" s="903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591"/>
      <c r="AJ227" s="31"/>
      <c r="AK227" s="31"/>
      <c r="AL227" s="31"/>
      <c r="AM227" s="31"/>
      <c r="AN227" s="53">
        <f>AN230</f>
        <v>0</v>
      </c>
      <c r="AO227" s="53">
        <f>AO230</f>
        <v>0</v>
      </c>
      <c r="AP227" s="53">
        <f>AP230</f>
        <v>0</v>
      </c>
      <c r="AQ227" s="53">
        <f>AQ230</f>
        <v>0</v>
      </c>
      <c r="AR227" s="53">
        <v>0</v>
      </c>
      <c r="AS227" s="51"/>
      <c r="AT227" s="51"/>
      <c r="AU227" s="53">
        <f>AU230</f>
        <v>800500</v>
      </c>
      <c r="AV227" s="53">
        <f>AV230</f>
        <v>400250</v>
      </c>
      <c r="AW227" s="53">
        <f>AW230</f>
        <v>0</v>
      </c>
      <c r="AX227" s="53">
        <f>AX230</f>
        <v>0</v>
      </c>
      <c r="AY227" s="53">
        <f>AY230</f>
        <v>800500</v>
      </c>
      <c r="AZ227" s="31"/>
      <c r="BA227" s="31"/>
      <c r="BB227" s="53">
        <f t="shared" ref="BB227:BK227" si="643">BB230</f>
        <v>1200750</v>
      </c>
      <c r="BC227" s="53">
        <f t="shared" si="643"/>
        <v>1200750</v>
      </c>
      <c r="BD227" s="53">
        <f t="shared" si="643"/>
        <v>463742.55</v>
      </c>
      <c r="BE227" s="53">
        <f t="shared" si="643"/>
        <v>791175.13</v>
      </c>
      <c r="BF227" s="53">
        <f t="shared" si="643"/>
        <v>1197600</v>
      </c>
      <c r="BG227" s="53">
        <f t="shared" si="643"/>
        <v>1136535.7</v>
      </c>
      <c r="BH227" s="53">
        <f t="shared" si="643"/>
        <v>588700</v>
      </c>
      <c r="BI227" s="53">
        <f t="shared" si="643"/>
        <v>5332.4000000000233</v>
      </c>
      <c r="BJ227" s="53">
        <f t="shared" si="643"/>
        <v>594032.4</v>
      </c>
      <c r="BK227" s="53">
        <f t="shared" si="643"/>
        <v>586061.85</v>
      </c>
      <c r="BL227" s="53">
        <f t="shared" si="640"/>
        <v>98.658229753124573</v>
      </c>
      <c r="BM227" s="53"/>
      <c r="BN227" s="53"/>
      <c r="BO227" s="53">
        <f>BO230</f>
        <v>1153700</v>
      </c>
      <c r="BP227" s="53"/>
      <c r="BQ227" s="53"/>
      <c r="BR227" s="53">
        <f t="shared" ref="BR227:BY227" si="644">BR230</f>
        <v>-293700</v>
      </c>
      <c r="BS227" s="53">
        <f t="shared" si="644"/>
        <v>860000</v>
      </c>
      <c r="BT227" s="53">
        <f>BT230</f>
        <v>802344.6</v>
      </c>
      <c r="BU227" s="53">
        <f t="shared" si="644"/>
        <v>0</v>
      </c>
      <c r="BV227" s="53">
        <f t="shared" si="644"/>
        <v>860000</v>
      </c>
      <c r="BW227" s="53"/>
      <c r="BX227" s="53"/>
      <c r="BY227" s="53">
        <f t="shared" si="644"/>
        <v>1153700</v>
      </c>
      <c r="BZ227" s="53">
        <f>BZ230</f>
        <v>1137628.22</v>
      </c>
      <c r="CA227" s="53">
        <f t="shared" ref="CA227:CA245" si="645">IFERROR(BZ227/BG227*100,)</f>
        <v>100.09612720480317</v>
      </c>
      <c r="CB227" s="53">
        <f t="shared" ref="CB227:CB245" si="646">IFERROR(BZ227/BY227*100,)</f>
        <v>98.606935945219718</v>
      </c>
      <c r="CC227" s="53">
        <f>CC230</f>
        <v>860000</v>
      </c>
      <c r="CD227" s="53">
        <f>CD230</f>
        <v>860000</v>
      </c>
      <c r="CE227" s="53">
        <f>CE230</f>
        <v>860000</v>
      </c>
      <c r="CF227" s="53">
        <f>CF230</f>
        <v>228863.76</v>
      </c>
      <c r="CG227" s="53">
        <f t="shared" si="460"/>
        <v>26.612065116279069</v>
      </c>
      <c r="CH227" s="53">
        <f>CH230</f>
        <v>388000</v>
      </c>
      <c r="CI227" s="53">
        <f>CI230</f>
        <v>1248000</v>
      </c>
      <c r="CJ227" s="53"/>
      <c r="CK227" s="53">
        <f t="shared" si="461"/>
        <v>0</v>
      </c>
      <c r="CL227" s="53">
        <f>CL230</f>
        <v>0</v>
      </c>
      <c r="CM227" s="53">
        <f>CM230</f>
        <v>1248000</v>
      </c>
      <c r="CN227" s="53"/>
      <c r="CO227" s="53">
        <f t="shared" si="462"/>
        <v>0</v>
      </c>
      <c r="CP227" s="53">
        <f>CP230</f>
        <v>0</v>
      </c>
      <c r="CQ227" s="53">
        <f>CQ230</f>
        <v>1248000</v>
      </c>
      <c r="CR227" s="53">
        <f>CR230</f>
        <v>797467.17</v>
      </c>
      <c r="CS227" s="53">
        <f t="shared" ref="CS227:CS274" si="647">IFERROR(CR227/CQ227*100,)</f>
        <v>63.899612980769241</v>
      </c>
      <c r="CT227" s="53">
        <f>CT230</f>
        <v>19800</v>
      </c>
      <c r="CU227" s="53">
        <f>CU230</f>
        <v>1267800</v>
      </c>
      <c r="CV227" s="53">
        <f>CV230</f>
        <v>797467.17</v>
      </c>
      <c r="CW227" s="53">
        <f t="shared" ref="CW227:CW281" si="648">IFERROR(CV227/CU227*100,)</f>
        <v>62.901654046379562</v>
      </c>
      <c r="CX227" s="53">
        <f t="shared" ref="CX227:DH227" si="649">CX230</f>
        <v>-92800</v>
      </c>
      <c r="CY227" s="53">
        <f t="shared" si="649"/>
        <v>1175000</v>
      </c>
      <c r="CZ227" s="53">
        <f t="shared" si="649"/>
        <v>1248000</v>
      </c>
      <c r="DA227" s="53">
        <f t="shared" si="649"/>
        <v>1248000</v>
      </c>
      <c r="DB227" s="53">
        <f>DB230</f>
        <v>589563.46</v>
      </c>
      <c r="DC227" s="53">
        <f>DC230</f>
        <v>570159.1</v>
      </c>
      <c r="DD227" s="53">
        <f t="shared" si="576"/>
        <v>96.708690189178284</v>
      </c>
      <c r="DE227" s="53">
        <f t="shared" si="577"/>
        <v>45.869597747385356</v>
      </c>
      <c r="DF227" s="53">
        <f t="shared" ref="DF227" si="650">DF230</f>
        <v>1164081.93</v>
      </c>
      <c r="DG227" s="53">
        <f t="shared" si="649"/>
        <v>1248000</v>
      </c>
      <c r="DH227" s="53">
        <f t="shared" si="649"/>
        <v>221274.71</v>
      </c>
      <c r="DI227" s="53">
        <f t="shared" ref="DI227:DI281" si="651">IFERROR(DH227/DG227*100,)</f>
        <v>17.730345352564104</v>
      </c>
      <c r="DJ227" s="53">
        <f>DJ230</f>
        <v>-5000</v>
      </c>
      <c r="DK227" s="53">
        <f>DK230</f>
        <v>1243000</v>
      </c>
      <c r="DL227" s="53">
        <f t="shared" ref="DL227:DL259" si="652">IFERROR(DF227/DK227*100,)</f>
        <v>93.650999999999996</v>
      </c>
      <c r="DM227" s="53">
        <f>DM230</f>
        <v>0</v>
      </c>
      <c r="DN227" s="53">
        <f>DN230</f>
        <v>1243000</v>
      </c>
      <c r="DO227" s="53">
        <f t="shared" ref="DO227" si="653">DO230</f>
        <v>683707.05</v>
      </c>
      <c r="DP227" s="53">
        <f t="shared" ref="DP227:DP281" si="654">IFERROR(DO227/DN227*100,)</f>
        <v>55.004589702333071</v>
      </c>
      <c r="DQ227" s="53">
        <f>DQ230</f>
        <v>0</v>
      </c>
      <c r="DR227" s="53">
        <f>DR230</f>
        <v>1243000</v>
      </c>
      <c r="DS227" s="53">
        <f t="shared" ref="DS227" si="655">DS230</f>
        <v>799040.54999999993</v>
      </c>
      <c r="DT227" s="53">
        <f t="shared" ref="DT227:DT281" si="656">IFERROR(DS227/DR227*100,)</f>
        <v>64.283230088495571</v>
      </c>
      <c r="DU227" s="53">
        <f>DU230</f>
        <v>-193000</v>
      </c>
      <c r="DV227" s="53">
        <f>DV230</f>
        <v>1050000</v>
      </c>
      <c r="DW227" s="53">
        <f t="shared" ref="DW227:DZ227" si="657">DW230</f>
        <v>1248000</v>
      </c>
      <c r="DX227" s="53">
        <f t="shared" ref="DX227" si="658">DX230</f>
        <v>1248000</v>
      </c>
      <c r="DY227" s="53">
        <f t="shared" si="657"/>
        <v>1290000</v>
      </c>
      <c r="DZ227" s="53">
        <f t="shared" si="657"/>
        <v>1290000</v>
      </c>
    </row>
    <row r="228" spans="1:130" s="630" customFormat="1" ht="20.100000000000001" customHeight="1" x14ac:dyDescent="0.35">
      <c r="A228" s="637"/>
      <c r="B228" s="637"/>
      <c r="C228" s="643"/>
      <c r="D228" s="637"/>
      <c r="E228" s="637"/>
      <c r="F228" s="637"/>
      <c r="G228" s="637"/>
      <c r="H228" s="637"/>
      <c r="I228" s="637"/>
      <c r="J228" s="637"/>
      <c r="K228" s="657" t="s">
        <v>5</v>
      </c>
      <c r="L228" s="579" t="s">
        <v>304</v>
      </c>
      <c r="M228" s="579"/>
      <c r="N228" s="579"/>
      <c r="O228" s="813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591"/>
      <c r="AJ228" s="31"/>
      <c r="AK228" s="31"/>
      <c r="AL228" s="31"/>
      <c r="AM228" s="31"/>
      <c r="AN228" s="110">
        <v>0</v>
      </c>
      <c r="AO228" s="110">
        <v>0</v>
      </c>
      <c r="AP228" s="110">
        <v>0</v>
      </c>
      <c r="AQ228" s="110">
        <v>0</v>
      </c>
      <c r="AR228" s="110">
        <v>0</v>
      </c>
      <c r="AS228" s="51"/>
      <c r="AT228" s="51"/>
      <c r="AU228" s="110">
        <v>75500</v>
      </c>
      <c r="AV228" s="110">
        <v>37750</v>
      </c>
      <c r="AW228" s="110">
        <v>0</v>
      </c>
      <c r="AX228" s="110">
        <v>0</v>
      </c>
      <c r="AY228" s="110">
        <f>(BB228-AV228)</f>
        <v>75500</v>
      </c>
      <c r="AZ228" s="31"/>
      <c r="BA228" s="31"/>
      <c r="BB228" s="110">
        <v>113250</v>
      </c>
      <c r="BC228" s="110">
        <v>113250</v>
      </c>
      <c r="BD228" s="110">
        <v>59691.75</v>
      </c>
      <c r="BE228" s="110">
        <v>102659.58</v>
      </c>
      <c r="BF228" s="110">
        <v>160200</v>
      </c>
      <c r="BG228" s="110">
        <f>BG232</f>
        <v>137090.29999999999</v>
      </c>
      <c r="BH228" s="110">
        <v>70000</v>
      </c>
      <c r="BI228" s="110">
        <f>(BJ228-BH228)</f>
        <v>0</v>
      </c>
      <c r="BJ228" s="110">
        <v>70000</v>
      </c>
      <c r="BK228" s="110">
        <v>70000</v>
      </c>
      <c r="BL228" s="110">
        <f t="shared" si="640"/>
        <v>100</v>
      </c>
      <c r="BM228" s="110"/>
      <c r="BN228" s="110"/>
      <c r="BO228" s="110">
        <f>BO232</f>
        <v>138000</v>
      </c>
      <c r="BP228" s="110"/>
      <c r="BQ228" s="110"/>
      <c r="BR228" s="110">
        <f>(BS228-BO228)</f>
        <v>-28000</v>
      </c>
      <c r="BS228" s="110">
        <f>BS232</f>
        <v>110000</v>
      </c>
      <c r="BT228" s="110">
        <f>BT232</f>
        <v>100133.5</v>
      </c>
      <c r="BU228" s="110">
        <f>(BY228-BO228)</f>
        <v>0</v>
      </c>
      <c r="BV228" s="110">
        <f>BV232</f>
        <v>110000</v>
      </c>
      <c r="BW228" s="110"/>
      <c r="BX228" s="110"/>
      <c r="BY228" s="110">
        <f>BY232</f>
        <v>138000</v>
      </c>
      <c r="BZ228" s="110">
        <f>BZ232</f>
        <v>132756.87</v>
      </c>
      <c r="CA228" s="110">
        <f t="shared" si="645"/>
        <v>96.838995902700631</v>
      </c>
      <c r="CB228" s="110">
        <f t="shared" si="646"/>
        <v>96.20063043478261</v>
      </c>
      <c r="CC228" s="110">
        <v>110000</v>
      </c>
      <c r="CD228" s="110">
        <v>110000</v>
      </c>
      <c r="CE228" s="110">
        <f>CE232</f>
        <v>110000</v>
      </c>
      <c r="CF228" s="110">
        <f>CF232</f>
        <v>36612.51</v>
      </c>
      <c r="CG228" s="110">
        <f t="shared" si="460"/>
        <v>33.284100000000002</v>
      </c>
      <c r="CH228" s="110">
        <f>(CI228-CE228)</f>
        <v>65000</v>
      </c>
      <c r="CI228" s="110">
        <f>CI232</f>
        <v>175000</v>
      </c>
      <c r="CJ228" s="110"/>
      <c r="CK228" s="110">
        <f t="shared" si="461"/>
        <v>0</v>
      </c>
      <c r="CL228" s="110">
        <f>(CM228-CI228)</f>
        <v>0</v>
      </c>
      <c r="CM228" s="110">
        <f>CM232</f>
        <v>175000</v>
      </c>
      <c r="CN228" s="110"/>
      <c r="CO228" s="110">
        <f t="shared" si="462"/>
        <v>0</v>
      </c>
      <c r="CP228" s="110">
        <f>(CQ228-CM228)</f>
        <v>0</v>
      </c>
      <c r="CQ228" s="110">
        <f>CQ232</f>
        <v>175000</v>
      </c>
      <c r="CR228" s="110">
        <f>CR232</f>
        <v>89350.17</v>
      </c>
      <c r="CS228" s="110">
        <f t="shared" si="647"/>
        <v>51.057240000000007</v>
      </c>
      <c r="CT228" s="110">
        <f>(CU228-CQ228)</f>
        <v>0</v>
      </c>
      <c r="CU228" s="110">
        <f>CU232</f>
        <v>175000</v>
      </c>
      <c r="CV228" s="110">
        <f>CV232</f>
        <v>89350.17</v>
      </c>
      <c r="CW228" s="110">
        <f t="shared" si="648"/>
        <v>51.057240000000007</v>
      </c>
      <c r="CX228" s="110">
        <f>(CY228-CU228)</f>
        <v>-30000</v>
      </c>
      <c r="CY228" s="110">
        <f>CY232</f>
        <v>145000</v>
      </c>
      <c r="CZ228" s="110">
        <v>175000</v>
      </c>
      <c r="DA228" s="110">
        <v>175000</v>
      </c>
      <c r="DB228" s="110">
        <f>DB232</f>
        <v>88724.71</v>
      </c>
      <c r="DC228" s="110">
        <f>DC232</f>
        <v>72279.05</v>
      </c>
      <c r="DD228" s="110">
        <f t="shared" si="576"/>
        <v>81.46439700958166</v>
      </c>
      <c r="DE228" s="110">
        <f t="shared" si="577"/>
        <v>41.302314285714289</v>
      </c>
      <c r="DF228" s="110">
        <f>DF232</f>
        <v>136229.43</v>
      </c>
      <c r="DG228" s="110">
        <f>DG232</f>
        <v>175000</v>
      </c>
      <c r="DH228" s="110">
        <f>DH232</f>
        <v>32296.560000000001</v>
      </c>
      <c r="DI228" s="110">
        <f t="shared" si="651"/>
        <v>18.455177142857142</v>
      </c>
      <c r="DJ228" s="110">
        <f>(DK228-DG228)</f>
        <v>0</v>
      </c>
      <c r="DK228" s="110">
        <f>DK232</f>
        <v>175000</v>
      </c>
      <c r="DL228" s="110">
        <f t="shared" si="652"/>
        <v>77.845388571428558</v>
      </c>
      <c r="DM228" s="110">
        <f>(DN228-DK228)</f>
        <v>0</v>
      </c>
      <c r="DN228" s="110">
        <f>DN232</f>
        <v>175000</v>
      </c>
      <c r="DO228" s="110">
        <f>DO232</f>
        <v>80003</v>
      </c>
      <c r="DP228" s="110">
        <f t="shared" si="654"/>
        <v>45.716000000000001</v>
      </c>
      <c r="DQ228" s="110">
        <f>(DR228-DN228)</f>
        <v>0</v>
      </c>
      <c r="DR228" s="110">
        <f>DR232</f>
        <v>175000</v>
      </c>
      <c r="DS228" s="110">
        <f>DS232</f>
        <v>103049.35</v>
      </c>
      <c r="DT228" s="110">
        <f t="shared" si="656"/>
        <v>58.885342857142867</v>
      </c>
      <c r="DU228" s="110">
        <f>(DV228-DR228)</f>
        <v>-25000</v>
      </c>
      <c r="DV228" s="110">
        <f>DV232</f>
        <v>150000</v>
      </c>
      <c r="DW228" s="110">
        <f t="shared" ref="DW228:DX228" si="659">DW232</f>
        <v>175000</v>
      </c>
      <c r="DX228" s="110">
        <f t="shared" si="659"/>
        <v>175000</v>
      </c>
      <c r="DY228" s="110">
        <v>190000</v>
      </c>
      <c r="DZ228" s="110">
        <v>190000</v>
      </c>
    </row>
    <row r="229" spans="1:130" s="630" customFormat="1" ht="20.100000000000001" customHeight="1" x14ac:dyDescent="0.35">
      <c r="A229" s="637"/>
      <c r="B229" s="637"/>
      <c r="C229" s="575"/>
      <c r="D229" s="636"/>
      <c r="E229" s="636"/>
      <c r="F229" s="636"/>
      <c r="G229" s="636"/>
      <c r="H229" s="636"/>
      <c r="I229" s="636"/>
      <c r="J229" s="636"/>
      <c r="K229" s="653" t="s">
        <v>9</v>
      </c>
      <c r="L229" s="552" t="s">
        <v>132</v>
      </c>
      <c r="M229" s="552"/>
      <c r="N229" s="552"/>
      <c r="O229" s="814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591"/>
      <c r="AJ229" s="31"/>
      <c r="AK229" s="31"/>
      <c r="AL229" s="31"/>
      <c r="AM229" s="31"/>
      <c r="AN229" s="110">
        <v>0</v>
      </c>
      <c r="AO229" s="110">
        <v>0</v>
      </c>
      <c r="AP229" s="110">
        <v>0</v>
      </c>
      <c r="AQ229" s="110">
        <v>0</v>
      </c>
      <c r="AR229" s="110">
        <v>0</v>
      </c>
      <c r="AS229" s="51"/>
      <c r="AT229" s="51"/>
      <c r="AU229" s="110">
        <v>725000</v>
      </c>
      <c r="AV229" s="110">
        <v>362500</v>
      </c>
      <c r="AW229" s="110">
        <v>0</v>
      </c>
      <c r="AX229" s="110">
        <v>0</v>
      </c>
      <c r="AY229" s="110">
        <f>(BB229-AV229)</f>
        <v>725000</v>
      </c>
      <c r="AZ229" s="31"/>
      <c r="BA229" s="31"/>
      <c r="BB229" s="110">
        <v>1087500</v>
      </c>
      <c r="BC229" s="110">
        <v>1087500</v>
      </c>
      <c r="BD229" s="110">
        <v>404050.8</v>
      </c>
      <c r="BE229" s="110">
        <v>688515.55</v>
      </c>
      <c r="BF229" s="110">
        <v>1037400</v>
      </c>
      <c r="BG229" s="110">
        <f>BG234</f>
        <v>999445.4</v>
      </c>
      <c r="BH229" s="110">
        <v>518700</v>
      </c>
      <c r="BI229" s="110">
        <f>(BJ229-BH229)</f>
        <v>5332.4000000000233</v>
      </c>
      <c r="BJ229" s="110">
        <v>524032.4</v>
      </c>
      <c r="BK229" s="110">
        <v>516061.85</v>
      </c>
      <c r="BL229" s="110">
        <f t="shared" si="640"/>
        <v>98.478996718523504</v>
      </c>
      <c r="BM229" s="110"/>
      <c r="BN229" s="110"/>
      <c r="BO229" s="110">
        <f>BO234</f>
        <v>1015700</v>
      </c>
      <c r="BP229" s="110"/>
      <c r="BQ229" s="110"/>
      <c r="BR229" s="110">
        <f>(BS229-BO229)</f>
        <v>-265700</v>
      </c>
      <c r="BS229" s="110">
        <f>BS234</f>
        <v>750000</v>
      </c>
      <c r="BT229" s="110">
        <f>BT234</f>
        <v>702211.1</v>
      </c>
      <c r="BU229" s="110">
        <f>(BY229-BO229)</f>
        <v>0</v>
      </c>
      <c r="BV229" s="110">
        <f>BV234</f>
        <v>750000</v>
      </c>
      <c r="BW229" s="110"/>
      <c r="BX229" s="110"/>
      <c r="BY229" s="110">
        <f>BY234</f>
        <v>1015700</v>
      </c>
      <c r="BZ229" s="110">
        <f>BZ234</f>
        <v>1004871.35</v>
      </c>
      <c r="CA229" s="110">
        <f t="shared" si="645"/>
        <v>100.5428960901716</v>
      </c>
      <c r="CB229" s="110">
        <f t="shared" si="646"/>
        <v>98.933873190902816</v>
      </c>
      <c r="CC229" s="110">
        <v>750000</v>
      </c>
      <c r="CD229" s="110">
        <v>750000</v>
      </c>
      <c r="CE229" s="110">
        <f>CE234</f>
        <v>750000</v>
      </c>
      <c r="CF229" s="110">
        <f>CF234</f>
        <v>192251.25</v>
      </c>
      <c r="CG229" s="110">
        <f t="shared" si="460"/>
        <v>25.633499999999998</v>
      </c>
      <c r="CH229" s="110">
        <f>(CI229-CE229)</f>
        <v>323000</v>
      </c>
      <c r="CI229" s="110">
        <f>CI234</f>
        <v>1073000</v>
      </c>
      <c r="CJ229" s="110"/>
      <c r="CK229" s="110">
        <f t="shared" si="461"/>
        <v>0</v>
      </c>
      <c r="CL229" s="110">
        <f>(CM229-CI229)</f>
        <v>0</v>
      </c>
      <c r="CM229" s="110">
        <f>CM234</f>
        <v>1073000</v>
      </c>
      <c r="CN229" s="110"/>
      <c r="CO229" s="110">
        <f t="shared" si="462"/>
        <v>0</v>
      </c>
      <c r="CP229" s="110">
        <f>(CQ229-CM229)</f>
        <v>0</v>
      </c>
      <c r="CQ229" s="110">
        <f>CQ234</f>
        <v>1073000</v>
      </c>
      <c r="CR229" s="110">
        <f>CR234</f>
        <v>708117</v>
      </c>
      <c r="CS229" s="110">
        <f t="shared" si="647"/>
        <v>65.994128611370002</v>
      </c>
      <c r="CT229" s="110">
        <f>(CU229-CQ229)</f>
        <v>19800</v>
      </c>
      <c r="CU229" s="110">
        <f>CU234</f>
        <v>1092800</v>
      </c>
      <c r="CV229" s="110">
        <f>CV234</f>
        <v>708117</v>
      </c>
      <c r="CW229" s="110">
        <f t="shared" si="648"/>
        <v>64.798407759882863</v>
      </c>
      <c r="CX229" s="110">
        <f>(CY229-CU229)</f>
        <v>-62800</v>
      </c>
      <c r="CY229" s="110">
        <f>CY234</f>
        <v>1030000</v>
      </c>
      <c r="CZ229" s="110">
        <v>1073000</v>
      </c>
      <c r="DA229" s="110">
        <v>1073000</v>
      </c>
      <c r="DB229" s="110">
        <f>DB234</f>
        <v>500838.75</v>
      </c>
      <c r="DC229" s="110">
        <f>DC234</f>
        <v>497880.05</v>
      </c>
      <c r="DD229" s="110">
        <f t="shared" si="576"/>
        <v>99.409250981478564</v>
      </c>
      <c r="DE229" s="110">
        <f t="shared" si="577"/>
        <v>46.617982209737832</v>
      </c>
      <c r="DF229" s="110">
        <f>DF234</f>
        <v>1027852.5</v>
      </c>
      <c r="DG229" s="110">
        <f>DG234</f>
        <v>1073000</v>
      </c>
      <c r="DH229" s="110">
        <f>DH234</f>
        <v>188978.15</v>
      </c>
      <c r="DI229" s="110">
        <f t="shared" si="651"/>
        <v>17.612129543336437</v>
      </c>
      <c r="DJ229" s="110">
        <f>(DK229-DG229)</f>
        <v>-5000</v>
      </c>
      <c r="DK229" s="110">
        <f>DK234</f>
        <v>1068000</v>
      </c>
      <c r="DL229" s="110">
        <f t="shared" si="652"/>
        <v>96.240870786516851</v>
      </c>
      <c r="DM229" s="110">
        <f>(DN229-DK229)</f>
        <v>0</v>
      </c>
      <c r="DN229" s="110">
        <f>DN234</f>
        <v>1068000</v>
      </c>
      <c r="DO229" s="110">
        <f>DO234</f>
        <v>603704.05000000005</v>
      </c>
      <c r="DP229" s="110">
        <f t="shared" si="654"/>
        <v>56.526596441947575</v>
      </c>
      <c r="DQ229" s="110">
        <f>(DR229-DN229)</f>
        <v>0</v>
      </c>
      <c r="DR229" s="110">
        <f>DR234</f>
        <v>1068000</v>
      </c>
      <c r="DS229" s="110">
        <f>DS234</f>
        <v>695991.2</v>
      </c>
      <c r="DT229" s="110">
        <f t="shared" si="656"/>
        <v>65.167715355805228</v>
      </c>
      <c r="DU229" s="110">
        <f>(DV229-DR229)</f>
        <v>-168000</v>
      </c>
      <c r="DV229" s="110">
        <f>DV234</f>
        <v>900000</v>
      </c>
      <c r="DW229" s="110">
        <f t="shared" ref="DW229:DX229" si="660">DW234</f>
        <v>1073000</v>
      </c>
      <c r="DX229" s="110">
        <f t="shared" si="660"/>
        <v>1073000</v>
      </c>
      <c r="DY229" s="110">
        <v>1100000</v>
      </c>
      <c r="DZ229" s="110">
        <v>1100000</v>
      </c>
    </row>
    <row r="230" spans="1:130" s="630" customFormat="1" ht="20.100000000000001" customHeight="1" x14ac:dyDescent="0.35">
      <c r="A230" s="672"/>
      <c r="B230" s="714"/>
      <c r="C230" s="707"/>
      <c r="D230" s="685"/>
      <c r="E230" s="685"/>
      <c r="F230" s="685"/>
      <c r="G230" s="685"/>
      <c r="H230" s="685"/>
      <c r="I230" s="685"/>
      <c r="J230" s="685" t="s">
        <v>208</v>
      </c>
      <c r="K230" s="811">
        <v>3</v>
      </c>
      <c r="L230" s="904" t="s">
        <v>181</v>
      </c>
      <c r="M230" s="904"/>
      <c r="N230" s="904"/>
      <c r="O230" s="904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591"/>
      <c r="AJ230" s="31"/>
      <c r="AK230" s="31"/>
      <c r="AL230" s="31"/>
      <c r="AM230" s="31"/>
      <c r="AN230" s="102">
        <f>AN231</f>
        <v>0</v>
      </c>
      <c r="AO230" s="102">
        <f>AO231</f>
        <v>0</v>
      </c>
      <c r="AP230" s="102">
        <f>AP231</f>
        <v>0</v>
      </c>
      <c r="AQ230" s="102">
        <f>AQ231</f>
        <v>0</v>
      </c>
      <c r="AR230" s="102">
        <v>0</v>
      </c>
      <c r="AS230" s="51"/>
      <c r="AT230" s="51"/>
      <c r="AU230" s="102">
        <f>AU231</f>
        <v>800500</v>
      </c>
      <c r="AV230" s="102">
        <f>AV231</f>
        <v>400250</v>
      </c>
      <c r="AW230" s="102">
        <v>0</v>
      </c>
      <c r="AX230" s="102">
        <v>0</v>
      </c>
      <c r="AY230" s="102">
        <f>AY231</f>
        <v>800500</v>
      </c>
      <c r="AZ230" s="31"/>
      <c r="BA230" s="31"/>
      <c r="BB230" s="102">
        <f t="shared" ref="BB230:BK230" si="661">BB231</f>
        <v>1200750</v>
      </c>
      <c r="BC230" s="102">
        <f t="shared" si="661"/>
        <v>1200750</v>
      </c>
      <c r="BD230" s="102">
        <f t="shared" si="661"/>
        <v>463742.55</v>
      </c>
      <c r="BE230" s="102">
        <f t="shared" si="661"/>
        <v>791175.13</v>
      </c>
      <c r="BF230" s="102">
        <f t="shared" si="661"/>
        <v>1197600</v>
      </c>
      <c r="BG230" s="102">
        <f t="shared" si="661"/>
        <v>1136535.7</v>
      </c>
      <c r="BH230" s="102">
        <f t="shared" si="661"/>
        <v>588700</v>
      </c>
      <c r="BI230" s="102">
        <f t="shared" si="661"/>
        <v>5332.4000000000233</v>
      </c>
      <c r="BJ230" s="102">
        <f t="shared" si="661"/>
        <v>594032.4</v>
      </c>
      <c r="BK230" s="102">
        <f t="shared" si="661"/>
        <v>586061.85</v>
      </c>
      <c r="BL230" s="102">
        <f t="shared" si="640"/>
        <v>98.658229753124573</v>
      </c>
      <c r="BM230" s="102"/>
      <c r="BN230" s="102"/>
      <c r="BO230" s="102">
        <f>BO231</f>
        <v>1153700</v>
      </c>
      <c r="BP230" s="102"/>
      <c r="BQ230" s="102"/>
      <c r="BR230" s="102">
        <f>BR231</f>
        <v>-293700</v>
      </c>
      <c r="BS230" s="102">
        <f>BS231</f>
        <v>860000</v>
      </c>
      <c r="BT230" s="102">
        <f>BT231</f>
        <v>802344.6</v>
      </c>
      <c r="BU230" s="102">
        <f>BU231</f>
        <v>0</v>
      </c>
      <c r="BV230" s="102">
        <f>BV231</f>
        <v>860000</v>
      </c>
      <c r="BW230" s="102"/>
      <c r="BX230" s="102"/>
      <c r="BY230" s="102">
        <f>BY231</f>
        <v>1153700</v>
      </c>
      <c r="BZ230" s="102">
        <f>BZ231</f>
        <v>1137628.22</v>
      </c>
      <c r="CA230" s="102">
        <f t="shared" si="645"/>
        <v>100.09612720480317</v>
      </c>
      <c r="CB230" s="102">
        <f t="shared" si="646"/>
        <v>98.606935945219718</v>
      </c>
      <c r="CC230" s="102">
        <f>CC231</f>
        <v>860000</v>
      </c>
      <c r="CD230" s="102">
        <f>CD231</f>
        <v>860000</v>
      </c>
      <c r="CE230" s="102">
        <f>CE231</f>
        <v>860000</v>
      </c>
      <c r="CF230" s="102">
        <f>CF231</f>
        <v>228863.76</v>
      </c>
      <c r="CG230" s="102">
        <f t="shared" si="460"/>
        <v>26.612065116279069</v>
      </c>
      <c r="CH230" s="102">
        <f>CH231</f>
        <v>388000</v>
      </c>
      <c r="CI230" s="102">
        <f>CI231</f>
        <v>1248000</v>
      </c>
      <c r="CJ230" s="102"/>
      <c r="CK230" s="102">
        <f t="shared" si="461"/>
        <v>0</v>
      </c>
      <c r="CL230" s="102">
        <f>CL231</f>
        <v>0</v>
      </c>
      <c r="CM230" s="102">
        <f>CM231</f>
        <v>1248000</v>
      </c>
      <c r="CN230" s="102"/>
      <c r="CO230" s="102">
        <f t="shared" si="462"/>
        <v>0</v>
      </c>
      <c r="CP230" s="102">
        <f>CP231</f>
        <v>0</v>
      </c>
      <c r="CQ230" s="102">
        <f>CQ231</f>
        <v>1248000</v>
      </c>
      <c r="CR230" s="102">
        <f>CR231</f>
        <v>797467.17</v>
      </c>
      <c r="CS230" s="102">
        <f t="shared" si="647"/>
        <v>63.899612980769241</v>
      </c>
      <c r="CT230" s="102">
        <f>CT231</f>
        <v>19800</v>
      </c>
      <c r="CU230" s="102">
        <f>CU231</f>
        <v>1267800</v>
      </c>
      <c r="CV230" s="102">
        <f>CV231</f>
        <v>797467.17</v>
      </c>
      <c r="CW230" s="102">
        <f t="shared" si="648"/>
        <v>62.901654046379562</v>
      </c>
      <c r="CX230" s="102">
        <f t="shared" ref="CX230:DH230" si="662">CX231</f>
        <v>-92800</v>
      </c>
      <c r="CY230" s="102">
        <f t="shared" si="662"/>
        <v>1175000</v>
      </c>
      <c r="CZ230" s="102">
        <f t="shared" si="662"/>
        <v>1248000</v>
      </c>
      <c r="DA230" s="102">
        <f t="shared" si="662"/>
        <v>1248000</v>
      </c>
      <c r="DB230" s="102">
        <f>DB231</f>
        <v>589563.46</v>
      </c>
      <c r="DC230" s="102">
        <f>DC231</f>
        <v>570159.1</v>
      </c>
      <c r="DD230" s="102">
        <f t="shared" si="576"/>
        <v>96.708690189178284</v>
      </c>
      <c r="DE230" s="102">
        <f t="shared" si="577"/>
        <v>45.869597747385356</v>
      </c>
      <c r="DF230" s="102">
        <f t="shared" ref="DF230" si="663">DF231</f>
        <v>1164081.93</v>
      </c>
      <c r="DG230" s="102">
        <f t="shared" si="662"/>
        <v>1248000</v>
      </c>
      <c r="DH230" s="102">
        <f t="shared" si="662"/>
        <v>221274.71</v>
      </c>
      <c r="DI230" s="102">
        <f t="shared" si="651"/>
        <v>17.730345352564104</v>
      </c>
      <c r="DJ230" s="102">
        <f>DJ231</f>
        <v>-5000</v>
      </c>
      <c r="DK230" s="102">
        <f>DK231</f>
        <v>1243000</v>
      </c>
      <c r="DL230" s="102">
        <f t="shared" si="652"/>
        <v>93.650999999999996</v>
      </c>
      <c r="DM230" s="102">
        <f>DM231</f>
        <v>0</v>
      </c>
      <c r="DN230" s="102">
        <f>DN231</f>
        <v>1243000</v>
      </c>
      <c r="DO230" s="102">
        <f t="shared" ref="DO230" si="664">DO231</f>
        <v>683707.05</v>
      </c>
      <c r="DP230" s="102">
        <f t="shared" si="654"/>
        <v>55.004589702333071</v>
      </c>
      <c r="DQ230" s="102">
        <f>DQ231</f>
        <v>0</v>
      </c>
      <c r="DR230" s="102">
        <f>DR231</f>
        <v>1243000</v>
      </c>
      <c r="DS230" s="102">
        <f t="shared" ref="DS230" si="665">DS231</f>
        <v>799040.54999999993</v>
      </c>
      <c r="DT230" s="102">
        <f t="shared" si="656"/>
        <v>64.283230088495571</v>
      </c>
      <c r="DU230" s="102">
        <f>DU231</f>
        <v>-193000</v>
      </c>
      <c r="DV230" s="102">
        <f>DV231</f>
        <v>1050000</v>
      </c>
      <c r="DW230" s="102">
        <f t="shared" ref="DW230:DZ230" si="666">DW231</f>
        <v>1248000</v>
      </c>
      <c r="DX230" s="102">
        <f t="shared" si="666"/>
        <v>1248000</v>
      </c>
      <c r="DY230" s="102">
        <f t="shared" si="666"/>
        <v>1290000</v>
      </c>
      <c r="DZ230" s="102">
        <f t="shared" si="666"/>
        <v>1290000</v>
      </c>
    </row>
    <row r="231" spans="1:130" s="630" customFormat="1" ht="20.100000000000001" customHeight="1" x14ac:dyDescent="0.35">
      <c r="A231" s="622"/>
      <c r="B231" s="622"/>
      <c r="C231" s="641"/>
      <c r="D231" s="622"/>
      <c r="E231" s="622"/>
      <c r="F231" s="622"/>
      <c r="G231" s="622"/>
      <c r="H231" s="622"/>
      <c r="I231" s="622"/>
      <c r="J231" s="622" t="s">
        <v>208</v>
      </c>
      <c r="K231" s="810"/>
      <c r="L231" s="822">
        <v>32</v>
      </c>
      <c r="M231" s="904" t="s">
        <v>161</v>
      </c>
      <c r="N231" s="904"/>
      <c r="O231" s="904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591"/>
      <c r="AJ231" s="31"/>
      <c r="AK231" s="31"/>
      <c r="AL231" s="31"/>
      <c r="AM231" s="31"/>
      <c r="AN231" s="102">
        <f>AN232+AN234</f>
        <v>0</v>
      </c>
      <c r="AO231" s="102">
        <f>AO232+AO234</f>
        <v>0</v>
      </c>
      <c r="AP231" s="102">
        <f>AP232+AP234</f>
        <v>0</v>
      </c>
      <c r="AQ231" s="102">
        <f>AQ232+AQ234</f>
        <v>0</v>
      </c>
      <c r="AR231" s="102">
        <v>0</v>
      </c>
      <c r="AS231" s="51"/>
      <c r="AT231" s="51"/>
      <c r="AU231" s="102">
        <f>AU232+AU234</f>
        <v>800500</v>
      </c>
      <c r="AV231" s="102">
        <f>AV232+AV234</f>
        <v>400250</v>
      </c>
      <c r="AW231" s="102">
        <v>0</v>
      </c>
      <c r="AX231" s="102">
        <v>0</v>
      </c>
      <c r="AY231" s="102">
        <f>AY232+AY234</f>
        <v>800500</v>
      </c>
      <c r="AZ231" s="31"/>
      <c r="BA231" s="31"/>
      <c r="BB231" s="102">
        <f t="shared" ref="BB231:BK231" si="667">BB232+BB234</f>
        <v>1200750</v>
      </c>
      <c r="BC231" s="102">
        <f t="shared" si="667"/>
        <v>1200750</v>
      </c>
      <c r="BD231" s="102">
        <f t="shared" si="667"/>
        <v>463742.55</v>
      </c>
      <c r="BE231" s="102">
        <f t="shared" si="667"/>
        <v>791175.13</v>
      </c>
      <c r="BF231" s="102">
        <f t="shared" si="667"/>
        <v>1197600</v>
      </c>
      <c r="BG231" s="102">
        <f t="shared" si="667"/>
        <v>1136535.7</v>
      </c>
      <c r="BH231" s="102">
        <f t="shared" si="667"/>
        <v>588700</v>
      </c>
      <c r="BI231" s="102">
        <f t="shared" si="667"/>
        <v>5332.4000000000233</v>
      </c>
      <c r="BJ231" s="102">
        <f t="shared" si="667"/>
        <v>594032.4</v>
      </c>
      <c r="BK231" s="102">
        <f t="shared" si="667"/>
        <v>586061.85</v>
      </c>
      <c r="BL231" s="102">
        <f t="shared" si="640"/>
        <v>98.658229753124573</v>
      </c>
      <c r="BM231" s="102"/>
      <c r="BN231" s="102"/>
      <c r="BO231" s="102">
        <f>BO232+BO234</f>
        <v>1153700</v>
      </c>
      <c r="BP231" s="102"/>
      <c r="BQ231" s="102"/>
      <c r="BR231" s="102">
        <f t="shared" ref="BR231:BY231" si="668">BR232+BR234</f>
        <v>-293700</v>
      </c>
      <c r="BS231" s="102">
        <f t="shared" si="668"/>
        <v>860000</v>
      </c>
      <c r="BT231" s="102">
        <f>BT232+BT234</f>
        <v>802344.6</v>
      </c>
      <c r="BU231" s="102">
        <f t="shared" si="668"/>
        <v>0</v>
      </c>
      <c r="BV231" s="102">
        <f t="shared" si="668"/>
        <v>860000</v>
      </c>
      <c r="BW231" s="102"/>
      <c r="BX231" s="102"/>
      <c r="BY231" s="102">
        <f t="shared" si="668"/>
        <v>1153700</v>
      </c>
      <c r="BZ231" s="102">
        <f>BZ232+BZ234</f>
        <v>1137628.22</v>
      </c>
      <c r="CA231" s="102">
        <f t="shared" si="645"/>
        <v>100.09612720480317</v>
      </c>
      <c r="CB231" s="102">
        <f t="shared" si="646"/>
        <v>98.606935945219718</v>
      </c>
      <c r="CC231" s="102">
        <v>860000</v>
      </c>
      <c r="CD231" s="102">
        <v>860000</v>
      </c>
      <c r="CE231" s="102">
        <f>CE232+CE234</f>
        <v>860000</v>
      </c>
      <c r="CF231" s="102">
        <f>CF232+CF234</f>
        <v>228863.76</v>
      </c>
      <c r="CG231" s="102">
        <f t="shared" si="460"/>
        <v>26.612065116279069</v>
      </c>
      <c r="CH231" s="102">
        <f>CH232+CH234</f>
        <v>388000</v>
      </c>
      <c r="CI231" s="102">
        <f>CI232+CI234</f>
        <v>1248000</v>
      </c>
      <c r="CJ231" s="102"/>
      <c r="CK231" s="102">
        <f t="shared" si="461"/>
        <v>0</v>
      </c>
      <c r="CL231" s="102">
        <f>CL232+CL234</f>
        <v>0</v>
      </c>
      <c r="CM231" s="102">
        <f>CM232+CM234</f>
        <v>1248000</v>
      </c>
      <c r="CN231" s="102"/>
      <c r="CO231" s="102">
        <f t="shared" si="462"/>
        <v>0</v>
      </c>
      <c r="CP231" s="102">
        <f>CP232+CP234</f>
        <v>0</v>
      </c>
      <c r="CQ231" s="102">
        <f>CQ232+CQ234</f>
        <v>1248000</v>
      </c>
      <c r="CR231" s="102">
        <f>CR232+CR234</f>
        <v>797467.17</v>
      </c>
      <c r="CS231" s="102">
        <f t="shared" si="647"/>
        <v>63.899612980769241</v>
      </c>
      <c r="CT231" s="102">
        <f>CT232+CT234</f>
        <v>19800</v>
      </c>
      <c r="CU231" s="102">
        <f>CU232+CU234</f>
        <v>1267800</v>
      </c>
      <c r="CV231" s="102">
        <f>CV232+CV234</f>
        <v>797467.17</v>
      </c>
      <c r="CW231" s="102">
        <f t="shared" si="648"/>
        <v>62.901654046379562</v>
      </c>
      <c r="CX231" s="102">
        <f>CX232+CX234</f>
        <v>-92800</v>
      </c>
      <c r="CY231" s="102">
        <f>CY232+CY234</f>
        <v>1175000</v>
      </c>
      <c r="CZ231" s="102">
        <v>1248000</v>
      </c>
      <c r="DA231" s="102">
        <v>1248000</v>
      </c>
      <c r="DB231" s="102">
        <f>DB232+DB234</f>
        <v>589563.46</v>
      </c>
      <c r="DC231" s="102">
        <f>DC232+DC234</f>
        <v>570159.1</v>
      </c>
      <c r="DD231" s="102">
        <f t="shared" si="576"/>
        <v>96.708690189178284</v>
      </c>
      <c r="DE231" s="102">
        <f t="shared" si="577"/>
        <v>45.869597747385356</v>
      </c>
      <c r="DF231" s="102">
        <f>DF232+DF234</f>
        <v>1164081.93</v>
      </c>
      <c r="DG231" s="102">
        <f>DG232+DG234</f>
        <v>1248000</v>
      </c>
      <c r="DH231" s="102">
        <f>DH232+DH234</f>
        <v>221274.71</v>
      </c>
      <c r="DI231" s="102">
        <f t="shared" si="651"/>
        <v>17.730345352564104</v>
      </c>
      <c r="DJ231" s="102">
        <f>DJ232+DJ234</f>
        <v>-5000</v>
      </c>
      <c r="DK231" s="102">
        <f>DK232+DK234</f>
        <v>1243000</v>
      </c>
      <c r="DL231" s="102">
        <f t="shared" si="652"/>
        <v>93.650999999999996</v>
      </c>
      <c r="DM231" s="102">
        <f>DM232+DM234</f>
        <v>0</v>
      </c>
      <c r="DN231" s="102">
        <f>DN232+DN234</f>
        <v>1243000</v>
      </c>
      <c r="DO231" s="102">
        <f>DO232+DO234</f>
        <v>683707.05</v>
      </c>
      <c r="DP231" s="102">
        <f t="shared" si="654"/>
        <v>55.004589702333071</v>
      </c>
      <c r="DQ231" s="102">
        <f>DQ232+DQ234</f>
        <v>0</v>
      </c>
      <c r="DR231" s="102">
        <f>DR232+DR234</f>
        <v>1243000</v>
      </c>
      <c r="DS231" s="102">
        <f>DS232+DS234</f>
        <v>799040.54999999993</v>
      </c>
      <c r="DT231" s="102">
        <f t="shared" si="656"/>
        <v>64.283230088495571</v>
      </c>
      <c r="DU231" s="102">
        <f>DU232+DU234</f>
        <v>-193000</v>
      </c>
      <c r="DV231" s="102">
        <f>DV232+DV234</f>
        <v>1050000</v>
      </c>
      <c r="DW231" s="102">
        <f t="shared" ref="DW231:DX231" si="669">DW232+DW234</f>
        <v>1248000</v>
      </c>
      <c r="DX231" s="102">
        <f t="shared" si="669"/>
        <v>1248000</v>
      </c>
      <c r="DY231" s="102">
        <v>1290000</v>
      </c>
      <c r="DZ231" s="102">
        <v>1290000</v>
      </c>
    </row>
    <row r="232" spans="1:130" s="630" customFormat="1" ht="20.100000000000001" customHeight="1" x14ac:dyDescent="0.35">
      <c r="A232" s="622" t="s">
        <v>453</v>
      </c>
      <c r="B232" s="622" t="s">
        <v>453</v>
      </c>
      <c r="C232" s="641" t="s">
        <v>5</v>
      </c>
      <c r="D232" s="622"/>
      <c r="E232" s="622"/>
      <c r="F232" s="622"/>
      <c r="G232" s="622"/>
      <c r="H232" s="622"/>
      <c r="I232" s="622"/>
      <c r="J232" s="622" t="s">
        <v>208</v>
      </c>
      <c r="K232" s="810"/>
      <c r="L232" s="587"/>
      <c r="M232" s="822">
        <v>323</v>
      </c>
      <c r="N232" s="904" t="s">
        <v>31</v>
      </c>
      <c r="O232" s="904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591"/>
      <c r="AJ232" s="31"/>
      <c r="AK232" s="31"/>
      <c r="AL232" s="31"/>
      <c r="AM232" s="31"/>
      <c r="AN232" s="102">
        <f>AN233</f>
        <v>0</v>
      </c>
      <c r="AO232" s="102">
        <f>AO233</f>
        <v>0</v>
      </c>
      <c r="AP232" s="102">
        <f>AP233</f>
        <v>0</v>
      </c>
      <c r="AQ232" s="102">
        <f>AQ233</f>
        <v>0</v>
      </c>
      <c r="AR232" s="102">
        <v>0</v>
      </c>
      <c r="AS232" s="51"/>
      <c r="AT232" s="51"/>
      <c r="AU232" s="102">
        <f>AU233</f>
        <v>75500</v>
      </c>
      <c r="AV232" s="102">
        <f>AV233</f>
        <v>37750</v>
      </c>
      <c r="AW232" s="102"/>
      <c r="AX232" s="102"/>
      <c r="AY232" s="102">
        <f>AY233</f>
        <v>75500</v>
      </c>
      <c r="AZ232" s="31"/>
      <c r="BA232" s="31"/>
      <c r="BB232" s="102">
        <f t="shared" ref="BB232:BK232" si="670">BB233</f>
        <v>113250</v>
      </c>
      <c r="BC232" s="102">
        <f t="shared" si="670"/>
        <v>113250</v>
      </c>
      <c r="BD232" s="102">
        <f t="shared" si="670"/>
        <v>59691.75</v>
      </c>
      <c r="BE232" s="102">
        <f t="shared" si="670"/>
        <v>102659.58</v>
      </c>
      <c r="BF232" s="102">
        <f t="shared" si="670"/>
        <v>160200</v>
      </c>
      <c r="BG232" s="102">
        <f t="shared" si="670"/>
        <v>137090.29999999999</v>
      </c>
      <c r="BH232" s="102">
        <f t="shared" si="670"/>
        <v>70000</v>
      </c>
      <c r="BI232" s="102">
        <f t="shared" si="670"/>
        <v>0</v>
      </c>
      <c r="BJ232" s="102">
        <f t="shared" si="670"/>
        <v>70000</v>
      </c>
      <c r="BK232" s="102">
        <f t="shared" si="670"/>
        <v>70000</v>
      </c>
      <c r="BL232" s="102">
        <f t="shared" si="640"/>
        <v>100</v>
      </c>
      <c r="BM232" s="102"/>
      <c r="BN232" s="102"/>
      <c r="BO232" s="102">
        <f>BO233</f>
        <v>138000</v>
      </c>
      <c r="BP232" s="102"/>
      <c r="BQ232" s="102"/>
      <c r="BR232" s="102">
        <f>BR233</f>
        <v>-28000</v>
      </c>
      <c r="BS232" s="102">
        <f>BS233</f>
        <v>110000</v>
      </c>
      <c r="BT232" s="102">
        <f>BT233</f>
        <v>100133.5</v>
      </c>
      <c r="BU232" s="102">
        <f>BU233</f>
        <v>0</v>
      </c>
      <c r="BV232" s="102">
        <f>BV233</f>
        <v>110000</v>
      </c>
      <c r="BW232" s="102"/>
      <c r="BX232" s="102"/>
      <c r="BY232" s="102">
        <f>BY233</f>
        <v>138000</v>
      </c>
      <c r="BZ232" s="102">
        <f>BZ233</f>
        <v>132756.87</v>
      </c>
      <c r="CA232" s="102">
        <f t="shared" si="645"/>
        <v>96.838995902700631</v>
      </c>
      <c r="CB232" s="102">
        <f t="shared" si="646"/>
        <v>96.20063043478261</v>
      </c>
      <c r="CC232" s="102">
        <f>CC233</f>
        <v>0</v>
      </c>
      <c r="CD232" s="102">
        <f>CD233</f>
        <v>0</v>
      </c>
      <c r="CE232" s="102">
        <f>CE233</f>
        <v>110000</v>
      </c>
      <c r="CF232" s="102">
        <f>CF233</f>
        <v>36612.51</v>
      </c>
      <c r="CG232" s="102">
        <f t="shared" si="460"/>
        <v>33.284100000000002</v>
      </c>
      <c r="CH232" s="102">
        <f>CH233</f>
        <v>65000</v>
      </c>
      <c r="CI232" s="102">
        <f>CI233</f>
        <v>175000</v>
      </c>
      <c r="CJ232" s="102"/>
      <c r="CK232" s="102">
        <f t="shared" si="461"/>
        <v>0</v>
      </c>
      <c r="CL232" s="102">
        <f>CL233</f>
        <v>0</v>
      </c>
      <c r="CM232" s="102">
        <f>CM233</f>
        <v>175000</v>
      </c>
      <c r="CN232" s="102"/>
      <c r="CO232" s="102">
        <f t="shared" si="462"/>
        <v>0</v>
      </c>
      <c r="CP232" s="102">
        <f>CP233</f>
        <v>0</v>
      </c>
      <c r="CQ232" s="102">
        <f>CQ233</f>
        <v>175000</v>
      </c>
      <c r="CR232" s="102">
        <f>CR233</f>
        <v>89350.17</v>
      </c>
      <c r="CS232" s="102">
        <f t="shared" si="647"/>
        <v>51.057240000000007</v>
      </c>
      <c r="CT232" s="102">
        <f>CT233</f>
        <v>0</v>
      </c>
      <c r="CU232" s="102">
        <f>CU233</f>
        <v>175000</v>
      </c>
      <c r="CV232" s="102">
        <f>CV233</f>
        <v>89350.17</v>
      </c>
      <c r="CW232" s="102">
        <f t="shared" si="648"/>
        <v>51.057240000000007</v>
      </c>
      <c r="CX232" s="102">
        <f t="shared" ref="CX232:DH232" si="671">CX233</f>
        <v>-30000</v>
      </c>
      <c r="CY232" s="102">
        <f t="shared" si="671"/>
        <v>145000</v>
      </c>
      <c r="CZ232" s="102">
        <f t="shared" si="671"/>
        <v>0</v>
      </c>
      <c r="DA232" s="102">
        <f t="shared" si="671"/>
        <v>0</v>
      </c>
      <c r="DB232" s="102">
        <f>DB233</f>
        <v>88724.71</v>
      </c>
      <c r="DC232" s="102">
        <f>DC233</f>
        <v>72279.05</v>
      </c>
      <c r="DD232" s="102">
        <f t="shared" si="576"/>
        <v>81.46439700958166</v>
      </c>
      <c r="DE232" s="102">
        <f t="shared" si="577"/>
        <v>41.302314285714289</v>
      </c>
      <c r="DF232" s="102">
        <f t="shared" ref="DF232" si="672">DF233</f>
        <v>136229.43</v>
      </c>
      <c r="DG232" s="102">
        <f t="shared" si="671"/>
        <v>175000</v>
      </c>
      <c r="DH232" s="102">
        <f t="shared" si="671"/>
        <v>32296.560000000001</v>
      </c>
      <c r="DI232" s="102">
        <f t="shared" si="651"/>
        <v>18.455177142857142</v>
      </c>
      <c r="DJ232" s="102">
        <f>DJ233</f>
        <v>0</v>
      </c>
      <c r="DK232" s="102">
        <f>DK233</f>
        <v>175000</v>
      </c>
      <c r="DL232" s="102">
        <f t="shared" si="652"/>
        <v>77.845388571428558</v>
      </c>
      <c r="DM232" s="102">
        <f>DM233</f>
        <v>0</v>
      </c>
      <c r="DN232" s="102">
        <f>DN233</f>
        <v>175000</v>
      </c>
      <c r="DO232" s="102">
        <f t="shared" ref="DO232" si="673">DO233</f>
        <v>80003</v>
      </c>
      <c r="DP232" s="102">
        <f t="shared" si="654"/>
        <v>45.716000000000001</v>
      </c>
      <c r="DQ232" s="102">
        <f>DQ233</f>
        <v>0</v>
      </c>
      <c r="DR232" s="102">
        <f>DR233</f>
        <v>175000</v>
      </c>
      <c r="DS232" s="102">
        <f t="shared" ref="DS232" si="674">DS233</f>
        <v>103049.35</v>
      </c>
      <c r="DT232" s="102">
        <f t="shared" si="656"/>
        <v>58.885342857142867</v>
      </c>
      <c r="DU232" s="102">
        <f>DU233</f>
        <v>-25000</v>
      </c>
      <c r="DV232" s="102">
        <f>DV233</f>
        <v>150000</v>
      </c>
      <c r="DW232" s="102">
        <f t="shared" ref="DW232:DZ232" si="675">DW233</f>
        <v>175000</v>
      </c>
      <c r="DX232" s="102">
        <f t="shared" si="675"/>
        <v>175000</v>
      </c>
      <c r="DY232" s="102">
        <f t="shared" si="675"/>
        <v>0</v>
      </c>
      <c r="DZ232" s="102">
        <f t="shared" si="675"/>
        <v>0</v>
      </c>
    </row>
    <row r="233" spans="1:130" s="630" customFormat="1" ht="20.100000000000001" customHeight="1" x14ac:dyDescent="0.35">
      <c r="A233" s="622"/>
      <c r="B233" s="622"/>
      <c r="C233" s="641"/>
      <c r="D233" s="622"/>
      <c r="E233" s="622"/>
      <c r="F233" s="622"/>
      <c r="G233" s="622"/>
      <c r="H233" s="622"/>
      <c r="I233" s="622"/>
      <c r="J233" s="622" t="s">
        <v>208</v>
      </c>
      <c r="K233" s="810"/>
      <c r="L233" s="587"/>
      <c r="M233" s="587"/>
      <c r="N233" s="588">
        <v>3231</v>
      </c>
      <c r="O233" s="642" t="s">
        <v>326</v>
      </c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591"/>
      <c r="AJ233" s="31"/>
      <c r="AK233" s="31"/>
      <c r="AL233" s="31"/>
      <c r="AM233" s="31"/>
      <c r="AN233" s="51">
        <f>AM233/2</f>
        <v>0</v>
      </c>
      <c r="AO233" s="51">
        <f>AN233/2</f>
        <v>0</v>
      </c>
      <c r="AP233" s="51">
        <f>AO233/2</f>
        <v>0</v>
      </c>
      <c r="AQ233" s="51">
        <f>AP233/2</f>
        <v>0</v>
      </c>
      <c r="AR233" s="51">
        <v>0</v>
      </c>
      <c r="AS233" s="51"/>
      <c r="AT233" s="51"/>
      <c r="AU233" s="51">
        <v>75500</v>
      </c>
      <c r="AV233" s="51">
        <f>AU233/2</f>
        <v>37750</v>
      </c>
      <c r="AW233" s="51"/>
      <c r="AX233" s="51"/>
      <c r="AY233" s="51">
        <f>(BB233-AV233)</f>
        <v>75500</v>
      </c>
      <c r="AZ233" s="31"/>
      <c r="BA233" s="31"/>
      <c r="BB233" s="51">
        <v>113250</v>
      </c>
      <c r="BC233" s="51">
        <v>113250</v>
      </c>
      <c r="BD233" s="51">
        <v>59691.75</v>
      </c>
      <c r="BE233" s="51">
        <v>102659.58</v>
      </c>
      <c r="BF233" s="51">
        <v>160200</v>
      </c>
      <c r="BG233" s="51">
        <v>137090.29999999999</v>
      </c>
      <c r="BH233" s="51">
        <v>70000</v>
      </c>
      <c r="BI233" s="51">
        <f>(BJ233-BH233)</f>
        <v>0</v>
      </c>
      <c r="BJ233" s="51">
        <v>70000</v>
      </c>
      <c r="BK233" s="51">
        <v>70000</v>
      </c>
      <c r="BL233" s="51">
        <f t="shared" si="640"/>
        <v>100</v>
      </c>
      <c r="BM233" s="51"/>
      <c r="BN233" s="51"/>
      <c r="BO233" s="51">
        <v>138000</v>
      </c>
      <c r="BP233" s="51"/>
      <c r="BQ233" s="51"/>
      <c r="BR233" s="51">
        <f>(BS233-BO233)</f>
        <v>-28000</v>
      </c>
      <c r="BS233" s="51">
        <v>110000</v>
      </c>
      <c r="BT233" s="51">
        <v>100133.5</v>
      </c>
      <c r="BU233" s="51">
        <f>(BY233-BO233)</f>
        <v>0</v>
      </c>
      <c r="BV233" s="51">
        <v>110000</v>
      </c>
      <c r="BW233" s="51"/>
      <c r="BX233" s="51"/>
      <c r="BY233" s="51">
        <v>138000</v>
      </c>
      <c r="BZ233" s="51">
        <v>132756.87</v>
      </c>
      <c r="CA233" s="51">
        <f t="shared" si="645"/>
        <v>96.838995902700631</v>
      </c>
      <c r="CB233" s="51">
        <f t="shared" si="646"/>
        <v>96.20063043478261</v>
      </c>
      <c r="CC233" s="51"/>
      <c r="CD233" s="51"/>
      <c r="CE233" s="51">
        <v>110000</v>
      </c>
      <c r="CF233" s="51">
        <v>36612.51</v>
      </c>
      <c r="CG233" s="51">
        <f t="shared" si="460"/>
        <v>33.284100000000002</v>
      </c>
      <c r="CH233" s="51">
        <f>(CI233-CE233)</f>
        <v>65000</v>
      </c>
      <c r="CI233" s="51">
        <v>175000</v>
      </c>
      <c r="CJ233" s="51"/>
      <c r="CK233" s="51">
        <f t="shared" si="461"/>
        <v>0</v>
      </c>
      <c r="CL233" s="51">
        <f>(CM233-CI233)</f>
        <v>0</v>
      </c>
      <c r="CM233" s="51">
        <v>175000</v>
      </c>
      <c r="CN233" s="51"/>
      <c r="CO233" s="51">
        <f t="shared" si="462"/>
        <v>0</v>
      </c>
      <c r="CP233" s="51">
        <f>(CQ233-CM233)</f>
        <v>0</v>
      </c>
      <c r="CQ233" s="51">
        <v>175000</v>
      </c>
      <c r="CR233" s="51">
        <v>89350.17</v>
      </c>
      <c r="CS233" s="51">
        <f t="shared" si="647"/>
        <v>51.057240000000007</v>
      </c>
      <c r="CT233" s="51">
        <f>(CU233-CQ233)</f>
        <v>0</v>
      </c>
      <c r="CU233" s="51">
        <v>175000</v>
      </c>
      <c r="CV233" s="51">
        <v>89350.17</v>
      </c>
      <c r="CW233" s="51">
        <f t="shared" si="648"/>
        <v>51.057240000000007</v>
      </c>
      <c r="CX233" s="51">
        <f>(CY233-CU233)</f>
        <v>-30000</v>
      </c>
      <c r="CY233" s="51">
        <v>145000</v>
      </c>
      <c r="CZ233" s="745"/>
      <c r="DA233" s="745"/>
      <c r="DB233" s="745">
        <v>88724.71</v>
      </c>
      <c r="DC233" s="745">
        <v>72279.05</v>
      </c>
      <c r="DD233" s="51">
        <f t="shared" si="576"/>
        <v>81.46439700958166</v>
      </c>
      <c r="DE233" s="51">
        <f t="shared" si="577"/>
        <v>41.302314285714289</v>
      </c>
      <c r="DF233" s="745">
        <v>136229.43</v>
      </c>
      <c r="DG233" s="745">
        <v>175000</v>
      </c>
      <c r="DH233" s="51">
        <v>32296.560000000001</v>
      </c>
      <c r="DI233" s="51">
        <f t="shared" si="651"/>
        <v>18.455177142857142</v>
      </c>
      <c r="DJ233" s="51">
        <f>(DK233-DG233)</f>
        <v>0</v>
      </c>
      <c r="DK233" s="745">
        <v>175000</v>
      </c>
      <c r="DL233" s="51">
        <f t="shared" si="652"/>
        <v>77.845388571428558</v>
      </c>
      <c r="DM233" s="51">
        <f>(DN233-DK233)</f>
        <v>0</v>
      </c>
      <c r="DN233" s="745">
        <v>175000</v>
      </c>
      <c r="DO233" s="51">
        <v>80003</v>
      </c>
      <c r="DP233" s="51">
        <f t="shared" si="654"/>
        <v>45.716000000000001</v>
      </c>
      <c r="DQ233" s="51">
        <f>(DR233-DN233)</f>
        <v>0</v>
      </c>
      <c r="DR233" s="745">
        <v>175000</v>
      </c>
      <c r="DS233" s="745">
        <v>103049.35</v>
      </c>
      <c r="DT233" s="51">
        <f t="shared" si="656"/>
        <v>58.885342857142867</v>
      </c>
      <c r="DU233" s="51">
        <f>(DV233-DR233)</f>
        <v>-25000</v>
      </c>
      <c r="DV233" s="745">
        <v>150000</v>
      </c>
      <c r="DW233" s="745">
        <v>175000</v>
      </c>
      <c r="DX233" s="745">
        <v>175000</v>
      </c>
      <c r="DY233" s="745"/>
      <c r="DZ233" s="745"/>
    </row>
    <row r="234" spans="1:130" s="630" customFormat="1" ht="20.100000000000001" customHeight="1" x14ac:dyDescent="0.35">
      <c r="A234" s="640" t="s">
        <v>454</v>
      </c>
      <c r="B234" s="640" t="s">
        <v>454</v>
      </c>
      <c r="C234" s="641" t="s">
        <v>9</v>
      </c>
      <c r="D234" s="622"/>
      <c r="E234" s="622"/>
      <c r="F234" s="622"/>
      <c r="G234" s="622"/>
      <c r="H234" s="622"/>
      <c r="I234" s="622"/>
      <c r="J234" s="622" t="s">
        <v>208</v>
      </c>
      <c r="K234" s="810"/>
      <c r="L234" s="582"/>
      <c r="M234" s="822">
        <v>323</v>
      </c>
      <c r="N234" s="905" t="s">
        <v>31</v>
      </c>
      <c r="O234" s="905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591"/>
      <c r="AJ234" s="31"/>
      <c r="AK234" s="31"/>
      <c r="AL234" s="31"/>
      <c r="AM234" s="31"/>
      <c r="AN234" s="102">
        <f>AN235</f>
        <v>0</v>
      </c>
      <c r="AO234" s="102">
        <f>AO235</f>
        <v>0</v>
      </c>
      <c r="AP234" s="102">
        <f>AP235</f>
        <v>0</v>
      </c>
      <c r="AQ234" s="102">
        <f>AQ235</f>
        <v>0</v>
      </c>
      <c r="AR234" s="102">
        <v>0</v>
      </c>
      <c r="AS234" s="51"/>
      <c r="AT234" s="51"/>
      <c r="AU234" s="102">
        <f>AU235</f>
        <v>725000</v>
      </c>
      <c r="AV234" s="102">
        <f>AV235</f>
        <v>362500</v>
      </c>
      <c r="AW234" s="102"/>
      <c r="AX234" s="102"/>
      <c r="AY234" s="102">
        <f>AY235</f>
        <v>725000</v>
      </c>
      <c r="AZ234" s="31"/>
      <c r="BA234" s="31"/>
      <c r="BB234" s="102">
        <f t="shared" ref="BB234:BK234" si="676">BB235</f>
        <v>1087500</v>
      </c>
      <c r="BC234" s="102">
        <f t="shared" si="676"/>
        <v>1087500</v>
      </c>
      <c r="BD234" s="102">
        <f t="shared" si="676"/>
        <v>404050.8</v>
      </c>
      <c r="BE234" s="102">
        <f t="shared" si="676"/>
        <v>688515.55</v>
      </c>
      <c r="BF234" s="102">
        <f t="shared" si="676"/>
        <v>1037400</v>
      </c>
      <c r="BG234" s="102">
        <f>BG235</f>
        <v>999445.4</v>
      </c>
      <c r="BH234" s="102">
        <f t="shared" si="676"/>
        <v>518700</v>
      </c>
      <c r="BI234" s="102">
        <f t="shared" si="676"/>
        <v>5332.4000000000233</v>
      </c>
      <c r="BJ234" s="102">
        <f t="shared" si="676"/>
        <v>524032.4</v>
      </c>
      <c r="BK234" s="102">
        <f t="shared" si="676"/>
        <v>516061.85</v>
      </c>
      <c r="BL234" s="102">
        <f t="shared" si="640"/>
        <v>98.478996718523504</v>
      </c>
      <c r="BM234" s="102"/>
      <c r="BN234" s="102"/>
      <c r="BO234" s="102">
        <f>BO235</f>
        <v>1015700</v>
      </c>
      <c r="BP234" s="102"/>
      <c r="BQ234" s="102"/>
      <c r="BR234" s="102">
        <f>BR235</f>
        <v>-265700</v>
      </c>
      <c r="BS234" s="102">
        <f>BS235</f>
        <v>750000</v>
      </c>
      <c r="BT234" s="102">
        <f>BT235</f>
        <v>702211.1</v>
      </c>
      <c r="BU234" s="102">
        <f>BU235</f>
        <v>0</v>
      </c>
      <c r="BV234" s="102">
        <f>BV235</f>
        <v>750000</v>
      </c>
      <c r="BW234" s="102"/>
      <c r="BX234" s="102"/>
      <c r="BY234" s="102">
        <f>BY235</f>
        <v>1015700</v>
      </c>
      <c r="BZ234" s="102">
        <f>BZ235</f>
        <v>1004871.35</v>
      </c>
      <c r="CA234" s="102">
        <f t="shared" si="645"/>
        <v>100.5428960901716</v>
      </c>
      <c r="CB234" s="102">
        <f t="shared" si="646"/>
        <v>98.933873190902816</v>
      </c>
      <c r="CC234" s="102">
        <f>CC235</f>
        <v>0</v>
      </c>
      <c r="CD234" s="102">
        <f>CD235</f>
        <v>0</v>
      </c>
      <c r="CE234" s="102">
        <f>CE235</f>
        <v>750000</v>
      </c>
      <c r="CF234" s="102">
        <f>CF235</f>
        <v>192251.25</v>
      </c>
      <c r="CG234" s="102">
        <f t="shared" si="460"/>
        <v>25.633499999999998</v>
      </c>
      <c r="CH234" s="102">
        <f>CH235</f>
        <v>323000</v>
      </c>
      <c r="CI234" s="102">
        <f>CI235</f>
        <v>1073000</v>
      </c>
      <c r="CJ234" s="102"/>
      <c r="CK234" s="102">
        <f t="shared" si="461"/>
        <v>0</v>
      </c>
      <c r="CL234" s="102">
        <f>CL235</f>
        <v>0</v>
      </c>
      <c r="CM234" s="102">
        <f>CM235</f>
        <v>1073000</v>
      </c>
      <c r="CN234" s="102"/>
      <c r="CO234" s="102">
        <f t="shared" si="462"/>
        <v>0</v>
      </c>
      <c r="CP234" s="102">
        <f>CP235</f>
        <v>0</v>
      </c>
      <c r="CQ234" s="102">
        <f>CQ235</f>
        <v>1073000</v>
      </c>
      <c r="CR234" s="102">
        <f>CR235</f>
        <v>708117</v>
      </c>
      <c r="CS234" s="102">
        <f t="shared" si="647"/>
        <v>65.994128611370002</v>
      </c>
      <c r="CT234" s="102">
        <f>CT235</f>
        <v>19800</v>
      </c>
      <c r="CU234" s="102">
        <f>CU235</f>
        <v>1092800</v>
      </c>
      <c r="CV234" s="102">
        <f>CV235</f>
        <v>708117</v>
      </c>
      <c r="CW234" s="102">
        <f t="shared" si="648"/>
        <v>64.798407759882863</v>
      </c>
      <c r="CX234" s="102">
        <f t="shared" ref="CX234:DH234" si="677">CX235</f>
        <v>-62800</v>
      </c>
      <c r="CY234" s="102">
        <f t="shared" si="677"/>
        <v>1030000</v>
      </c>
      <c r="CZ234" s="115">
        <f t="shared" si="677"/>
        <v>0</v>
      </c>
      <c r="DA234" s="115">
        <f t="shared" si="677"/>
        <v>0</v>
      </c>
      <c r="DB234" s="115">
        <v>500838.75</v>
      </c>
      <c r="DC234" s="115">
        <f>DC235</f>
        <v>497880.05</v>
      </c>
      <c r="DD234" s="102">
        <f t="shared" si="576"/>
        <v>99.409250981478564</v>
      </c>
      <c r="DE234" s="102">
        <f t="shared" si="577"/>
        <v>46.617982209737832</v>
      </c>
      <c r="DF234" s="115">
        <v>1027852.5</v>
      </c>
      <c r="DG234" s="115">
        <f t="shared" si="677"/>
        <v>1073000</v>
      </c>
      <c r="DH234" s="102">
        <f t="shared" si="677"/>
        <v>188978.15</v>
      </c>
      <c r="DI234" s="102">
        <f t="shared" si="651"/>
        <v>17.612129543336437</v>
      </c>
      <c r="DJ234" s="102">
        <f>DJ235</f>
        <v>-5000</v>
      </c>
      <c r="DK234" s="115">
        <f>DK235</f>
        <v>1068000</v>
      </c>
      <c r="DL234" s="102">
        <f t="shared" si="652"/>
        <v>96.240870786516851</v>
      </c>
      <c r="DM234" s="102">
        <f>DM235</f>
        <v>0</v>
      </c>
      <c r="DN234" s="115">
        <f>DN235</f>
        <v>1068000</v>
      </c>
      <c r="DO234" s="102">
        <f t="shared" ref="DO234" si="678">DO235</f>
        <v>603704.05000000005</v>
      </c>
      <c r="DP234" s="102">
        <f t="shared" si="654"/>
        <v>56.526596441947575</v>
      </c>
      <c r="DQ234" s="102">
        <f>DQ235</f>
        <v>0</v>
      </c>
      <c r="DR234" s="115">
        <f>DR235</f>
        <v>1068000</v>
      </c>
      <c r="DS234" s="115">
        <f t="shared" ref="DS234" si="679">DS235</f>
        <v>695991.2</v>
      </c>
      <c r="DT234" s="102">
        <f t="shared" si="656"/>
        <v>65.167715355805228</v>
      </c>
      <c r="DU234" s="102">
        <f>DU235</f>
        <v>-168000</v>
      </c>
      <c r="DV234" s="115">
        <f>DV235</f>
        <v>900000</v>
      </c>
      <c r="DW234" s="115">
        <f t="shared" ref="DW234:DZ234" si="680">DW235</f>
        <v>1073000</v>
      </c>
      <c r="DX234" s="115">
        <f t="shared" si="680"/>
        <v>1073000</v>
      </c>
      <c r="DY234" s="115">
        <f t="shared" si="680"/>
        <v>0</v>
      </c>
      <c r="DZ234" s="115">
        <f t="shared" si="680"/>
        <v>0</v>
      </c>
    </row>
    <row r="235" spans="1:130" s="630" customFormat="1" ht="20.100000000000001" customHeight="1" x14ac:dyDescent="0.35">
      <c r="A235" s="635"/>
      <c r="B235" s="635"/>
      <c r="C235" s="644"/>
      <c r="D235" s="635"/>
      <c r="E235" s="635"/>
      <c r="F235" s="635"/>
      <c r="G235" s="635"/>
      <c r="H235" s="635"/>
      <c r="I235" s="635"/>
      <c r="J235" s="635" t="s">
        <v>208</v>
      </c>
      <c r="K235" s="611"/>
      <c r="L235" s="583"/>
      <c r="M235" s="580"/>
      <c r="N235" s="580">
        <v>3231</v>
      </c>
      <c r="O235" s="576" t="s">
        <v>210</v>
      </c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574"/>
      <c r="AJ235" s="35"/>
      <c r="AK235" s="35"/>
      <c r="AL235" s="35"/>
      <c r="AM235" s="35"/>
      <c r="AN235" s="54">
        <f>AM235/2</f>
        <v>0</v>
      </c>
      <c r="AO235" s="54">
        <f>AN235/2</f>
        <v>0</v>
      </c>
      <c r="AP235" s="54">
        <f>AO235/2</f>
        <v>0</v>
      </c>
      <c r="AQ235" s="54">
        <f>AP235/2</f>
        <v>0</v>
      </c>
      <c r="AR235" s="54">
        <v>0</v>
      </c>
      <c r="AS235" s="38"/>
      <c r="AT235" s="38"/>
      <c r="AU235" s="38">
        <v>725000</v>
      </c>
      <c r="AV235" s="54">
        <f>AU235/2</f>
        <v>362500</v>
      </c>
      <c r="AW235" s="38"/>
      <c r="AX235" s="38"/>
      <c r="AY235" s="54">
        <f>(BB235-AV235)</f>
        <v>725000</v>
      </c>
      <c r="AZ235" s="31"/>
      <c r="BA235" s="31"/>
      <c r="BB235" s="54">
        <v>1087500</v>
      </c>
      <c r="BC235" s="54">
        <v>1087500</v>
      </c>
      <c r="BD235" s="54">
        <v>404050.8</v>
      </c>
      <c r="BE235" s="54">
        <v>688515.55</v>
      </c>
      <c r="BF235" s="54">
        <v>1037400</v>
      </c>
      <c r="BG235" s="54">
        <v>999445.4</v>
      </c>
      <c r="BH235" s="54">
        <v>518700</v>
      </c>
      <c r="BI235" s="54">
        <f>(BJ235-BH235)</f>
        <v>5332.4000000000233</v>
      </c>
      <c r="BJ235" s="54">
        <v>524032.4</v>
      </c>
      <c r="BK235" s="54">
        <v>516061.85</v>
      </c>
      <c r="BL235" s="38">
        <f t="shared" si="640"/>
        <v>98.478996718523504</v>
      </c>
      <c r="BM235" s="54"/>
      <c r="BN235" s="54"/>
      <c r="BO235" s="54">
        <v>1015700</v>
      </c>
      <c r="BP235" s="54"/>
      <c r="BQ235" s="54"/>
      <c r="BR235" s="54">
        <f>(BS235-BO235)</f>
        <v>-265700</v>
      </c>
      <c r="BS235" s="54">
        <v>750000</v>
      </c>
      <c r="BT235" s="54">
        <v>702211.1</v>
      </c>
      <c r="BU235" s="54">
        <f>(BY235-BO235)</f>
        <v>0</v>
      </c>
      <c r="BV235" s="54">
        <v>750000</v>
      </c>
      <c r="BW235" s="54"/>
      <c r="BX235" s="54"/>
      <c r="BY235" s="54">
        <v>1015700</v>
      </c>
      <c r="BZ235" s="54">
        <v>1004871.35</v>
      </c>
      <c r="CA235" s="54">
        <f t="shared" si="645"/>
        <v>100.5428960901716</v>
      </c>
      <c r="CB235" s="54">
        <f t="shared" si="646"/>
        <v>98.933873190902816</v>
      </c>
      <c r="CC235" s="54"/>
      <c r="CD235" s="54"/>
      <c r="CE235" s="54">
        <v>750000</v>
      </c>
      <c r="CF235" s="54">
        <v>192251.25</v>
      </c>
      <c r="CG235" s="54">
        <f t="shared" si="460"/>
        <v>25.633499999999998</v>
      </c>
      <c r="CH235" s="54">
        <f>(CI235-CE235)</f>
        <v>323000</v>
      </c>
      <c r="CI235" s="54">
        <v>1073000</v>
      </c>
      <c r="CJ235" s="54"/>
      <c r="CK235" s="54">
        <f t="shared" si="461"/>
        <v>0</v>
      </c>
      <c r="CL235" s="54">
        <f>(CM235-CI235)</f>
        <v>0</v>
      </c>
      <c r="CM235" s="54">
        <v>1073000</v>
      </c>
      <c r="CN235" s="54"/>
      <c r="CO235" s="54">
        <f t="shared" si="462"/>
        <v>0</v>
      </c>
      <c r="CP235" s="54">
        <f>(CQ235-CM235)</f>
        <v>0</v>
      </c>
      <c r="CQ235" s="54">
        <v>1073000</v>
      </c>
      <c r="CR235" s="54">
        <v>708117</v>
      </c>
      <c r="CS235" s="54">
        <f t="shared" si="647"/>
        <v>65.994128611370002</v>
      </c>
      <c r="CT235" s="54">
        <f>(CU235-CQ235)</f>
        <v>19800</v>
      </c>
      <c r="CU235" s="54">
        <v>1092800</v>
      </c>
      <c r="CV235" s="54">
        <v>708117</v>
      </c>
      <c r="CW235" s="54">
        <f t="shared" si="648"/>
        <v>64.798407759882863</v>
      </c>
      <c r="CX235" s="54">
        <f>(CY235-CU235)</f>
        <v>-62800</v>
      </c>
      <c r="CY235" s="54">
        <v>1030000</v>
      </c>
      <c r="CZ235" s="754"/>
      <c r="DA235" s="754"/>
      <c r="DB235" s="754">
        <v>500838.75</v>
      </c>
      <c r="DC235" s="754">
        <v>497880.05</v>
      </c>
      <c r="DD235" s="54">
        <f t="shared" si="576"/>
        <v>99.409250981478564</v>
      </c>
      <c r="DE235" s="54">
        <f t="shared" si="577"/>
        <v>46.617982209737832</v>
      </c>
      <c r="DF235" s="754">
        <v>1027852.5</v>
      </c>
      <c r="DG235" s="754">
        <v>1073000</v>
      </c>
      <c r="DH235" s="54">
        <v>188978.15</v>
      </c>
      <c r="DI235" s="54">
        <f t="shared" si="651"/>
        <v>17.612129543336437</v>
      </c>
      <c r="DJ235" s="54">
        <f>(DK235-DG235)</f>
        <v>-5000</v>
      </c>
      <c r="DK235" s="754">
        <v>1068000</v>
      </c>
      <c r="DL235" s="54">
        <f t="shared" si="652"/>
        <v>96.240870786516851</v>
      </c>
      <c r="DM235" s="54">
        <f>(DN235-DK235)</f>
        <v>0</v>
      </c>
      <c r="DN235" s="754">
        <v>1068000</v>
      </c>
      <c r="DO235" s="51">
        <v>603704.05000000005</v>
      </c>
      <c r="DP235" s="54">
        <f t="shared" si="654"/>
        <v>56.526596441947575</v>
      </c>
      <c r="DQ235" s="54">
        <f>(DR235-DN235)</f>
        <v>0</v>
      </c>
      <c r="DR235" s="754">
        <v>1068000</v>
      </c>
      <c r="DS235" s="754">
        <v>695991.2</v>
      </c>
      <c r="DT235" s="54">
        <f t="shared" si="656"/>
        <v>65.167715355805228</v>
      </c>
      <c r="DU235" s="54">
        <f>(DV235-DR235)</f>
        <v>-168000</v>
      </c>
      <c r="DV235" s="754">
        <v>900000</v>
      </c>
      <c r="DW235" s="754">
        <v>1073000</v>
      </c>
      <c r="DX235" s="754">
        <v>1073000</v>
      </c>
      <c r="DY235" s="754"/>
      <c r="DZ235" s="754"/>
    </row>
    <row r="236" spans="1:130" s="630" customFormat="1" ht="20.100000000000001" customHeight="1" x14ac:dyDescent="0.35">
      <c r="A236" s="633" t="s">
        <v>263</v>
      </c>
      <c r="B236" s="633" t="s">
        <v>263</v>
      </c>
      <c r="C236" s="572"/>
      <c r="D236" s="633"/>
      <c r="E236" s="633"/>
      <c r="F236" s="633"/>
      <c r="G236" s="633"/>
      <c r="H236" s="633"/>
      <c r="I236" s="633"/>
      <c r="J236" s="563" t="s">
        <v>208</v>
      </c>
      <c r="K236" s="578"/>
      <c r="L236" s="903" t="s">
        <v>272</v>
      </c>
      <c r="M236" s="903"/>
      <c r="N236" s="903"/>
      <c r="O236" s="903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591"/>
      <c r="AJ236" s="31"/>
      <c r="AK236" s="31"/>
      <c r="AL236" s="31"/>
      <c r="AM236" s="31"/>
      <c r="AN236" s="53">
        <f>AN238</f>
        <v>0</v>
      </c>
      <c r="AO236" s="53">
        <f>AO238</f>
        <v>0</v>
      </c>
      <c r="AP236" s="53">
        <f>AP238</f>
        <v>0</v>
      </c>
      <c r="AQ236" s="53">
        <f>AQ238</f>
        <v>0</v>
      </c>
      <c r="AR236" s="53">
        <v>0</v>
      </c>
      <c r="AS236" s="51"/>
      <c r="AT236" s="51"/>
      <c r="AU236" s="53">
        <f>AU238</f>
        <v>11000</v>
      </c>
      <c r="AV236" s="53">
        <f>AV238</f>
        <v>11000</v>
      </c>
      <c r="AW236" s="53">
        <f>AW238</f>
        <v>11000</v>
      </c>
      <c r="AX236" s="53">
        <f>AX238</f>
        <v>11000</v>
      </c>
      <c r="AY236" s="53">
        <f>AY238</f>
        <v>2300</v>
      </c>
      <c r="AZ236" s="31"/>
      <c r="BA236" s="31"/>
      <c r="BB236" s="53">
        <f t="shared" ref="BB236:BK236" si="681">BB238</f>
        <v>13300</v>
      </c>
      <c r="BC236" s="53">
        <f t="shared" si="681"/>
        <v>13300</v>
      </c>
      <c r="BD236" s="53">
        <f t="shared" si="681"/>
        <v>6254</v>
      </c>
      <c r="BE236" s="53">
        <f t="shared" si="681"/>
        <v>6254</v>
      </c>
      <c r="BF236" s="53">
        <f t="shared" si="681"/>
        <v>6300</v>
      </c>
      <c r="BG236" s="53">
        <f t="shared" si="681"/>
        <v>7554</v>
      </c>
      <c r="BH236" s="53">
        <f t="shared" si="681"/>
        <v>10300</v>
      </c>
      <c r="BI236" s="53">
        <f t="shared" si="681"/>
        <v>5800</v>
      </c>
      <c r="BJ236" s="53">
        <f t="shared" si="681"/>
        <v>16100</v>
      </c>
      <c r="BK236" s="53">
        <f t="shared" si="681"/>
        <v>11955</v>
      </c>
      <c r="BL236" s="53">
        <f t="shared" si="640"/>
        <v>74.254658385093165</v>
      </c>
      <c r="BM236" s="53"/>
      <c r="BN236" s="53"/>
      <c r="BO236" s="53">
        <f>BO238</f>
        <v>15655</v>
      </c>
      <c r="BP236" s="53"/>
      <c r="BQ236" s="53"/>
      <c r="BR236" s="53">
        <f t="shared" ref="BR236:BY236" si="682">BR238</f>
        <v>-12655</v>
      </c>
      <c r="BS236" s="53">
        <f t="shared" si="682"/>
        <v>3000</v>
      </c>
      <c r="BT236" s="53">
        <f>BT238</f>
        <v>11955</v>
      </c>
      <c r="BU236" s="53">
        <f t="shared" si="682"/>
        <v>600</v>
      </c>
      <c r="BV236" s="53">
        <f t="shared" si="682"/>
        <v>3000</v>
      </c>
      <c r="BW236" s="53"/>
      <c r="BX236" s="53"/>
      <c r="BY236" s="53">
        <f t="shared" si="682"/>
        <v>16255</v>
      </c>
      <c r="BZ236" s="53">
        <f>BZ238</f>
        <v>15105</v>
      </c>
      <c r="CA236" s="53">
        <f t="shared" si="645"/>
        <v>199.96028594122319</v>
      </c>
      <c r="CB236" s="53">
        <f t="shared" si="646"/>
        <v>92.925253768071357</v>
      </c>
      <c r="CC236" s="53">
        <f>CC238</f>
        <v>3000</v>
      </c>
      <c r="CD236" s="53">
        <f>CD238</f>
        <v>3000</v>
      </c>
      <c r="CE236" s="53">
        <f>CE238</f>
        <v>3000</v>
      </c>
      <c r="CF236" s="53">
        <f>CF238</f>
        <v>2367.04</v>
      </c>
      <c r="CG236" s="53">
        <f t="shared" si="460"/>
        <v>78.901333333333341</v>
      </c>
      <c r="CH236" s="53">
        <f>CH238</f>
        <v>17000</v>
      </c>
      <c r="CI236" s="53">
        <f>CI238</f>
        <v>20000</v>
      </c>
      <c r="CJ236" s="53"/>
      <c r="CK236" s="53">
        <f t="shared" si="461"/>
        <v>0</v>
      </c>
      <c r="CL236" s="53">
        <f>CL238</f>
        <v>0</v>
      </c>
      <c r="CM236" s="53">
        <f>CM238</f>
        <v>20000</v>
      </c>
      <c r="CN236" s="53"/>
      <c r="CO236" s="53">
        <f t="shared" si="462"/>
        <v>0</v>
      </c>
      <c r="CP236" s="53">
        <f>CP238</f>
        <v>0</v>
      </c>
      <c r="CQ236" s="53">
        <f>CQ238</f>
        <v>20000</v>
      </c>
      <c r="CR236" s="53">
        <f>CR238</f>
        <v>9724.31</v>
      </c>
      <c r="CS236" s="53">
        <f t="shared" si="647"/>
        <v>48.621549999999999</v>
      </c>
      <c r="CT236" s="53">
        <f>CT238</f>
        <v>-10275.69</v>
      </c>
      <c r="CU236" s="53">
        <f>CU238</f>
        <v>9724.31</v>
      </c>
      <c r="CV236" s="53">
        <f>CV238</f>
        <v>9724.31</v>
      </c>
      <c r="CW236" s="53">
        <f t="shared" si="648"/>
        <v>100</v>
      </c>
      <c r="CX236" s="53">
        <f t="shared" ref="CX236:DH236" si="683">CX238</f>
        <v>2717</v>
      </c>
      <c r="CY236" s="53">
        <f t="shared" si="683"/>
        <v>12441.31</v>
      </c>
      <c r="CZ236" s="53">
        <f t="shared" si="683"/>
        <v>30000</v>
      </c>
      <c r="DA236" s="53">
        <f t="shared" si="683"/>
        <v>30000</v>
      </c>
      <c r="DB236" s="53">
        <f>DB238</f>
        <v>8941.31</v>
      </c>
      <c r="DC236" s="53">
        <f>DC238</f>
        <v>15987.65</v>
      </c>
      <c r="DD236" s="53">
        <f t="shared" si="576"/>
        <v>178.80657308604668</v>
      </c>
      <c r="DE236" s="53">
        <f t="shared" si="577"/>
        <v>42.833623576691224</v>
      </c>
      <c r="DF236" s="53">
        <f t="shared" ref="DF236" si="684">DF238</f>
        <v>10929.539999999999</v>
      </c>
      <c r="DG236" s="53">
        <f t="shared" si="683"/>
        <v>35325</v>
      </c>
      <c r="DH236" s="53">
        <f t="shared" si="683"/>
        <v>5696.62</v>
      </c>
      <c r="DI236" s="53">
        <f t="shared" si="651"/>
        <v>16.126312809624913</v>
      </c>
      <c r="DJ236" s="53">
        <f>DJ238</f>
        <v>2000</v>
      </c>
      <c r="DK236" s="53">
        <f>DK238</f>
        <v>37325</v>
      </c>
      <c r="DL236" s="53">
        <f t="shared" si="652"/>
        <v>29.28208975217682</v>
      </c>
      <c r="DM236" s="53">
        <f>DM238</f>
        <v>0</v>
      </c>
      <c r="DN236" s="53">
        <f>DN238</f>
        <v>37325</v>
      </c>
      <c r="DO236" s="53">
        <f t="shared" ref="DO236" si="685">DO238</f>
        <v>15987.65</v>
      </c>
      <c r="DP236" s="53">
        <f t="shared" si="654"/>
        <v>42.833623576691224</v>
      </c>
      <c r="DQ236" s="53">
        <f>DQ238</f>
        <v>0</v>
      </c>
      <c r="DR236" s="53">
        <f>DR238</f>
        <v>37325</v>
      </c>
      <c r="DS236" s="53">
        <f t="shared" ref="DS236" si="686">DS238</f>
        <v>17542.650000000001</v>
      </c>
      <c r="DT236" s="53">
        <f t="shared" si="656"/>
        <v>46.999732083054255</v>
      </c>
      <c r="DU236" s="53">
        <f>DU238</f>
        <v>-15496.6</v>
      </c>
      <c r="DV236" s="53">
        <f>DV238</f>
        <v>21828.400000000001</v>
      </c>
      <c r="DW236" s="53">
        <f t="shared" ref="DW236:DZ236" si="687">DW238</f>
        <v>53600</v>
      </c>
      <c r="DX236" s="53">
        <f t="shared" ref="DX236" si="688">DX238</f>
        <v>53600</v>
      </c>
      <c r="DY236" s="53">
        <f t="shared" si="687"/>
        <v>40000</v>
      </c>
      <c r="DZ236" s="53">
        <f t="shared" si="687"/>
        <v>40000</v>
      </c>
    </row>
    <row r="237" spans="1:130" s="630" customFormat="1" ht="20.100000000000001" customHeight="1" x14ac:dyDescent="0.35">
      <c r="A237" s="636"/>
      <c r="B237" s="636"/>
      <c r="C237" s="643"/>
      <c r="D237" s="637"/>
      <c r="E237" s="637"/>
      <c r="F237" s="637"/>
      <c r="G237" s="636"/>
      <c r="H237" s="636"/>
      <c r="I237" s="636"/>
      <c r="J237" s="499"/>
      <c r="K237" s="653" t="s">
        <v>5</v>
      </c>
      <c r="L237" s="579" t="s">
        <v>304</v>
      </c>
      <c r="M237" s="579"/>
      <c r="N237" s="579"/>
      <c r="O237" s="813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591"/>
      <c r="AJ237" s="31"/>
      <c r="AK237" s="31"/>
      <c r="AL237" s="31"/>
      <c r="AM237" s="31"/>
      <c r="AN237" s="110">
        <v>0</v>
      </c>
      <c r="AO237" s="110">
        <v>0</v>
      </c>
      <c r="AP237" s="110">
        <v>0</v>
      </c>
      <c r="AQ237" s="110">
        <v>0</v>
      </c>
      <c r="AR237" s="110">
        <v>0</v>
      </c>
      <c r="AS237" s="51"/>
      <c r="AT237" s="51"/>
      <c r="AU237" s="110">
        <v>11000</v>
      </c>
      <c r="AV237" s="110">
        <v>11000</v>
      </c>
      <c r="AW237" s="110">
        <v>11000</v>
      </c>
      <c r="AX237" s="110">
        <v>11000</v>
      </c>
      <c r="AY237" s="110">
        <f>(BB237-AV237)</f>
        <v>2300</v>
      </c>
      <c r="AZ237" s="31"/>
      <c r="BA237" s="31"/>
      <c r="BB237" s="110">
        <v>13300</v>
      </c>
      <c r="BC237" s="110">
        <v>13300</v>
      </c>
      <c r="BD237" s="110">
        <v>6254</v>
      </c>
      <c r="BE237" s="110">
        <v>6254</v>
      </c>
      <c r="BF237" s="110">
        <v>6300</v>
      </c>
      <c r="BG237" s="110">
        <f>BG238</f>
        <v>7554</v>
      </c>
      <c r="BH237" s="110">
        <v>10300</v>
      </c>
      <c r="BI237" s="110">
        <f>(BJ237-BH237)</f>
        <v>5800</v>
      </c>
      <c r="BJ237" s="110">
        <v>16100</v>
      </c>
      <c r="BK237" s="110">
        <v>11955</v>
      </c>
      <c r="BL237" s="110">
        <f t="shared" si="640"/>
        <v>74.254658385093165</v>
      </c>
      <c r="BM237" s="110"/>
      <c r="BN237" s="110"/>
      <c r="BO237" s="110">
        <f>BO238</f>
        <v>15655</v>
      </c>
      <c r="BP237" s="110"/>
      <c r="BQ237" s="110"/>
      <c r="BR237" s="110">
        <f>(BS237-BO237)</f>
        <v>-12655</v>
      </c>
      <c r="BS237" s="110">
        <f>BS238</f>
        <v>3000</v>
      </c>
      <c r="BT237" s="110">
        <f>BT238</f>
        <v>11955</v>
      </c>
      <c r="BU237" s="110">
        <f>(BY237-BO237)</f>
        <v>600</v>
      </c>
      <c r="BV237" s="110">
        <f>BV238</f>
        <v>3000</v>
      </c>
      <c r="BW237" s="110"/>
      <c r="BX237" s="110"/>
      <c r="BY237" s="110">
        <f>BY238</f>
        <v>16255</v>
      </c>
      <c r="BZ237" s="110">
        <f>BZ238</f>
        <v>15105</v>
      </c>
      <c r="CA237" s="110">
        <f t="shared" si="645"/>
        <v>199.96028594122319</v>
      </c>
      <c r="CB237" s="110">
        <f t="shared" si="646"/>
        <v>92.925253768071357</v>
      </c>
      <c r="CC237" s="110">
        <f>CC238</f>
        <v>3000</v>
      </c>
      <c r="CD237" s="110">
        <f>CD238</f>
        <v>3000</v>
      </c>
      <c r="CE237" s="110">
        <f>CE238</f>
        <v>3000</v>
      </c>
      <c r="CF237" s="110">
        <f>CF238</f>
        <v>2367.04</v>
      </c>
      <c r="CG237" s="110">
        <f t="shared" si="460"/>
        <v>78.901333333333341</v>
      </c>
      <c r="CH237" s="110">
        <f>(CI237-CE237)</f>
        <v>17000</v>
      </c>
      <c r="CI237" s="110">
        <f>CI238</f>
        <v>20000</v>
      </c>
      <c r="CJ237" s="110"/>
      <c r="CK237" s="110">
        <f t="shared" si="461"/>
        <v>0</v>
      </c>
      <c r="CL237" s="110">
        <f>(CM237-CI237)</f>
        <v>0</v>
      </c>
      <c r="CM237" s="110">
        <f>CM238</f>
        <v>20000</v>
      </c>
      <c r="CN237" s="110"/>
      <c r="CO237" s="110">
        <f t="shared" si="462"/>
        <v>0</v>
      </c>
      <c r="CP237" s="110">
        <f>(CQ237-CM237)</f>
        <v>0</v>
      </c>
      <c r="CQ237" s="110">
        <f>CQ238</f>
        <v>20000</v>
      </c>
      <c r="CR237" s="110">
        <f>CR238</f>
        <v>9724.31</v>
      </c>
      <c r="CS237" s="110">
        <f t="shared" si="647"/>
        <v>48.621549999999999</v>
      </c>
      <c r="CT237" s="110">
        <f>(CU237-CQ237)</f>
        <v>-10275.69</v>
      </c>
      <c r="CU237" s="110">
        <f>CU238</f>
        <v>9724.31</v>
      </c>
      <c r="CV237" s="110">
        <f>CV238</f>
        <v>9724.31</v>
      </c>
      <c r="CW237" s="110">
        <f t="shared" si="648"/>
        <v>100</v>
      </c>
      <c r="CX237" s="110">
        <f>(CY237-CU237)</f>
        <v>2717</v>
      </c>
      <c r="CY237" s="110">
        <f>CY238</f>
        <v>12441.31</v>
      </c>
      <c r="CZ237" s="110">
        <v>30000</v>
      </c>
      <c r="DA237" s="110">
        <v>30000</v>
      </c>
      <c r="DB237" s="110">
        <f>DB238</f>
        <v>8941.31</v>
      </c>
      <c r="DC237" s="110">
        <f>DC238</f>
        <v>15987.65</v>
      </c>
      <c r="DD237" s="110">
        <f t="shared" si="576"/>
        <v>178.80657308604668</v>
      </c>
      <c r="DE237" s="110">
        <f t="shared" si="577"/>
        <v>42.833623576691224</v>
      </c>
      <c r="DF237" s="110">
        <f>DF238</f>
        <v>10929.539999999999</v>
      </c>
      <c r="DG237" s="110">
        <f>DG238</f>
        <v>35325</v>
      </c>
      <c r="DH237" s="110">
        <f>DH238</f>
        <v>5696.62</v>
      </c>
      <c r="DI237" s="110">
        <f t="shared" si="651"/>
        <v>16.126312809624913</v>
      </c>
      <c r="DJ237" s="110">
        <f>(DK237-DG237)</f>
        <v>2000</v>
      </c>
      <c r="DK237" s="110">
        <f>DK238</f>
        <v>37325</v>
      </c>
      <c r="DL237" s="110">
        <f t="shared" si="652"/>
        <v>29.28208975217682</v>
      </c>
      <c r="DM237" s="110">
        <f>(DN237-DK237)</f>
        <v>0</v>
      </c>
      <c r="DN237" s="110">
        <f>DN238</f>
        <v>37325</v>
      </c>
      <c r="DO237" s="110">
        <f>DO238</f>
        <v>15987.65</v>
      </c>
      <c r="DP237" s="110">
        <f t="shared" si="654"/>
        <v>42.833623576691224</v>
      </c>
      <c r="DQ237" s="110">
        <f>(DR237-DN237)</f>
        <v>0</v>
      </c>
      <c r="DR237" s="110">
        <f>DR238</f>
        <v>37325</v>
      </c>
      <c r="DS237" s="110">
        <f>DS238</f>
        <v>17542.650000000001</v>
      </c>
      <c r="DT237" s="110">
        <f t="shared" si="656"/>
        <v>46.999732083054255</v>
      </c>
      <c r="DU237" s="110">
        <f>(DV237-DR237)</f>
        <v>-15496.599999999999</v>
      </c>
      <c r="DV237" s="110">
        <f>DV238</f>
        <v>21828.400000000001</v>
      </c>
      <c r="DW237" s="110">
        <f t="shared" ref="DW237:DZ237" si="689">DW238</f>
        <v>53600</v>
      </c>
      <c r="DX237" s="110">
        <f t="shared" si="689"/>
        <v>53600</v>
      </c>
      <c r="DY237" s="110">
        <f t="shared" si="689"/>
        <v>40000</v>
      </c>
      <c r="DZ237" s="110">
        <f t="shared" si="689"/>
        <v>40000</v>
      </c>
    </row>
    <row r="238" spans="1:130" s="630" customFormat="1" ht="20.100000000000001" customHeight="1" x14ac:dyDescent="0.35">
      <c r="A238" s="618"/>
      <c r="B238" s="685"/>
      <c r="C238" s="641"/>
      <c r="D238" s="622"/>
      <c r="E238" s="622"/>
      <c r="F238" s="622"/>
      <c r="G238" s="685"/>
      <c r="H238" s="685"/>
      <c r="I238" s="685"/>
      <c r="J238" s="732" t="s">
        <v>208</v>
      </c>
      <c r="K238" s="811">
        <v>3</v>
      </c>
      <c r="L238" s="904" t="s">
        <v>181</v>
      </c>
      <c r="M238" s="904"/>
      <c r="N238" s="904"/>
      <c r="O238" s="904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591"/>
      <c r="AJ238" s="31"/>
      <c r="AK238" s="31"/>
      <c r="AL238" s="31"/>
      <c r="AM238" s="31"/>
      <c r="AN238" s="102">
        <f>AN239+AN251</f>
        <v>0</v>
      </c>
      <c r="AO238" s="102">
        <f>AO239+AO251</f>
        <v>0</v>
      </c>
      <c r="AP238" s="102">
        <f>AP239+AP251</f>
        <v>0</v>
      </c>
      <c r="AQ238" s="102">
        <f>AQ239+AQ251</f>
        <v>0</v>
      </c>
      <c r="AR238" s="102">
        <v>0</v>
      </c>
      <c r="AS238" s="51"/>
      <c r="AT238" s="51"/>
      <c r="AU238" s="102">
        <f>AU239+AU251</f>
        <v>11000</v>
      </c>
      <c r="AV238" s="102">
        <f>AV239+AV251</f>
        <v>11000</v>
      </c>
      <c r="AW238" s="102">
        <f>AW239+AW251</f>
        <v>11000</v>
      </c>
      <c r="AX238" s="102">
        <f>AX239+AX251</f>
        <v>11000</v>
      </c>
      <c r="AY238" s="102">
        <f>AY239+AY251</f>
        <v>2300</v>
      </c>
      <c r="AZ238" s="31"/>
      <c r="BA238" s="31"/>
      <c r="BB238" s="102">
        <f t="shared" ref="BB238:BK238" si="690">BB239+BB251</f>
        <v>13300</v>
      </c>
      <c r="BC238" s="102">
        <f t="shared" si="690"/>
        <v>13300</v>
      </c>
      <c r="BD238" s="102">
        <f t="shared" si="690"/>
        <v>6254</v>
      </c>
      <c r="BE238" s="102">
        <f t="shared" si="690"/>
        <v>6254</v>
      </c>
      <c r="BF238" s="102">
        <f t="shared" si="690"/>
        <v>6300</v>
      </c>
      <c r="BG238" s="102">
        <f t="shared" si="690"/>
        <v>7554</v>
      </c>
      <c r="BH238" s="102">
        <f t="shared" si="690"/>
        <v>10300</v>
      </c>
      <c r="BI238" s="102">
        <f t="shared" si="690"/>
        <v>5800</v>
      </c>
      <c r="BJ238" s="102">
        <f t="shared" si="690"/>
        <v>16100</v>
      </c>
      <c r="BK238" s="102">
        <f t="shared" si="690"/>
        <v>11955</v>
      </c>
      <c r="BL238" s="102">
        <f t="shared" si="640"/>
        <v>74.254658385093165</v>
      </c>
      <c r="BM238" s="102"/>
      <c r="BN238" s="102"/>
      <c r="BO238" s="102">
        <f>BO239+BO251</f>
        <v>15655</v>
      </c>
      <c r="BP238" s="102"/>
      <c r="BQ238" s="102"/>
      <c r="BR238" s="102">
        <f>BR239+BR251</f>
        <v>-12655</v>
      </c>
      <c r="BS238" s="102">
        <f>BS239+BS251</f>
        <v>3000</v>
      </c>
      <c r="BT238" s="102">
        <f>BT239+BT251</f>
        <v>11955</v>
      </c>
      <c r="BU238" s="102">
        <f>BU239+BU251</f>
        <v>600</v>
      </c>
      <c r="BV238" s="102">
        <f>BV239+BV251</f>
        <v>3000</v>
      </c>
      <c r="BW238" s="102"/>
      <c r="BX238" s="102"/>
      <c r="BY238" s="102">
        <f>BY239+BY251</f>
        <v>16255</v>
      </c>
      <c r="BZ238" s="102">
        <f>BZ239+BZ251</f>
        <v>15105</v>
      </c>
      <c r="CA238" s="102">
        <f t="shared" si="645"/>
        <v>199.96028594122319</v>
      </c>
      <c r="CB238" s="102">
        <f t="shared" si="646"/>
        <v>92.925253768071357</v>
      </c>
      <c r="CC238" s="102">
        <f>CC239+CC251</f>
        <v>3000</v>
      </c>
      <c r="CD238" s="102">
        <f>CD239+CD251</f>
        <v>3000</v>
      </c>
      <c r="CE238" s="102">
        <f>CE239+CE251</f>
        <v>3000</v>
      </c>
      <c r="CF238" s="102">
        <f>CF239+CF251</f>
        <v>2367.04</v>
      </c>
      <c r="CG238" s="102">
        <f t="shared" si="460"/>
        <v>78.901333333333341</v>
      </c>
      <c r="CH238" s="102">
        <f>CH239+CH251</f>
        <v>17000</v>
      </c>
      <c r="CI238" s="102">
        <f>CI239+CI251</f>
        <v>20000</v>
      </c>
      <c r="CJ238" s="102"/>
      <c r="CK238" s="102">
        <f t="shared" si="461"/>
        <v>0</v>
      </c>
      <c r="CL238" s="102">
        <f>CL239+CL251</f>
        <v>0</v>
      </c>
      <c r="CM238" s="102">
        <f>CM239+CM251</f>
        <v>20000</v>
      </c>
      <c r="CN238" s="102"/>
      <c r="CO238" s="102">
        <f t="shared" si="462"/>
        <v>0</v>
      </c>
      <c r="CP238" s="102">
        <f>CP239+CP251</f>
        <v>0</v>
      </c>
      <c r="CQ238" s="102">
        <f>CQ239+CQ251</f>
        <v>20000</v>
      </c>
      <c r="CR238" s="102">
        <f>CR239+CR251</f>
        <v>9724.31</v>
      </c>
      <c r="CS238" s="102">
        <f t="shared" si="647"/>
        <v>48.621549999999999</v>
      </c>
      <c r="CT238" s="102">
        <f>CT239+CT251</f>
        <v>-10275.69</v>
      </c>
      <c r="CU238" s="102">
        <f>CU239+CU251</f>
        <v>9724.31</v>
      </c>
      <c r="CV238" s="102">
        <f>CV239+CV251</f>
        <v>9724.31</v>
      </c>
      <c r="CW238" s="102">
        <f t="shared" si="648"/>
        <v>100</v>
      </c>
      <c r="CX238" s="102">
        <f>CX239+CX251</f>
        <v>2717</v>
      </c>
      <c r="CY238" s="102">
        <f>CY239+CY251</f>
        <v>12441.31</v>
      </c>
      <c r="CZ238" s="115">
        <f>CZ239+CZ253</f>
        <v>30000</v>
      </c>
      <c r="DA238" s="115">
        <f>DA239+DA253</f>
        <v>30000</v>
      </c>
      <c r="DB238" s="115">
        <f>DB239+DB253</f>
        <v>8941.31</v>
      </c>
      <c r="DC238" s="115">
        <f>DC239+DC253</f>
        <v>15987.65</v>
      </c>
      <c r="DD238" s="102">
        <f t="shared" si="576"/>
        <v>178.80657308604668</v>
      </c>
      <c r="DE238" s="102">
        <f t="shared" si="577"/>
        <v>42.833623576691224</v>
      </c>
      <c r="DF238" s="115">
        <f>DF239+DF253</f>
        <v>10929.539999999999</v>
      </c>
      <c r="DG238" s="115">
        <f>DG239+DG253</f>
        <v>35325</v>
      </c>
      <c r="DH238" s="102">
        <f>DH239+DH253</f>
        <v>5696.62</v>
      </c>
      <c r="DI238" s="102">
        <f t="shared" si="651"/>
        <v>16.126312809624913</v>
      </c>
      <c r="DJ238" s="102">
        <f>DJ239+DJ251</f>
        <v>2000</v>
      </c>
      <c r="DK238" s="115">
        <f>DK239+DK253</f>
        <v>37325</v>
      </c>
      <c r="DL238" s="102">
        <f t="shared" si="652"/>
        <v>29.28208975217682</v>
      </c>
      <c r="DM238" s="102">
        <f>DM239+DM251</f>
        <v>0</v>
      </c>
      <c r="DN238" s="115">
        <f>DN239+DN253</f>
        <v>37325</v>
      </c>
      <c r="DO238" s="102">
        <f>DO239+DO253</f>
        <v>15987.65</v>
      </c>
      <c r="DP238" s="102">
        <f t="shared" si="654"/>
        <v>42.833623576691224</v>
      </c>
      <c r="DQ238" s="102">
        <f>DQ239+DQ251</f>
        <v>0</v>
      </c>
      <c r="DR238" s="115">
        <f>DR239+DR253</f>
        <v>37325</v>
      </c>
      <c r="DS238" s="115">
        <f>DS239+DS253</f>
        <v>17542.650000000001</v>
      </c>
      <c r="DT238" s="102">
        <f t="shared" si="656"/>
        <v>46.999732083054255</v>
      </c>
      <c r="DU238" s="102">
        <f>DU239+DU251</f>
        <v>-15496.6</v>
      </c>
      <c r="DV238" s="115">
        <f>DV239+DV253</f>
        <v>21828.400000000001</v>
      </c>
      <c r="DW238" s="115">
        <f>DW239+DW253</f>
        <v>53600</v>
      </c>
      <c r="DX238" s="115">
        <f>DX239+DX253</f>
        <v>53600</v>
      </c>
      <c r="DY238" s="115">
        <f>DY239+DY253</f>
        <v>40000</v>
      </c>
      <c r="DZ238" s="115">
        <f>DZ239+DZ253</f>
        <v>40000</v>
      </c>
    </row>
    <row r="239" spans="1:130" s="630" customFormat="1" ht="20.100000000000001" customHeight="1" x14ac:dyDescent="0.35">
      <c r="A239" s="622"/>
      <c r="B239" s="622"/>
      <c r="C239" s="641"/>
      <c r="D239" s="622"/>
      <c r="E239" s="622"/>
      <c r="F239" s="622"/>
      <c r="G239" s="622"/>
      <c r="H239" s="622"/>
      <c r="I239" s="622"/>
      <c r="J239" s="562" t="s">
        <v>208</v>
      </c>
      <c r="K239" s="810"/>
      <c r="L239" s="822">
        <v>32</v>
      </c>
      <c r="M239" s="904" t="s">
        <v>161</v>
      </c>
      <c r="N239" s="904"/>
      <c r="O239" s="904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591"/>
      <c r="AJ239" s="31"/>
      <c r="AK239" s="31"/>
      <c r="AL239" s="31"/>
      <c r="AM239" s="31"/>
      <c r="AN239" s="102">
        <f>AN240+AN247</f>
        <v>0</v>
      </c>
      <c r="AO239" s="102">
        <f>AO240+AO247</f>
        <v>0</v>
      </c>
      <c r="AP239" s="102">
        <f>AP240+AP247</f>
        <v>0</v>
      </c>
      <c r="AQ239" s="102">
        <f>AQ240+AQ247</f>
        <v>0</v>
      </c>
      <c r="AR239" s="102">
        <v>0</v>
      </c>
      <c r="AS239" s="51"/>
      <c r="AT239" s="51"/>
      <c r="AU239" s="102">
        <f>AU240+AU247</f>
        <v>6000</v>
      </c>
      <c r="AV239" s="102">
        <f>AV240+AV247+AV242</f>
        <v>6000</v>
      </c>
      <c r="AW239" s="102">
        <v>6000</v>
      </c>
      <c r="AX239" s="102">
        <v>6000</v>
      </c>
      <c r="AY239" s="102">
        <f>AY240+AY247+AY242</f>
        <v>2300</v>
      </c>
      <c r="AZ239" s="31"/>
      <c r="BA239" s="31"/>
      <c r="BB239" s="102">
        <f t="shared" ref="BB239:BK239" si="691">BB240+BB247+BB242</f>
        <v>8300</v>
      </c>
      <c r="BC239" s="102">
        <f t="shared" si="691"/>
        <v>8300</v>
      </c>
      <c r="BD239" s="102">
        <f t="shared" si="691"/>
        <v>6254</v>
      </c>
      <c r="BE239" s="102">
        <f t="shared" si="691"/>
        <v>6254</v>
      </c>
      <c r="BF239" s="102">
        <f t="shared" si="691"/>
        <v>6300</v>
      </c>
      <c r="BG239" s="102">
        <f t="shared" si="691"/>
        <v>7554</v>
      </c>
      <c r="BH239" s="102">
        <f t="shared" si="691"/>
        <v>10300</v>
      </c>
      <c r="BI239" s="102">
        <f t="shared" si="691"/>
        <v>5800</v>
      </c>
      <c r="BJ239" s="102">
        <f t="shared" si="691"/>
        <v>16100</v>
      </c>
      <c r="BK239" s="102">
        <f t="shared" si="691"/>
        <v>11955</v>
      </c>
      <c r="BL239" s="102">
        <f t="shared" si="640"/>
        <v>74.254658385093165</v>
      </c>
      <c r="BM239" s="102"/>
      <c r="BN239" s="102"/>
      <c r="BO239" s="102">
        <f>BO240+BO247+BO242</f>
        <v>15655</v>
      </c>
      <c r="BP239" s="102"/>
      <c r="BQ239" s="102"/>
      <c r="BR239" s="102">
        <f t="shared" ref="BR239:BY239" si="692">BR240+BR247+BR242</f>
        <v>-12655</v>
      </c>
      <c r="BS239" s="102">
        <f t="shared" si="692"/>
        <v>3000</v>
      </c>
      <c r="BT239" s="102">
        <f>BT240+BT247+BT242</f>
        <v>11955</v>
      </c>
      <c r="BU239" s="102">
        <f t="shared" si="692"/>
        <v>600</v>
      </c>
      <c r="BV239" s="102">
        <f t="shared" si="692"/>
        <v>3000</v>
      </c>
      <c r="BW239" s="102"/>
      <c r="BX239" s="102"/>
      <c r="BY239" s="102">
        <f t="shared" si="692"/>
        <v>16255</v>
      </c>
      <c r="BZ239" s="102">
        <f>BZ240+BZ245+BZ242+BZ247</f>
        <v>15105</v>
      </c>
      <c r="CA239" s="102">
        <f t="shared" si="645"/>
        <v>199.96028594122319</v>
      </c>
      <c r="CB239" s="102">
        <f t="shared" si="646"/>
        <v>92.925253768071357</v>
      </c>
      <c r="CC239" s="102">
        <v>3000</v>
      </c>
      <c r="CD239" s="102">
        <v>3000</v>
      </c>
      <c r="CE239" s="102">
        <f>CE240+CE245+CE242+CE247</f>
        <v>3000</v>
      </c>
      <c r="CF239" s="102">
        <f>CF240+CF247+CF242</f>
        <v>2367.04</v>
      </c>
      <c r="CG239" s="102">
        <f t="shared" si="460"/>
        <v>78.901333333333341</v>
      </c>
      <c r="CH239" s="102">
        <f>CH240+CH247+CH242</f>
        <v>17000</v>
      </c>
      <c r="CI239" s="102">
        <f>CI240+CI245+CI242+CI247</f>
        <v>20000</v>
      </c>
      <c r="CJ239" s="102"/>
      <c r="CK239" s="102">
        <f t="shared" si="461"/>
        <v>0</v>
      </c>
      <c r="CL239" s="102">
        <f>CL240+CL247+CL242</f>
        <v>0</v>
      </c>
      <c r="CM239" s="102">
        <f>CM240+CM245+CM242+CM247</f>
        <v>20000</v>
      </c>
      <c r="CN239" s="102"/>
      <c r="CO239" s="102">
        <f t="shared" si="462"/>
        <v>0</v>
      </c>
      <c r="CP239" s="102">
        <f>CP240+CP247+CP242</f>
        <v>0</v>
      </c>
      <c r="CQ239" s="102">
        <f>CQ240+CQ245+CQ242+CQ247</f>
        <v>20000</v>
      </c>
      <c r="CR239" s="102">
        <f>CR240+CR247+CR242</f>
        <v>9724.31</v>
      </c>
      <c r="CS239" s="102">
        <f t="shared" si="647"/>
        <v>48.621549999999999</v>
      </c>
      <c r="CT239" s="102">
        <f>CT240+CT247+CT242</f>
        <v>-10275.69</v>
      </c>
      <c r="CU239" s="102">
        <f>CU240+CU245+CU242+CU247</f>
        <v>9724.31</v>
      </c>
      <c r="CV239" s="102">
        <f>CV240+CV247+CV242</f>
        <v>9724.31</v>
      </c>
      <c r="CW239" s="102">
        <f t="shared" si="648"/>
        <v>100</v>
      </c>
      <c r="CX239" s="102">
        <f>CX240+CX247+CX242</f>
        <v>2717</v>
      </c>
      <c r="CY239" s="102">
        <f>CY240+CY245+CY242+CY247</f>
        <v>12441.31</v>
      </c>
      <c r="CZ239" s="115">
        <v>30000</v>
      </c>
      <c r="DA239" s="115">
        <v>30000</v>
      </c>
      <c r="DB239" s="115">
        <f>DB240+DB245+DB242+DB247</f>
        <v>8941.31</v>
      </c>
      <c r="DC239" s="115">
        <f>DC240+DC245+DC242+DC247</f>
        <v>15987.65</v>
      </c>
      <c r="DD239" s="102">
        <f t="shared" si="576"/>
        <v>178.80657308604668</v>
      </c>
      <c r="DE239" s="102">
        <f t="shared" si="577"/>
        <v>42.833623576691224</v>
      </c>
      <c r="DF239" s="115">
        <f>DF240+DF245+DF242+DF247</f>
        <v>10929.539999999999</v>
      </c>
      <c r="DG239" s="115">
        <f>DG240+DG245+DG242+DG247</f>
        <v>35325</v>
      </c>
      <c r="DH239" s="102">
        <f>DH240+DH245+DH242+DH247</f>
        <v>5696.62</v>
      </c>
      <c r="DI239" s="102">
        <f t="shared" si="651"/>
        <v>16.126312809624913</v>
      </c>
      <c r="DJ239" s="102">
        <f>DJ240+DJ245+DJ242+DJ247</f>
        <v>2000</v>
      </c>
      <c r="DK239" s="115">
        <f>DK240+DK245+DK242+DK247</f>
        <v>37325</v>
      </c>
      <c r="DL239" s="102">
        <f t="shared" si="652"/>
        <v>29.28208975217682</v>
      </c>
      <c r="DM239" s="102">
        <f>DM240+DM245+DM242+DM247</f>
        <v>0</v>
      </c>
      <c r="DN239" s="115">
        <f>DN240+DN245+DN242+DN247</f>
        <v>37325</v>
      </c>
      <c r="DO239" s="102">
        <f>DO240+DO245+DO242+DO247</f>
        <v>15987.65</v>
      </c>
      <c r="DP239" s="102">
        <f t="shared" si="654"/>
        <v>42.833623576691224</v>
      </c>
      <c r="DQ239" s="102">
        <f>DQ240+DQ245+DQ242+DQ247</f>
        <v>0</v>
      </c>
      <c r="DR239" s="115">
        <f>DR240+DR245+DR242+DR247</f>
        <v>37325</v>
      </c>
      <c r="DS239" s="115">
        <f>DS240+DS245+DS242+DS247</f>
        <v>17542.650000000001</v>
      </c>
      <c r="DT239" s="102">
        <f t="shared" si="656"/>
        <v>46.999732083054255</v>
      </c>
      <c r="DU239" s="102">
        <f>DU240+DU245+DU242+DU247</f>
        <v>-15496.6</v>
      </c>
      <c r="DV239" s="115">
        <f>DV240+DV245+DV242+DV247</f>
        <v>21828.400000000001</v>
      </c>
      <c r="DW239" s="115">
        <f t="shared" ref="DW239:DX239" si="693">DW240+DW245+DW242+DW247</f>
        <v>53600</v>
      </c>
      <c r="DX239" s="115">
        <f t="shared" si="693"/>
        <v>53600</v>
      </c>
      <c r="DY239" s="115">
        <v>40000</v>
      </c>
      <c r="DZ239" s="115">
        <v>40000</v>
      </c>
    </row>
    <row r="240" spans="1:130" s="630" customFormat="1" ht="20.100000000000001" customHeight="1" x14ac:dyDescent="0.35">
      <c r="A240" s="640" t="s">
        <v>455</v>
      </c>
      <c r="B240" s="640" t="s">
        <v>455</v>
      </c>
      <c r="C240" s="641" t="s">
        <v>5</v>
      </c>
      <c r="D240" s="622"/>
      <c r="E240" s="622"/>
      <c r="F240" s="622"/>
      <c r="G240" s="622"/>
      <c r="H240" s="622"/>
      <c r="I240" s="622"/>
      <c r="J240" s="562" t="s">
        <v>208</v>
      </c>
      <c r="K240" s="810"/>
      <c r="L240" s="549"/>
      <c r="M240" s="819">
        <v>322</v>
      </c>
      <c r="N240" s="904" t="s">
        <v>171</v>
      </c>
      <c r="O240" s="904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591"/>
      <c r="AJ240" s="31"/>
      <c r="AK240" s="31"/>
      <c r="AL240" s="31"/>
      <c r="AM240" s="31"/>
      <c r="AN240" s="102">
        <f>AN241</f>
        <v>0</v>
      </c>
      <c r="AO240" s="102">
        <f>AO241</f>
        <v>0</v>
      </c>
      <c r="AP240" s="102">
        <f>AP241</f>
        <v>0</v>
      </c>
      <c r="AQ240" s="102">
        <f>AQ241</f>
        <v>0</v>
      </c>
      <c r="AR240" s="102">
        <v>0</v>
      </c>
      <c r="AS240" s="51"/>
      <c r="AT240" s="51"/>
      <c r="AU240" s="102">
        <f>AU241</f>
        <v>3000</v>
      </c>
      <c r="AV240" s="102">
        <f>AV241</f>
        <v>3000</v>
      </c>
      <c r="AW240" s="102"/>
      <c r="AX240" s="102"/>
      <c r="AY240" s="102">
        <f>AY241</f>
        <v>-3000</v>
      </c>
      <c r="AZ240" s="31"/>
      <c r="BA240" s="31"/>
      <c r="BB240" s="102">
        <f t="shared" ref="BB240:BK240" si="694">BB241</f>
        <v>0</v>
      </c>
      <c r="BC240" s="102">
        <f t="shared" si="694"/>
        <v>0</v>
      </c>
      <c r="BD240" s="102">
        <f t="shared" si="694"/>
        <v>0</v>
      </c>
      <c r="BE240" s="102">
        <f t="shared" si="694"/>
        <v>2800</v>
      </c>
      <c r="BF240" s="102">
        <f t="shared" si="694"/>
        <v>0</v>
      </c>
      <c r="BG240" s="102">
        <f t="shared" si="694"/>
        <v>0</v>
      </c>
      <c r="BH240" s="102">
        <f t="shared" si="694"/>
        <v>3000</v>
      </c>
      <c r="BI240" s="102">
        <f t="shared" si="694"/>
        <v>-2700</v>
      </c>
      <c r="BJ240" s="102">
        <f t="shared" si="694"/>
        <v>300</v>
      </c>
      <c r="BK240" s="102">
        <f t="shared" si="694"/>
        <v>0</v>
      </c>
      <c r="BL240" s="102">
        <f t="shared" si="640"/>
        <v>0</v>
      </c>
      <c r="BM240" s="102"/>
      <c r="BN240" s="102"/>
      <c r="BO240" s="102">
        <f>BO241</f>
        <v>0</v>
      </c>
      <c r="BP240" s="102"/>
      <c r="BQ240" s="102"/>
      <c r="BR240" s="102">
        <f>BR241</f>
        <v>0</v>
      </c>
      <c r="BS240" s="102">
        <f>BS241</f>
        <v>0</v>
      </c>
      <c r="BT240" s="102">
        <f>BT241</f>
        <v>0</v>
      </c>
      <c r="BU240" s="102">
        <f>BU241</f>
        <v>0</v>
      </c>
      <c r="BV240" s="102">
        <f>BV241</f>
        <v>0</v>
      </c>
      <c r="BW240" s="102"/>
      <c r="BX240" s="102"/>
      <c r="BY240" s="102">
        <f>BY241</f>
        <v>0</v>
      </c>
      <c r="BZ240" s="102">
        <f>BZ241</f>
        <v>0</v>
      </c>
      <c r="CA240" s="102">
        <f t="shared" si="645"/>
        <v>0</v>
      </c>
      <c r="CB240" s="102">
        <f t="shared" si="646"/>
        <v>0</v>
      </c>
      <c r="CC240" s="102">
        <f>CC241</f>
        <v>0</v>
      </c>
      <c r="CD240" s="102">
        <f>CD241</f>
        <v>0</v>
      </c>
      <c r="CE240" s="102">
        <f>CE241</f>
        <v>0</v>
      </c>
      <c r="CF240" s="102">
        <f>CF241</f>
        <v>0</v>
      </c>
      <c r="CG240" s="102">
        <f t="shared" si="460"/>
        <v>0</v>
      </c>
      <c r="CH240" s="102">
        <f>CH241</f>
        <v>3000</v>
      </c>
      <c r="CI240" s="102">
        <f>CI241</f>
        <v>3000</v>
      </c>
      <c r="CJ240" s="102"/>
      <c r="CK240" s="102">
        <f t="shared" si="461"/>
        <v>0</v>
      </c>
      <c r="CL240" s="102">
        <f>CL241</f>
        <v>0</v>
      </c>
      <c r="CM240" s="102">
        <f>CM241</f>
        <v>3000</v>
      </c>
      <c r="CN240" s="102"/>
      <c r="CO240" s="102">
        <f t="shared" si="462"/>
        <v>0</v>
      </c>
      <c r="CP240" s="102">
        <f>CP241</f>
        <v>0</v>
      </c>
      <c r="CQ240" s="102">
        <f>CQ241</f>
        <v>3000</v>
      </c>
      <c r="CR240" s="102">
        <f>CR241</f>
        <v>160.83000000000001</v>
      </c>
      <c r="CS240" s="102">
        <f t="shared" si="647"/>
        <v>5.3610000000000007</v>
      </c>
      <c r="CT240" s="102">
        <f>CT241</f>
        <v>-2839.17</v>
      </c>
      <c r="CU240" s="102">
        <f>CU241</f>
        <v>160.83000000000001</v>
      </c>
      <c r="CV240" s="102">
        <f>CV241</f>
        <v>160.83000000000001</v>
      </c>
      <c r="CW240" s="102">
        <f t="shared" si="648"/>
        <v>100</v>
      </c>
      <c r="CX240" s="102">
        <f t="shared" ref="CX240:DH240" si="695">CX241</f>
        <v>0</v>
      </c>
      <c r="CY240" s="102">
        <f t="shared" si="695"/>
        <v>160.83000000000001</v>
      </c>
      <c r="CZ240" s="115">
        <f t="shared" si="695"/>
        <v>0</v>
      </c>
      <c r="DA240" s="115">
        <f t="shared" si="695"/>
        <v>0</v>
      </c>
      <c r="DB240" s="115">
        <f>DB241</f>
        <v>160.83000000000001</v>
      </c>
      <c r="DC240" s="115">
        <f>DC241</f>
        <v>0</v>
      </c>
      <c r="DD240" s="102">
        <f t="shared" si="576"/>
        <v>0</v>
      </c>
      <c r="DE240" s="102">
        <f t="shared" si="577"/>
        <v>0</v>
      </c>
      <c r="DF240" s="115">
        <f t="shared" ref="DF240" si="696">DF241</f>
        <v>160.83000000000001</v>
      </c>
      <c r="DG240" s="115">
        <f t="shared" si="695"/>
        <v>3000</v>
      </c>
      <c r="DH240" s="102">
        <f t="shared" si="695"/>
        <v>0</v>
      </c>
      <c r="DI240" s="102">
        <f t="shared" si="651"/>
        <v>0</v>
      </c>
      <c r="DJ240" s="102">
        <f>DJ241</f>
        <v>-3000</v>
      </c>
      <c r="DK240" s="115">
        <f>DK241</f>
        <v>0</v>
      </c>
      <c r="DL240" s="102">
        <f t="shared" si="652"/>
        <v>0</v>
      </c>
      <c r="DM240" s="102">
        <f>DM241</f>
        <v>0</v>
      </c>
      <c r="DN240" s="115">
        <f>DN241</f>
        <v>0</v>
      </c>
      <c r="DO240" s="102">
        <f t="shared" ref="DO240" si="697">DO241</f>
        <v>0</v>
      </c>
      <c r="DP240" s="102">
        <f t="shared" si="654"/>
        <v>0</v>
      </c>
      <c r="DQ240" s="102">
        <f>DQ241</f>
        <v>0</v>
      </c>
      <c r="DR240" s="115">
        <f>DR241</f>
        <v>0</v>
      </c>
      <c r="DS240" s="115">
        <f t="shared" ref="DS240" si="698">DS241</f>
        <v>0</v>
      </c>
      <c r="DT240" s="102">
        <f t="shared" si="656"/>
        <v>0</v>
      </c>
      <c r="DU240" s="102">
        <f>DU241</f>
        <v>0</v>
      </c>
      <c r="DV240" s="115">
        <f>DV241</f>
        <v>0</v>
      </c>
      <c r="DW240" s="115">
        <f t="shared" ref="DW240:DZ240" si="699">DW241</f>
        <v>2000</v>
      </c>
      <c r="DX240" s="115">
        <f t="shared" si="699"/>
        <v>2000</v>
      </c>
      <c r="DY240" s="115">
        <f t="shared" si="699"/>
        <v>0</v>
      </c>
      <c r="DZ240" s="115">
        <f t="shared" si="699"/>
        <v>0</v>
      </c>
    </row>
    <row r="241" spans="1:130" s="630" customFormat="1" ht="20.100000000000001" customHeight="1" x14ac:dyDescent="0.35">
      <c r="A241" s="622"/>
      <c r="B241" s="622"/>
      <c r="C241" s="641"/>
      <c r="D241" s="622"/>
      <c r="E241" s="622"/>
      <c r="F241" s="622"/>
      <c r="G241" s="622"/>
      <c r="H241" s="622"/>
      <c r="I241" s="622"/>
      <c r="J241" s="562" t="s">
        <v>208</v>
      </c>
      <c r="K241" s="810"/>
      <c r="L241" s="549"/>
      <c r="M241" s="587"/>
      <c r="N241" s="588">
        <v>3221</v>
      </c>
      <c r="O241" s="803" t="s">
        <v>393</v>
      </c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591"/>
      <c r="AJ241" s="31"/>
      <c r="AK241" s="31"/>
      <c r="AL241" s="31"/>
      <c r="AM241" s="31"/>
      <c r="AN241" s="51">
        <v>0</v>
      </c>
      <c r="AO241" s="51">
        <v>0</v>
      </c>
      <c r="AP241" s="51">
        <v>0</v>
      </c>
      <c r="AQ241" s="51">
        <v>0</v>
      </c>
      <c r="AR241" s="51">
        <v>0</v>
      </c>
      <c r="AS241" s="51"/>
      <c r="AT241" s="51"/>
      <c r="AU241" s="51">
        <v>3000</v>
      </c>
      <c r="AV241" s="51">
        <v>3000</v>
      </c>
      <c r="AW241" s="51"/>
      <c r="AX241" s="51"/>
      <c r="AY241" s="51">
        <f>(BB241-AV241)</f>
        <v>-3000</v>
      </c>
      <c r="AZ241" s="31"/>
      <c r="BA241" s="31"/>
      <c r="BB241" s="51">
        <v>0</v>
      </c>
      <c r="BC241" s="51">
        <v>0</v>
      </c>
      <c r="BD241" s="51">
        <v>0</v>
      </c>
      <c r="BE241" s="51">
        <v>2800</v>
      </c>
      <c r="BF241" s="51">
        <v>0</v>
      </c>
      <c r="BG241" s="51"/>
      <c r="BH241" s="51">
        <v>3000</v>
      </c>
      <c r="BI241" s="51">
        <f>(BJ241-BH241)</f>
        <v>-2700</v>
      </c>
      <c r="BJ241" s="51">
        <v>300</v>
      </c>
      <c r="BK241" s="103">
        <v>0</v>
      </c>
      <c r="BL241" s="51">
        <f t="shared" si="640"/>
        <v>0</v>
      </c>
      <c r="BM241" s="51"/>
      <c r="BN241" s="51"/>
      <c r="BO241" s="51">
        <v>0</v>
      </c>
      <c r="BP241" s="51"/>
      <c r="BQ241" s="51"/>
      <c r="BR241" s="51">
        <f>(BS241-BO241)</f>
        <v>0</v>
      </c>
      <c r="BS241" s="51">
        <v>0</v>
      </c>
      <c r="BT241" s="51">
        <v>0</v>
      </c>
      <c r="BU241" s="51">
        <f>(BY241-BO241)</f>
        <v>0</v>
      </c>
      <c r="BV241" s="51">
        <v>0</v>
      </c>
      <c r="BW241" s="51"/>
      <c r="BX241" s="51"/>
      <c r="BY241" s="51">
        <v>0</v>
      </c>
      <c r="BZ241" s="51">
        <v>0</v>
      </c>
      <c r="CA241" s="51">
        <f t="shared" si="645"/>
        <v>0</v>
      </c>
      <c r="CB241" s="51">
        <f t="shared" si="646"/>
        <v>0</v>
      </c>
      <c r="CC241" s="51"/>
      <c r="CD241" s="51"/>
      <c r="CE241" s="51">
        <v>0</v>
      </c>
      <c r="CF241" s="51">
        <v>0</v>
      </c>
      <c r="CG241" s="51">
        <f t="shared" si="460"/>
        <v>0</v>
      </c>
      <c r="CH241" s="51">
        <f>(CI241-CE241)</f>
        <v>3000</v>
      </c>
      <c r="CI241" s="51">
        <v>3000</v>
      </c>
      <c r="CJ241" s="51"/>
      <c r="CK241" s="51">
        <f t="shared" si="461"/>
        <v>0</v>
      </c>
      <c r="CL241" s="51">
        <f>(CM241-CI241)</f>
        <v>0</v>
      </c>
      <c r="CM241" s="51">
        <v>3000</v>
      </c>
      <c r="CN241" s="51"/>
      <c r="CO241" s="51">
        <f t="shared" si="462"/>
        <v>0</v>
      </c>
      <c r="CP241" s="51">
        <f>(CQ241-CM241)</f>
        <v>0</v>
      </c>
      <c r="CQ241" s="51">
        <v>3000</v>
      </c>
      <c r="CR241" s="51">
        <v>160.83000000000001</v>
      </c>
      <c r="CS241" s="51">
        <f t="shared" si="647"/>
        <v>5.3610000000000007</v>
      </c>
      <c r="CT241" s="51">
        <f>(CU241-CQ241)</f>
        <v>-2839.17</v>
      </c>
      <c r="CU241" s="51">
        <v>160.83000000000001</v>
      </c>
      <c r="CV241" s="51">
        <v>160.83000000000001</v>
      </c>
      <c r="CW241" s="51">
        <f t="shared" si="648"/>
        <v>100</v>
      </c>
      <c r="CX241" s="51">
        <f>(CY241-CU241)</f>
        <v>0</v>
      </c>
      <c r="CY241" s="51">
        <v>160.83000000000001</v>
      </c>
      <c r="CZ241" s="745"/>
      <c r="DA241" s="745"/>
      <c r="DB241" s="745">
        <v>160.83000000000001</v>
      </c>
      <c r="DC241" s="745">
        <v>0</v>
      </c>
      <c r="DD241" s="51">
        <f t="shared" si="576"/>
        <v>0</v>
      </c>
      <c r="DE241" s="51">
        <f t="shared" si="577"/>
        <v>0</v>
      </c>
      <c r="DF241" s="789">
        <v>160.83000000000001</v>
      </c>
      <c r="DG241" s="789">
        <v>3000</v>
      </c>
      <c r="DH241" s="51"/>
      <c r="DI241" s="51">
        <f t="shared" si="651"/>
        <v>0</v>
      </c>
      <c r="DJ241" s="51">
        <f>(DK241-DG241)</f>
        <v>-3000</v>
      </c>
      <c r="DK241" s="789">
        <v>0</v>
      </c>
      <c r="DL241" s="51">
        <f t="shared" si="652"/>
        <v>0</v>
      </c>
      <c r="DM241" s="51">
        <f>(DN241-DK241)</f>
        <v>0</v>
      </c>
      <c r="DN241" s="789">
        <v>0</v>
      </c>
      <c r="DO241" s="51"/>
      <c r="DP241" s="51">
        <f t="shared" si="654"/>
        <v>0</v>
      </c>
      <c r="DQ241" s="51">
        <f>(DR241-DN241)</f>
        <v>0</v>
      </c>
      <c r="DR241" s="789">
        <v>0</v>
      </c>
      <c r="DS241" s="789"/>
      <c r="DT241" s="51">
        <f t="shared" si="656"/>
        <v>0</v>
      </c>
      <c r="DU241" s="51">
        <f>(DV241-DR241)</f>
        <v>0</v>
      </c>
      <c r="DV241" s="789">
        <v>0</v>
      </c>
      <c r="DW241" s="789">
        <v>2000</v>
      </c>
      <c r="DX241" s="789">
        <v>2000</v>
      </c>
      <c r="DY241" s="745"/>
      <c r="DZ241" s="745"/>
    </row>
    <row r="242" spans="1:130" s="630" customFormat="1" ht="20.100000000000001" customHeight="1" x14ac:dyDescent="0.35">
      <c r="A242" s="622"/>
      <c r="B242" s="622" t="s">
        <v>537</v>
      </c>
      <c r="C242" s="641" t="s">
        <v>5</v>
      </c>
      <c r="D242" s="622"/>
      <c r="E242" s="622"/>
      <c r="F242" s="622"/>
      <c r="G242" s="622"/>
      <c r="H242" s="622"/>
      <c r="I242" s="622"/>
      <c r="J242" s="562" t="s">
        <v>208</v>
      </c>
      <c r="K242" s="810"/>
      <c r="L242" s="549"/>
      <c r="M242" s="822">
        <v>323</v>
      </c>
      <c r="N242" s="905" t="s">
        <v>31</v>
      </c>
      <c r="O242" s="905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591"/>
      <c r="AJ242" s="31"/>
      <c r="AK242" s="31"/>
      <c r="AL242" s="31"/>
      <c r="AM242" s="31"/>
      <c r="AN242" s="102">
        <f>AN243</f>
        <v>0</v>
      </c>
      <c r="AO242" s="102">
        <f>AO243</f>
        <v>0</v>
      </c>
      <c r="AP242" s="102">
        <f>AP243</f>
        <v>0</v>
      </c>
      <c r="AQ242" s="102">
        <f>AQ243</f>
        <v>0</v>
      </c>
      <c r="AR242" s="102">
        <v>0</v>
      </c>
      <c r="AS242" s="51"/>
      <c r="AT242" s="51"/>
      <c r="AU242" s="102">
        <f>AU243</f>
        <v>725000</v>
      </c>
      <c r="AV242" s="102">
        <f>AV243</f>
        <v>0</v>
      </c>
      <c r="AW242" s="102"/>
      <c r="AX242" s="102"/>
      <c r="AY242" s="102">
        <f>AY243</f>
        <v>2800</v>
      </c>
      <c r="AZ242" s="31"/>
      <c r="BA242" s="31"/>
      <c r="BB242" s="102">
        <f>BB243</f>
        <v>2800</v>
      </c>
      <c r="BC242" s="102">
        <f>BC243</f>
        <v>2800</v>
      </c>
      <c r="BD242" s="102">
        <f>BD243</f>
        <v>2800</v>
      </c>
      <c r="BE242" s="102">
        <f>BE243</f>
        <v>0</v>
      </c>
      <c r="BF242" s="102">
        <f>BF243</f>
        <v>2800</v>
      </c>
      <c r="BG242" s="102">
        <f>SUM(BG243:BG244)</f>
        <v>4100</v>
      </c>
      <c r="BH242" s="102">
        <f>SUM(BH243:BH244)</f>
        <v>4300</v>
      </c>
      <c r="BI242" s="102">
        <f>SUM(BI243:BI244)</f>
        <v>-2500</v>
      </c>
      <c r="BJ242" s="102">
        <f>SUM(BJ243:BJ244)</f>
        <v>1800</v>
      </c>
      <c r="BK242" s="102">
        <f>SUM(BK243:BK244)</f>
        <v>800</v>
      </c>
      <c r="BL242" s="102">
        <f t="shared" si="640"/>
        <v>44.444444444444443</v>
      </c>
      <c r="BM242" s="102"/>
      <c r="BN242" s="102"/>
      <c r="BO242" s="102">
        <f>SUM(BO243:BO244)</f>
        <v>4500</v>
      </c>
      <c r="BP242" s="102"/>
      <c r="BQ242" s="102"/>
      <c r="BR242" s="102">
        <f t="shared" ref="BR242:BY242" si="700">SUM(BR243:BR244)</f>
        <v>-3500</v>
      </c>
      <c r="BS242" s="102">
        <f t="shared" si="700"/>
        <v>1000</v>
      </c>
      <c r="BT242" s="102">
        <f>SUM(BT243:BT244)</f>
        <v>800</v>
      </c>
      <c r="BU242" s="102">
        <f t="shared" si="700"/>
        <v>600</v>
      </c>
      <c r="BV242" s="102">
        <f t="shared" si="700"/>
        <v>1000</v>
      </c>
      <c r="BW242" s="102"/>
      <c r="BX242" s="102"/>
      <c r="BY242" s="102">
        <f t="shared" si="700"/>
        <v>5100</v>
      </c>
      <c r="BZ242" s="102">
        <f>SUM(BZ243:BZ244)</f>
        <v>3950</v>
      </c>
      <c r="CA242" s="102">
        <f t="shared" si="645"/>
        <v>96.341463414634148</v>
      </c>
      <c r="CB242" s="102">
        <f t="shared" si="646"/>
        <v>77.450980392156865</v>
      </c>
      <c r="CC242" s="102">
        <f>SUM(CC243:CC244)</f>
        <v>0</v>
      </c>
      <c r="CD242" s="102">
        <f>SUM(CD243:CD244)</f>
        <v>0</v>
      </c>
      <c r="CE242" s="102">
        <f>SUM(CE243:CE244)</f>
        <v>1000</v>
      </c>
      <c r="CF242" s="102">
        <f>SUM(CF243:CF244)</f>
        <v>900</v>
      </c>
      <c r="CG242" s="102">
        <f t="shared" si="460"/>
        <v>90</v>
      </c>
      <c r="CH242" s="102">
        <f>SUM(CH243:CH244)</f>
        <v>9000</v>
      </c>
      <c r="CI242" s="102">
        <f>SUM(CI243:CI244)</f>
        <v>10000</v>
      </c>
      <c r="CJ242" s="102"/>
      <c r="CK242" s="102">
        <f t="shared" si="461"/>
        <v>0</v>
      </c>
      <c r="CL242" s="102">
        <f>SUM(CL243:CL244)</f>
        <v>0</v>
      </c>
      <c r="CM242" s="102">
        <f>SUM(CM243:CM244)</f>
        <v>10000</v>
      </c>
      <c r="CN242" s="102"/>
      <c r="CO242" s="102">
        <f t="shared" si="462"/>
        <v>0</v>
      </c>
      <c r="CP242" s="102">
        <f>SUM(CP243:CP244)</f>
        <v>0</v>
      </c>
      <c r="CQ242" s="102">
        <f>SUM(CQ243:CQ244)</f>
        <v>10000</v>
      </c>
      <c r="CR242" s="102">
        <f>SUM(CR243:CR244)</f>
        <v>6000</v>
      </c>
      <c r="CS242" s="102">
        <f t="shared" si="647"/>
        <v>60</v>
      </c>
      <c r="CT242" s="102">
        <f>SUM(CT243:CT244)</f>
        <v>-4000</v>
      </c>
      <c r="CU242" s="102">
        <f>SUM(CU243:CU244)</f>
        <v>6000</v>
      </c>
      <c r="CV242" s="102">
        <f>SUM(CV243:CV244)</f>
        <v>6000</v>
      </c>
      <c r="CW242" s="102">
        <f t="shared" si="648"/>
        <v>100</v>
      </c>
      <c r="CX242" s="102">
        <f t="shared" ref="CX242:DH242" si="701">SUM(CX243:CX244)</f>
        <v>3500</v>
      </c>
      <c r="CY242" s="102">
        <f t="shared" si="701"/>
        <v>9500</v>
      </c>
      <c r="CZ242" s="115">
        <f t="shared" si="701"/>
        <v>0</v>
      </c>
      <c r="DA242" s="115">
        <f t="shared" si="701"/>
        <v>0</v>
      </c>
      <c r="DB242" s="115">
        <v>6000</v>
      </c>
      <c r="DC242" s="115">
        <f>SUM(DC243:DC244)</f>
        <v>13961.65</v>
      </c>
      <c r="DD242" s="102">
        <f t="shared" si="576"/>
        <v>232.69416666666666</v>
      </c>
      <c r="DE242" s="102">
        <f t="shared" si="577"/>
        <v>50.539909502262439</v>
      </c>
      <c r="DF242" s="115">
        <v>7988.23</v>
      </c>
      <c r="DG242" s="115">
        <f t="shared" si="701"/>
        <v>24625</v>
      </c>
      <c r="DH242" s="102">
        <f t="shared" si="701"/>
        <v>5370.62</v>
      </c>
      <c r="DI242" s="102">
        <f t="shared" si="651"/>
        <v>21.809624365482232</v>
      </c>
      <c r="DJ242" s="102">
        <f>SUM(DJ243:DJ244)</f>
        <v>3000</v>
      </c>
      <c r="DK242" s="115">
        <f>SUM(DK243:DK244)</f>
        <v>27625</v>
      </c>
      <c r="DL242" s="102">
        <f t="shared" si="652"/>
        <v>28.916669683257918</v>
      </c>
      <c r="DM242" s="102">
        <f>SUM(DM243:DM244)</f>
        <v>0</v>
      </c>
      <c r="DN242" s="115">
        <f>SUM(DN243:DN244)</f>
        <v>27625</v>
      </c>
      <c r="DO242" s="102">
        <f t="shared" ref="DO242" si="702">SUM(DO243:DO244)</f>
        <v>13961.65</v>
      </c>
      <c r="DP242" s="102">
        <f t="shared" si="654"/>
        <v>50.539909502262439</v>
      </c>
      <c r="DQ242" s="102">
        <f>SUM(DQ243:DQ244)</f>
        <v>0</v>
      </c>
      <c r="DR242" s="115">
        <f>SUM(DR243:DR244)</f>
        <v>27625</v>
      </c>
      <c r="DS242" s="115">
        <f t="shared" ref="DS242" si="703">SUM(DS243:DS244)</f>
        <v>13961.65</v>
      </c>
      <c r="DT242" s="102">
        <f t="shared" si="656"/>
        <v>50.539909502262439</v>
      </c>
      <c r="DU242" s="102">
        <f>SUM(DU243:DU244)</f>
        <v>-9377.6</v>
      </c>
      <c r="DV242" s="115">
        <f>SUM(DV243:DV244)</f>
        <v>18247.400000000001</v>
      </c>
      <c r="DW242" s="115">
        <f t="shared" ref="DW242:DZ242" si="704">SUM(DW243:DW244)</f>
        <v>35000</v>
      </c>
      <c r="DX242" s="115">
        <f t="shared" ref="DX242" si="705">SUM(DX243:DX244)</f>
        <v>35000</v>
      </c>
      <c r="DY242" s="115">
        <f t="shared" si="704"/>
        <v>0</v>
      </c>
      <c r="DZ242" s="115">
        <f t="shared" si="704"/>
        <v>0</v>
      </c>
    </row>
    <row r="243" spans="1:130" s="630" customFormat="1" ht="19.5" customHeight="1" x14ac:dyDescent="0.35">
      <c r="A243" s="622"/>
      <c r="B243" s="622"/>
      <c r="C243" s="641"/>
      <c r="D243" s="622"/>
      <c r="E243" s="622"/>
      <c r="F243" s="622"/>
      <c r="G243" s="622"/>
      <c r="H243" s="622"/>
      <c r="I243" s="622"/>
      <c r="J243" s="562" t="s">
        <v>208</v>
      </c>
      <c r="K243" s="810"/>
      <c r="L243" s="587"/>
      <c r="M243" s="609"/>
      <c r="N243" s="609">
        <v>3231</v>
      </c>
      <c r="O243" s="573" t="s">
        <v>174</v>
      </c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591"/>
      <c r="AJ243" s="31"/>
      <c r="AK243" s="31"/>
      <c r="AL243" s="31"/>
      <c r="AM243" s="31"/>
      <c r="AN243" s="99">
        <f>AM243/2</f>
        <v>0</v>
      </c>
      <c r="AO243" s="99">
        <f>AN243/2</f>
        <v>0</v>
      </c>
      <c r="AP243" s="99">
        <f>AO243/2</f>
        <v>0</v>
      </c>
      <c r="AQ243" s="99">
        <f>AP243/2</f>
        <v>0</v>
      </c>
      <c r="AR243" s="99">
        <v>0</v>
      </c>
      <c r="AS243" s="51"/>
      <c r="AT243" s="51"/>
      <c r="AU243" s="51">
        <v>725000</v>
      </c>
      <c r="AV243" s="99">
        <v>0</v>
      </c>
      <c r="AW243" s="51"/>
      <c r="AX243" s="51"/>
      <c r="AY243" s="99">
        <f>(BB243-AV243)</f>
        <v>2800</v>
      </c>
      <c r="AZ243" s="31"/>
      <c r="BA243" s="31"/>
      <c r="BB243" s="99">
        <v>2800</v>
      </c>
      <c r="BC243" s="99">
        <v>2800</v>
      </c>
      <c r="BD243" s="99">
        <v>2800</v>
      </c>
      <c r="BE243" s="99">
        <v>0</v>
      </c>
      <c r="BF243" s="99">
        <v>2800</v>
      </c>
      <c r="BG243" s="99">
        <v>2800</v>
      </c>
      <c r="BH243" s="99">
        <v>3000</v>
      </c>
      <c r="BI243" s="99">
        <f>(BJ243-BH243)</f>
        <v>-1200</v>
      </c>
      <c r="BJ243" s="99">
        <v>1800</v>
      </c>
      <c r="BK243" s="99">
        <v>800</v>
      </c>
      <c r="BL243" s="51">
        <f t="shared" si="640"/>
        <v>44.444444444444443</v>
      </c>
      <c r="BM243" s="99"/>
      <c r="BN243" s="99"/>
      <c r="BO243" s="99">
        <v>800</v>
      </c>
      <c r="BP243" s="99"/>
      <c r="BQ243" s="99"/>
      <c r="BR243" s="99">
        <f>(BS243-BO243)</f>
        <v>200</v>
      </c>
      <c r="BS243" s="99">
        <v>1000</v>
      </c>
      <c r="BT243" s="99">
        <v>800</v>
      </c>
      <c r="BU243" s="99">
        <f>(BY243-BO243)</f>
        <v>3000</v>
      </c>
      <c r="BV243" s="99">
        <v>1000</v>
      </c>
      <c r="BW243" s="99"/>
      <c r="BX243" s="99"/>
      <c r="BY243" s="99">
        <v>3800</v>
      </c>
      <c r="BZ243" s="99">
        <v>2650</v>
      </c>
      <c r="CA243" s="99">
        <f t="shared" si="645"/>
        <v>94.642857142857139</v>
      </c>
      <c r="CB243" s="99">
        <f t="shared" si="646"/>
        <v>69.73684210526315</v>
      </c>
      <c r="CC243" s="99"/>
      <c r="CD243" s="99"/>
      <c r="CE243" s="99">
        <v>1000</v>
      </c>
      <c r="CF243" s="99">
        <v>900</v>
      </c>
      <c r="CG243" s="99">
        <f t="shared" si="460"/>
        <v>90</v>
      </c>
      <c r="CH243" s="99">
        <f>(CI243-CE243)</f>
        <v>9000</v>
      </c>
      <c r="CI243" s="674">
        <v>10000</v>
      </c>
      <c r="CJ243" s="99"/>
      <c r="CK243" s="99">
        <f t="shared" si="461"/>
        <v>0</v>
      </c>
      <c r="CL243" s="99">
        <f>(CM243-CI243)</f>
        <v>0</v>
      </c>
      <c r="CM243" s="674">
        <v>10000</v>
      </c>
      <c r="CN243" s="99"/>
      <c r="CO243" s="99">
        <f t="shared" si="462"/>
        <v>0</v>
      </c>
      <c r="CP243" s="99">
        <f>(CQ243-CM243)</f>
        <v>0</v>
      </c>
      <c r="CQ243" s="674">
        <v>10000</v>
      </c>
      <c r="CR243" s="99">
        <v>6000</v>
      </c>
      <c r="CS243" s="99">
        <f t="shared" si="647"/>
        <v>60</v>
      </c>
      <c r="CT243" s="99">
        <f>(CU243-CQ243)</f>
        <v>-4000</v>
      </c>
      <c r="CU243" s="674">
        <v>6000</v>
      </c>
      <c r="CV243" s="99">
        <v>6000</v>
      </c>
      <c r="CW243" s="99">
        <f t="shared" si="648"/>
        <v>100</v>
      </c>
      <c r="CX243" s="99">
        <f>(CY243-CU243)</f>
        <v>0</v>
      </c>
      <c r="CY243" s="674">
        <v>6000</v>
      </c>
      <c r="CZ243" s="744"/>
      <c r="DA243" s="744"/>
      <c r="DB243" s="744">
        <v>6000</v>
      </c>
      <c r="DC243" s="744">
        <v>9747.4</v>
      </c>
      <c r="DD243" s="99">
        <f t="shared" si="576"/>
        <v>162.45666666666668</v>
      </c>
      <c r="DE243" s="99">
        <f t="shared" si="577"/>
        <v>54.152222222222221</v>
      </c>
      <c r="DF243" s="744">
        <v>6000</v>
      </c>
      <c r="DG243" s="744">
        <v>15000</v>
      </c>
      <c r="DH243" s="674">
        <v>3700</v>
      </c>
      <c r="DI243" s="99">
        <f t="shared" si="651"/>
        <v>24.666666666666668</v>
      </c>
      <c r="DJ243" s="99">
        <f>(DK243-DG243)</f>
        <v>3000</v>
      </c>
      <c r="DK243" s="744">
        <v>18000</v>
      </c>
      <c r="DL243" s="99">
        <f t="shared" si="652"/>
        <v>33.333333333333329</v>
      </c>
      <c r="DM243" s="99">
        <f>(DN243-DK243)</f>
        <v>0</v>
      </c>
      <c r="DN243" s="744">
        <v>18000</v>
      </c>
      <c r="DO243" s="674">
        <v>9747.4</v>
      </c>
      <c r="DP243" s="99">
        <f t="shared" si="654"/>
        <v>54.152222222222221</v>
      </c>
      <c r="DQ243" s="99">
        <f>(DR243-DN243)</f>
        <v>0</v>
      </c>
      <c r="DR243" s="744">
        <v>18000</v>
      </c>
      <c r="DS243" s="744">
        <v>9747.4</v>
      </c>
      <c r="DT243" s="99">
        <f t="shared" si="656"/>
        <v>54.152222222222221</v>
      </c>
      <c r="DU243" s="99">
        <f>(DV243-DR243)</f>
        <v>-6252.6</v>
      </c>
      <c r="DV243" s="744">
        <v>11747.4</v>
      </c>
      <c r="DW243" s="744">
        <v>35000</v>
      </c>
      <c r="DX243" s="744">
        <v>35000</v>
      </c>
      <c r="DY243" s="744"/>
      <c r="DZ243" s="744"/>
    </row>
    <row r="244" spans="1:130" s="630" customFormat="1" ht="20.100000000000001" customHeight="1" x14ac:dyDescent="0.35">
      <c r="A244" s="622"/>
      <c r="B244" s="622"/>
      <c r="C244" s="641"/>
      <c r="D244" s="622"/>
      <c r="E244" s="622"/>
      <c r="F244" s="622"/>
      <c r="G244" s="622"/>
      <c r="H244" s="622"/>
      <c r="I244" s="622"/>
      <c r="J244" s="562" t="s">
        <v>208</v>
      </c>
      <c r="K244" s="810"/>
      <c r="L244" s="587"/>
      <c r="M244" s="609"/>
      <c r="N244" s="588">
        <v>3237</v>
      </c>
      <c r="O244" s="642" t="s">
        <v>630</v>
      </c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591"/>
      <c r="AJ244" s="31"/>
      <c r="AK244" s="31"/>
      <c r="AL244" s="31"/>
      <c r="AM244" s="31"/>
      <c r="AN244" s="51"/>
      <c r="AO244" s="51"/>
      <c r="AP244" s="51"/>
      <c r="AQ244" s="51"/>
      <c r="AR244" s="51">
        <v>0</v>
      </c>
      <c r="AS244" s="51"/>
      <c r="AT244" s="51"/>
      <c r="AU244" s="51"/>
      <c r="AV244" s="51">
        <v>0</v>
      </c>
      <c r="AW244" s="51"/>
      <c r="AX244" s="51"/>
      <c r="AY244" s="51"/>
      <c r="AZ244" s="51"/>
      <c r="BA244" s="51"/>
      <c r="BB244" s="51">
        <v>0</v>
      </c>
      <c r="BC244" s="51">
        <v>0</v>
      </c>
      <c r="BD244" s="51"/>
      <c r="BE244" s="51"/>
      <c r="BF244" s="51">
        <v>0</v>
      </c>
      <c r="BG244" s="51">
        <v>1300</v>
      </c>
      <c r="BH244" s="51">
        <v>1300</v>
      </c>
      <c r="BI244" s="51">
        <f>(BJ244-BH244)</f>
        <v>-1300</v>
      </c>
      <c r="BJ244" s="51">
        <v>0</v>
      </c>
      <c r="BK244" s="103">
        <v>0</v>
      </c>
      <c r="BL244" s="51">
        <f t="shared" si="640"/>
        <v>0</v>
      </c>
      <c r="BM244" s="51"/>
      <c r="BN244" s="51"/>
      <c r="BO244" s="51">
        <v>3700</v>
      </c>
      <c r="BP244" s="51"/>
      <c r="BQ244" s="51"/>
      <c r="BR244" s="51">
        <f>(BS244-BO244)</f>
        <v>-3700</v>
      </c>
      <c r="BS244" s="51">
        <v>0</v>
      </c>
      <c r="BT244" s="51">
        <v>0</v>
      </c>
      <c r="BU244" s="51">
        <f>(BY244-BO244)</f>
        <v>-2400</v>
      </c>
      <c r="BV244" s="51">
        <v>0</v>
      </c>
      <c r="BW244" s="51"/>
      <c r="BX244" s="51"/>
      <c r="BY244" s="51">
        <v>1300</v>
      </c>
      <c r="BZ244" s="51">
        <v>1300</v>
      </c>
      <c r="CA244" s="51">
        <f t="shared" si="645"/>
        <v>100</v>
      </c>
      <c r="CB244" s="51">
        <f t="shared" si="646"/>
        <v>100</v>
      </c>
      <c r="CC244" s="51"/>
      <c r="CD244" s="51"/>
      <c r="CE244" s="51">
        <v>0</v>
      </c>
      <c r="CF244" s="51"/>
      <c r="CG244" s="51">
        <f t="shared" si="460"/>
        <v>0</v>
      </c>
      <c r="CH244" s="51">
        <f>(CI244-CE244)</f>
        <v>0</v>
      </c>
      <c r="CI244" s="51"/>
      <c r="CJ244" s="51"/>
      <c r="CK244" s="51">
        <f t="shared" si="461"/>
        <v>0</v>
      </c>
      <c r="CL244" s="51">
        <f>(CM244-CI244)</f>
        <v>0</v>
      </c>
      <c r="CM244" s="51"/>
      <c r="CN244" s="51"/>
      <c r="CO244" s="51">
        <f t="shared" si="462"/>
        <v>0</v>
      </c>
      <c r="CP244" s="51">
        <f>(CQ244-CM244)</f>
        <v>0</v>
      </c>
      <c r="CQ244" s="51"/>
      <c r="CR244" s="51"/>
      <c r="CS244" s="51">
        <f t="shared" si="647"/>
        <v>0</v>
      </c>
      <c r="CT244" s="51">
        <f>(CU244-CQ244)</f>
        <v>0</v>
      </c>
      <c r="CU244" s="51">
        <v>0</v>
      </c>
      <c r="CV244" s="51"/>
      <c r="CW244" s="51">
        <f t="shared" si="648"/>
        <v>0</v>
      </c>
      <c r="CX244" s="51">
        <f>(CY244-CU244)</f>
        <v>3500</v>
      </c>
      <c r="CY244" s="51">
        <v>3500</v>
      </c>
      <c r="CZ244" s="745"/>
      <c r="DA244" s="745"/>
      <c r="DB244" s="745">
        <v>0</v>
      </c>
      <c r="DC244" s="745">
        <v>4214.25</v>
      </c>
      <c r="DD244" s="51">
        <f t="shared" ref="DD244:DD276" si="706">IFERROR(DC244/DB244*100,)</f>
        <v>0</v>
      </c>
      <c r="DE244" s="51">
        <f t="shared" ref="DE244:DE281" si="707">IFERROR(DC244/DK244*100,)</f>
        <v>43.784415584415584</v>
      </c>
      <c r="DF244" s="745">
        <v>1988.23</v>
      </c>
      <c r="DG244" s="745">
        <v>9625</v>
      </c>
      <c r="DH244" s="51">
        <v>1670.62</v>
      </c>
      <c r="DI244" s="51">
        <f t="shared" si="651"/>
        <v>17.357090909090907</v>
      </c>
      <c r="DJ244" s="51">
        <f>(DK244-DG244)</f>
        <v>0</v>
      </c>
      <c r="DK244" s="745">
        <v>9625</v>
      </c>
      <c r="DL244" s="51">
        <f t="shared" si="652"/>
        <v>20.656935064935062</v>
      </c>
      <c r="DM244" s="51">
        <f>(DN244-DK244)</f>
        <v>0</v>
      </c>
      <c r="DN244" s="745">
        <v>9625</v>
      </c>
      <c r="DO244" s="51">
        <v>4214.25</v>
      </c>
      <c r="DP244" s="51">
        <f t="shared" si="654"/>
        <v>43.784415584415584</v>
      </c>
      <c r="DQ244" s="51">
        <f>(DR244-DN244)</f>
        <v>0</v>
      </c>
      <c r="DR244" s="745">
        <v>9625</v>
      </c>
      <c r="DS244" s="745">
        <v>4214.25</v>
      </c>
      <c r="DT244" s="51">
        <f t="shared" si="656"/>
        <v>43.784415584415584</v>
      </c>
      <c r="DU244" s="51">
        <f>(DV244-DR244)</f>
        <v>-3125</v>
      </c>
      <c r="DV244" s="745">
        <v>6500</v>
      </c>
      <c r="DW244" s="745"/>
      <c r="DX244" s="745"/>
      <c r="DY244" s="745"/>
      <c r="DZ244" s="745"/>
    </row>
    <row r="245" spans="1:130" s="630" customFormat="1" ht="20.100000000000001" customHeight="1" x14ac:dyDescent="0.35">
      <c r="A245" s="622"/>
      <c r="B245" s="622" t="s">
        <v>753</v>
      </c>
      <c r="C245" s="641" t="s">
        <v>5</v>
      </c>
      <c r="D245" s="622"/>
      <c r="E245" s="622"/>
      <c r="F245" s="622"/>
      <c r="G245" s="622"/>
      <c r="H245" s="622"/>
      <c r="I245" s="622"/>
      <c r="J245" s="562" t="s">
        <v>208</v>
      </c>
      <c r="K245" s="810"/>
      <c r="L245" s="587"/>
      <c r="M245" s="822">
        <v>324</v>
      </c>
      <c r="N245" s="690" t="s">
        <v>230</v>
      </c>
      <c r="O245" s="805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591"/>
      <c r="AJ245" s="31"/>
      <c r="AK245" s="31"/>
      <c r="AL245" s="31"/>
      <c r="AM245" s="31"/>
      <c r="AN245" s="51"/>
      <c r="AO245" s="51"/>
      <c r="AP245" s="51"/>
      <c r="AQ245" s="51"/>
      <c r="AR245" s="51"/>
      <c r="AS245" s="51"/>
      <c r="AT245" s="51"/>
      <c r="AU245" s="51"/>
      <c r="AV245" s="51"/>
      <c r="AW245" s="51"/>
      <c r="AX245" s="51"/>
      <c r="AY245" s="51"/>
      <c r="AZ245" s="51"/>
      <c r="BA245" s="51"/>
      <c r="BB245" s="51"/>
      <c r="BC245" s="51"/>
      <c r="BD245" s="51"/>
      <c r="BE245" s="51"/>
      <c r="BF245" s="51"/>
      <c r="BG245" s="51"/>
      <c r="BH245" s="51"/>
      <c r="BI245" s="51"/>
      <c r="BJ245" s="51"/>
      <c r="BK245" s="103"/>
      <c r="BL245" s="51"/>
      <c r="BM245" s="51"/>
      <c r="BN245" s="51"/>
      <c r="BO245" s="51"/>
      <c r="BP245" s="51"/>
      <c r="BQ245" s="51"/>
      <c r="BR245" s="51"/>
      <c r="BS245" s="51"/>
      <c r="BT245" s="51"/>
      <c r="BU245" s="51"/>
      <c r="BV245" s="51"/>
      <c r="BW245" s="51"/>
      <c r="BX245" s="51"/>
      <c r="BY245" s="51"/>
      <c r="BZ245" s="102">
        <f>BZ246</f>
        <v>0</v>
      </c>
      <c r="CA245" s="102">
        <f t="shared" si="645"/>
        <v>0</v>
      </c>
      <c r="CB245" s="102">
        <f t="shared" si="646"/>
        <v>0</v>
      </c>
      <c r="CC245" s="102">
        <f>CC246</f>
        <v>0</v>
      </c>
      <c r="CD245" s="102">
        <f>CD246</f>
        <v>0</v>
      </c>
      <c r="CE245" s="102">
        <f>CE246</f>
        <v>0</v>
      </c>
      <c r="CF245" s="102">
        <f>CF246</f>
        <v>0</v>
      </c>
      <c r="CG245" s="102">
        <f t="shared" si="460"/>
        <v>0</v>
      </c>
      <c r="CH245" s="102">
        <f>CH246</f>
        <v>0</v>
      </c>
      <c r="CI245" s="102">
        <f>CI246</f>
        <v>0</v>
      </c>
      <c r="CJ245" s="102"/>
      <c r="CK245" s="102">
        <f>IFERROR(CJ245/CI245*100,)</f>
        <v>0</v>
      </c>
      <c r="CL245" s="102">
        <f>CL246</f>
        <v>0</v>
      </c>
      <c r="CM245" s="102">
        <f>CM246</f>
        <v>0</v>
      </c>
      <c r="CN245" s="102"/>
      <c r="CO245" s="102">
        <f>IFERROR(CN245/CM245*100,)</f>
        <v>0</v>
      </c>
      <c r="CP245" s="102">
        <f>CP246</f>
        <v>0</v>
      </c>
      <c r="CQ245" s="102">
        <f>CQ246</f>
        <v>0</v>
      </c>
      <c r="CR245" s="102">
        <f>CR246</f>
        <v>0</v>
      </c>
      <c r="CS245" s="102">
        <f t="shared" si="647"/>
        <v>0</v>
      </c>
      <c r="CT245" s="102">
        <f>CT246</f>
        <v>0</v>
      </c>
      <c r="CU245" s="102">
        <f>CU246</f>
        <v>0</v>
      </c>
      <c r="CV245" s="102">
        <f>CV246</f>
        <v>0</v>
      </c>
      <c r="CW245" s="102">
        <f t="shared" si="648"/>
        <v>0</v>
      </c>
      <c r="CX245" s="102">
        <f t="shared" ref="CX245:DH245" si="708">CX246</f>
        <v>0</v>
      </c>
      <c r="CY245" s="102">
        <f t="shared" si="708"/>
        <v>0</v>
      </c>
      <c r="CZ245" s="115">
        <f t="shared" si="708"/>
        <v>0</v>
      </c>
      <c r="DA245" s="115">
        <f t="shared" si="708"/>
        <v>0</v>
      </c>
      <c r="DB245" s="115">
        <v>0</v>
      </c>
      <c r="DC245" s="115">
        <f>DC246</f>
        <v>1700</v>
      </c>
      <c r="DD245" s="102">
        <f t="shared" si="706"/>
        <v>0</v>
      </c>
      <c r="DE245" s="102">
        <f t="shared" si="707"/>
        <v>100</v>
      </c>
      <c r="DF245" s="115">
        <v>0</v>
      </c>
      <c r="DG245" s="115">
        <f t="shared" si="708"/>
        <v>1700</v>
      </c>
      <c r="DH245" s="102">
        <f t="shared" si="708"/>
        <v>0</v>
      </c>
      <c r="DI245" s="102">
        <f t="shared" si="651"/>
        <v>0</v>
      </c>
      <c r="DJ245" s="102">
        <f>DJ246</f>
        <v>0</v>
      </c>
      <c r="DK245" s="115">
        <f>DK246</f>
        <v>1700</v>
      </c>
      <c r="DL245" s="102">
        <f t="shared" si="652"/>
        <v>0</v>
      </c>
      <c r="DM245" s="102">
        <f>DM246</f>
        <v>0</v>
      </c>
      <c r="DN245" s="115">
        <f>DN246</f>
        <v>1700</v>
      </c>
      <c r="DO245" s="102">
        <f t="shared" ref="DO245" si="709">DO246</f>
        <v>1700</v>
      </c>
      <c r="DP245" s="102">
        <f t="shared" si="654"/>
        <v>100</v>
      </c>
      <c r="DQ245" s="102">
        <f>DQ246</f>
        <v>0</v>
      </c>
      <c r="DR245" s="115">
        <f>DR246</f>
        <v>1700</v>
      </c>
      <c r="DS245" s="115">
        <f t="shared" ref="DS245" si="710">DS246</f>
        <v>1700</v>
      </c>
      <c r="DT245" s="102">
        <f t="shared" si="656"/>
        <v>100</v>
      </c>
      <c r="DU245" s="102">
        <f>DU246</f>
        <v>0</v>
      </c>
      <c r="DV245" s="115">
        <f>DV246</f>
        <v>1700</v>
      </c>
      <c r="DW245" s="115">
        <f t="shared" ref="DW245:DZ245" si="711">DW246</f>
        <v>10600</v>
      </c>
      <c r="DX245" s="115">
        <f t="shared" si="711"/>
        <v>10600</v>
      </c>
      <c r="DY245" s="115">
        <f t="shared" si="711"/>
        <v>0</v>
      </c>
      <c r="DZ245" s="115">
        <f t="shared" si="711"/>
        <v>0</v>
      </c>
    </row>
    <row r="246" spans="1:130" s="630" customFormat="1" ht="20.100000000000001" customHeight="1" x14ac:dyDescent="0.35">
      <c r="A246" s="622"/>
      <c r="B246" s="622"/>
      <c r="C246" s="641"/>
      <c r="D246" s="617"/>
      <c r="E246" s="617"/>
      <c r="F246" s="617"/>
      <c r="G246" s="617"/>
      <c r="H246" s="617"/>
      <c r="I246" s="617"/>
      <c r="J246" s="562" t="s">
        <v>208</v>
      </c>
      <c r="K246" s="654"/>
      <c r="L246" s="609"/>
      <c r="M246" s="609"/>
      <c r="N246" s="699">
        <v>3241</v>
      </c>
      <c r="O246" s="592" t="s">
        <v>230</v>
      </c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591"/>
      <c r="AJ246" s="31"/>
      <c r="AK246" s="31"/>
      <c r="AL246" s="31"/>
      <c r="AM246" s="31"/>
      <c r="AN246" s="51"/>
      <c r="AO246" s="51"/>
      <c r="AP246" s="51"/>
      <c r="AQ246" s="51"/>
      <c r="AR246" s="51"/>
      <c r="AS246" s="51"/>
      <c r="AT246" s="51"/>
      <c r="AU246" s="51"/>
      <c r="AV246" s="51"/>
      <c r="AW246" s="51"/>
      <c r="AX246" s="51"/>
      <c r="AY246" s="51"/>
      <c r="AZ246" s="51"/>
      <c r="BA246" s="51"/>
      <c r="BB246" s="51"/>
      <c r="BC246" s="51"/>
      <c r="BD246" s="51"/>
      <c r="BE246" s="51"/>
      <c r="BF246" s="51"/>
      <c r="BG246" s="51"/>
      <c r="BH246" s="51"/>
      <c r="BI246" s="51"/>
      <c r="BJ246" s="51"/>
      <c r="BK246" s="103"/>
      <c r="BL246" s="51"/>
      <c r="BM246" s="51"/>
      <c r="BN246" s="51"/>
      <c r="BO246" s="51"/>
      <c r="BP246" s="51"/>
      <c r="BQ246" s="51"/>
      <c r="BR246" s="51"/>
      <c r="BS246" s="51"/>
      <c r="BT246" s="51"/>
      <c r="BU246" s="51"/>
      <c r="BV246" s="51"/>
      <c r="BW246" s="51"/>
      <c r="BX246" s="51"/>
      <c r="BY246" s="51"/>
      <c r="BZ246" s="51">
        <v>0</v>
      </c>
      <c r="CA246" s="51"/>
      <c r="CB246" s="51"/>
      <c r="CC246" s="51"/>
      <c r="CD246" s="51"/>
      <c r="CE246" s="51">
        <v>0</v>
      </c>
      <c r="CF246" s="51"/>
      <c r="CG246" s="51">
        <v>0</v>
      </c>
      <c r="CH246" s="51">
        <v>0</v>
      </c>
      <c r="CI246" s="51">
        <v>0</v>
      </c>
      <c r="CJ246" s="51"/>
      <c r="CK246" s="51">
        <v>0</v>
      </c>
      <c r="CL246" s="51">
        <v>0</v>
      </c>
      <c r="CM246" s="51">
        <v>0</v>
      </c>
      <c r="CN246" s="51"/>
      <c r="CO246" s="51">
        <v>0</v>
      </c>
      <c r="CP246" s="51">
        <v>0</v>
      </c>
      <c r="CQ246" s="51">
        <v>0</v>
      </c>
      <c r="CR246" s="51"/>
      <c r="CS246" s="51">
        <f t="shared" si="647"/>
        <v>0</v>
      </c>
      <c r="CT246" s="51">
        <f>(CU246-CQ246)</f>
        <v>0</v>
      </c>
      <c r="CU246" s="51">
        <v>0</v>
      </c>
      <c r="CV246" s="51"/>
      <c r="CW246" s="51">
        <f t="shared" si="648"/>
        <v>0</v>
      </c>
      <c r="CX246" s="51">
        <f>(CY246-CU246)</f>
        <v>0</v>
      </c>
      <c r="CY246" s="51">
        <v>0</v>
      </c>
      <c r="CZ246" s="745"/>
      <c r="DA246" s="745"/>
      <c r="DB246" s="51">
        <v>0</v>
      </c>
      <c r="DC246" s="745">
        <v>1700</v>
      </c>
      <c r="DD246" s="51">
        <f t="shared" si="706"/>
        <v>0</v>
      </c>
      <c r="DE246" s="51">
        <f t="shared" si="707"/>
        <v>100</v>
      </c>
      <c r="DF246" s="745">
        <v>0</v>
      </c>
      <c r="DG246" s="745">
        <v>1700</v>
      </c>
      <c r="DH246" s="51"/>
      <c r="DI246" s="51">
        <f t="shared" si="651"/>
        <v>0</v>
      </c>
      <c r="DJ246" s="51">
        <f>(DK246-DG246)</f>
        <v>0</v>
      </c>
      <c r="DK246" s="745">
        <v>1700</v>
      </c>
      <c r="DL246" s="51">
        <f t="shared" si="652"/>
        <v>0</v>
      </c>
      <c r="DM246" s="51">
        <f>(DN246-DK246)</f>
        <v>0</v>
      </c>
      <c r="DN246" s="745">
        <v>1700</v>
      </c>
      <c r="DO246" s="51">
        <v>1700</v>
      </c>
      <c r="DP246" s="51">
        <f t="shared" si="654"/>
        <v>100</v>
      </c>
      <c r="DQ246" s="51">
        <f>(DR246-DN246)</f>
        <v>0</v>
      </c>
      <c r="DR246" s="745">
        <v>1700</v>
      </c>
      <c r="DS246" s="745">
        <v>1700</v>
      </c>
      <c r="DT246" s="51">
        <f t="shared" si="656"/>
        <v>100</v>
      </c>
      <c r="DU246" s="51">
        <f>(DV246-DR246)</f>
        <v>0</v>
      </c>
      <c r="DV246" s="745">
        <v>1700</v>
      </c>
      <c r="DW246" s="745">
        <v>10600</v>
      </c>
      <c r="DX246" s="745">
        <v>10600</v>
      </c>
      <c r="DY246" s="745"/>
      <c r="DZ246" s="745"/>
    </row>
    <row r="247" spans="1:130" s="630" customFormat="1" ht="20.100000000000001" customHeight="1" x14ac:dyDescent="0.35">
      <c r="A247" s="622" t="s">
        <v>456</v>
      </c>
      <c r="B247" s="622" t="s">
        <v>456</v>
      </c>
      <c r="C247" s="641" t="s">
        <v>5</v>
      </c>
      <c r="D247" s="622"/>
      <c r="E247" s="622"/>
      <c r="F247" s="622"/>
      <c r="G247" s="622"/>
      <c r="H247" s="622"/>
      <c r="I247" s="622"/>
      <c r="J247" s="562" t="s">
        <v>208</v>
      </c>
      <c r="K247" s="810"/>
      <c r="L247" s="587"/>
      <c r="M247" s="822">
        <v>329</v>
      </c>
      <c r="N247" s="822" t="s">
        <v>190</v>
      </c>
      <c r="O247" s="805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591"/>
      <c r="AJ247" s="31"/>
      <c r="AK247" s="31"/>
      <c r="AL247" s="31"/>
      <c r="AM247" s="31"/>
      <c r="AN247" s="102">
        <f>AN249</f>
        <v>0</v>
      </c>
      <c r="AO247" s="102">
        <f>AO249</f>
        <v>0</v>
      </c>
      <c r="AP247" s="102">
        <f>AP249</f>
        <v>0</v>
      </c>
      <c r="AQ247" s="102">
        <f>AQ249</f>
        <v>0</v>
      </c>
      <c r="AR247" s="102">
        <v>0</v>
      </c>
      <c r="AS247" s="51"/>
      <c r="AT247" s="51"/>
      <c r="AU247" s="102">
        <f>AU249</f>
        <v>3000</v>
      </c>
      <c r="AV247" s="102">
        <f>AV249</f>
        <v>3000</v>
      </c>
      <c r="AW247" s="102"/>
      <c r="AX247" s="102"/>
      <c r="AY247" s="102">
        <f>AY249</f>
        <v>2500</v>
      </c>
      <c r="AZ247" s="31"/>
      <c r="BA247" s="31"/>
      <c r="BB247" s="102">
        <f t="shared" ref="BB247:BK247" si="712">BB249</f>
        <v>5500</v>
      </c>
      <c r="BC247" s="102">
        <f t="shared" si="712"/>
        <v>5500</v>
      </c>
      <c r="BD247" s="102">
        <f t="shared" si="712"/>
        <v>3454</v>
      </c>
      <c r="BE247" s="102">
        <f t="shared" si="712"/>
        <v>3454</v>
      </c>
      <c r="BF247" s="102">
        <f t="shared" si="712"/>
        <v>3500</v>
      </c>
      <c r="BG247" s="102">
        <f t="shared" si="712"/>
        <v>3454</v>
      </c>
      <c r="BH247" s="102">
        <f t="shared" si="712"/>
        <v>3000</v>
      </c>
      <c r="BI247" s="102">
        <f t="shared" si="712"/>
        <v>11000</v>
      </c>
      <c r="BJ247" s="102">
        <f t="shared" si="712"/>
        <v>14000</v>
      </c>
      <c r="BK247" s="102">
        <f t="shared" si="712"/>
        <v>11155</v>
      </c>
      <c r="BL247" s="102">
        <f>IFERROR(BK247/BJ247*100,)</f>
        <v>79.678571428571431</v>
      </c>
      <c r="BM247" s="102"/>
      <c r="BN247" s="102"/>
      <c r="BO247" s="102">
        <f>BO249</f>
        <v>11155</v>
      </c>
      <c r="BP247" s="102"/>
      <c r="BQ247" s="102"/>
      <c r="BR247" s="102">
        <f>BR249</f>
        <v>-9155</v>
      </c>
      <c r="BS247" s="102">
        <f>BS249</f>
        <v>2000</v>
      </c>
      <c r="BT247" s="102">
        <f>BT249</f>
        <v>11155</v>
      </c>
      <c r="BU247" s="102">
        <f>BU249</f>
        <v>0</v>
      </c>
      <c r="BV247" s="102">
        <f>BV249</f>
        <v>2000</v>
      </c>
      <c r="BW247" s="102"/>
      <c r="BX247" s="102"/>
      <c r="BY247" s="102">
        <f>BY249</f>
        <v>11155</v>
      </c>
      <c r="BZ247" s="102">
        <f t="shared" ref="BZ247:CR247" si="713">SUM(BZ248:BZ249)</f>
        <v>11155</v>
      </c>
      <c r="CA247" s="102">
        <f t="shared" si="713"/>
        <v>322.95888824551247</v>
      </c>
      <c r="CB247" s="102">
        <f t="shared" si="713"/>
        <v>100</v>
      </c>
      <c r="CC247" s="102">
        <f t="shared" si="713"/>
        <v>0</v>
      </c>
      <c r="CD247" s="102">
        <f t="shared" si="713"/>
        <v>0</v>
      </c>
      <c r="CE247" s="102">
        <f t="shared" si="713"/>
        <v>2000</v>
      </c>
      <c r="CF247" s="102">
        <f t="shared" si="713"/>
        <v>1467.04</v>
      </c>
      <c r="CG247" s="102">
        <f t="shared" si="713"/>
        <v>73.35199999999999</v>
      </c>
      <c r="CH247" s="102">
        <f t="shared" si="713"/>
        <v>5000</v>
      </c>
      <c r="CI247" s="102">
        <f t="shared" si="713"/>
        <v>7000</v>
      </c>
      <c r="CJ247" s="102">
        <f t="shared" si="713"/>
        <v>0</v>
      </c>
      <c r="CK247" s="102">
        <f t="shared" si="713"/>
        <v>0</v>
      </c>
      <c r="CL247" s="102">
        <f t="shared" si="713"/>
        <v>0</v>
      </c>
      <c r="CM247" s="102">
        <f t="shared" si="713"/>
        <v>7000</v>
      </c>
      <c r="CN247" s="102">
        <f t="shared" si="713"/>
        <v>0</v>
      </c>
      <c r="CO247" s="102">
        <f t="shared" si="713"/>
        <v>0</v>
      </c>
      <c r="CP247" s="102">
        <f t="shared" si="713"/>
        <v>0</v>
      </c>
      <c r="CQ247" s="102">
        <f t="shared" si="713"/>
        <v>7000</v>
      </c>
      <c r="CR247" s="102">
        <f t="shared" si="713"/>
        <v>3563.48</v>
      </c>
      <c r="CS247" s="102">
        <f t="shared" si="647"/>
        <v>50.906857142857142</v>
      </c>
      <c r="CT247" s="102">
        <f>SUM(CT248:CT249)</f>
        <v>-3436.52</v>
      </c>
      <c r="CU247" s="102">
        <f>SUM(CU248:CU249)</f>
        <v>3563.48</v>
      </c>
      <c r="CV247" s="102">
        <f>SUM(CV248:CV249)</f>
        <v>3563.48</v>
      </c>
      <c r="CW247" s="102">
        <f t="shared" si="648"/>
        <v>100</v>
      </c>
      <c r="CX247" s="102">
        <f>SUM(CX248:CX249)</f>
        <v>-783</v>
      </c>
      <c r="CY247" s="102">
        <f>SUM(CY248:CY249)</f>
        <v>2780.48</v>
      </c>
      <c r="CZ247" s="115">
        <f>CZ249</f>
        <v>0</v>
      </c>
      <c r="DA247" s="115">
        <f>DA249</f>
        <v>0</v>
      </c>
      <c r="DB247" s="115">
        <f>SUM(DB248:DB249)</f>
        <v>2780.48</v>
      </c>
      <c r="DC247" s="115">
        <f>SUM(DC248:DC249)</f>
        <v>326</v>
      </c>
      <c r="DD247" s="102">
        <f t="shared" si="706"/>
        <v>11.724594314650707</v>
      </c>
      <c r="DE247" s="102">
        <f t="shared" si="707"/>
        <v>4.0750000000000002</v>
      </c>
      <c r="DF247" s="115">
        <v>2780.48</v>
      </c>
      <c r="DG247" s="115">
        <f>SUM(DG248:DG249)</f>
        <v>6000</v>
      </c>
      <c r="DH247" s="102">
        <f>SUM(DH248:DH249)</f>
        <v>326</v>
      </c>
      <c r="DI247" s="102">
        <f t="shared" si="651"/>
        <v>5.4333333333333327</v>
      </c>
      <c r="DJ247" s="102">
        <f>SUM(DJ248:DJ249)</f>
        <v>2000</v>
      </c>
      <c r="DK247" s="115">
        <f>SUM(DK248:DK249)</f>
        <v>8000</v>
      </c>
      <c r="DL247" s="102">
        <f t="shared" si="652"/>
        <v>34.756</v>
      </c>
      <c r="DM247" s="102">
        <f>SUM(DM248:DM249)</f>
        <v>0</v>
      </c>
      <c r="DN247" s="115">
        <f>SUM(DN248:DN249)</f>
        <v>8000</v>
      </c>
      <c r="DO247" s="102">
        <f>SUM(DO248:DO249)</f>
        <v>326</v>
      </c>
      <c r="DP247" s="102">
        <f t="shared" si="654"/>
        <v>4.0750000000000002</v>
      </c>
      <c r="DQ247" s="102">
        <f>SUM(DQ248:DQ249)</f>
        <v>0</v>
      </c>
      <c r="DR247" s="102">
        <f>SUM(DR248:DR250)</f>
        <v>8000</v>
      </c>
      <c r="DS247" s="102">
        <f>SUM(DS248:DS250)</f>
        <v>1881</v>
      </c>
      <c r="DT247" s="102">
        <f t="shared" si="656"/>
        <v>23.512499999999999</v>
      </c>
      <c r="DU247" s="102">
        <f>SUM(DU248:DU250)</f>
        <v>-6119</v>
      </c>
      <c r="DV247" s="102">
        <f>SUM(DV248:DV250)</f>
        <v>1881</v>
      </c>
      <c r="DW247" s="115">
        <f t="shared" ref="DW247:DZ247" si="714">SUM(DW248:DW249)</f>
        <v>6000</v>
      </c>
      <c r="DX247" s="115">
        <f t="shared" ref="DX247" si="715">SUM(DX248:DX249)</f>
        <v>6000</v>
      </c>
      <c r="DY247" s="115">
        <f t="shared" si="714"/>
        <v>0</v>
      </c>
      <c r="DZ247" s="115">
        <f t="shared" si="714"/>
        <v>0</v>
      </c>
    </row>
    <row r="248" spans="1:130" s="630" customFormat="1" ht="18" customHeight="1" x14ac:dyDescent="0.35">
      <c r="A248" s="622"/>
      <c r="B248" s="622"/>
      <c r="C248" s="641"/>
      <c r="D248" s="622"/>
      <c r="E248" s="622"/>
      <c r="F248" s="622"/>
      <c r="G248" s="622"/>
      <c r="H248" s="622"/>
      <c r="I248" s="622"/>
      <c r="J248" s="562" t="s">
        <v>208</v>
      </c>
      <c r="K248" s="810"/>
      <c r="L248" s="587"/>
      <c r="M248" s="609"/>
      <c r="N248" s="609">
        <v>3292</v>
      </c>
      <c r="O248" s="573" t="s">
        <v>43</v>
      </c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591"/>
      <c r="AJ248" s="31"/>
      <c r="AK248" s="31"/>
      <c r="AL248" s="31"/>
      <c r="AM248" s="31"/>
      <c r="AN248" s="99"/>
      <c r="AO248" s="99"/>
      <c r="AP248" s="99"/>
      <c r="AQ248" s="99"/>
      <c r="AR248" s="99"/>
      <c r="AS248" s="51"/>
      <c r="AT248" s="51"/>
      <c r="AU248" s="51"/>
      <c r="AV248" s="99"/>
      <c r="AW248" s="51"/>
      <c r="AX248" s="51"/>
      <c r="AY248" s="99"/>
      <c r="AZ248" s="31"/>
      <c r="BA248" s="31"/>
      <c r="BB248" s="99"/>
      <c r="BC248" s="99"/>
      <c r="BD248" s="99"/>
      <c r="BE248" s="99"/>
      <c r="BF248" s="99"/>
      <c r="BG248" s="99"/>
      <c r="BH248" s="99"/>
      <c r="BI248" s="99"/>
      <c r="BJ248" s="99"/>
      <c r="BK248" s="99"/>
      <c r="BL248" s="51"/>
      <c r="BM248" s="99"/>
      <c r="BN248" s="99"/>
      <c r="BO248" s="99"/>
      <c r="BP248" s="99"/>
      <c r="BQ248" s="99"/>
      <c r="BR248" s="99"/>
      <c r="BS248" s="99"/>
      <c r="BT248" s="99"/>
      <c r="BU248" s="99"/>
      <c r="BV248" s="99"/>
      <c r="BW248" s="99"/>
      <c r="BX248" s="99"/>
      <c r="BY248" s="99"/>
      <c r="BZ248" s="99">
        <v>0</v>
      </c>
      <c r="CA248" s="99"/>
      <c r="CB248" s="99"/>
      <c r="CC248" s="99"/>
      <c r="CD248" s="99"/>
      <c r="CE248" s="99">
        <v>0</v>
      </c>
      <c r="CF248" s="99"/>
      <c r="CG248" s="99"/>
      <c r="CH248" s="99"/>
      <c r="CI248" s="674">
        <v>0</v>
      </c>
      <c r="CJ248" s="99"/>
      <c r="CK248" s="99"/>
      <c r="CL248" s="99"/>
      <c r="CM248" s="674">
        <v>0</v>
      </c>
      <c r="CN248" s="99"/>
      <c r="CO248" s="99"/>
      <c r="CP248" s="99"/>
      <c r="CQ248" s="674">
        <v>0</v>
      </c>
      <c r="CR248" s="99">
        <v>783</v>
      </c>
      <c r="CS248" s="674">
        <f t="shared" si="647"/>
        <v>0</v>
      </c>
      <c r="CT248" s="674">
        <f>(CU248-CQ248)</f>
        <v>0</v>
      </c>
      <c r="CU248" s="674">
        <v>0</v>
      </c>
      <c r="CV248" s="99">
        <v>783</v>
      </c>
      <c r="CW248" s="674">
        <f t="shared" si="648"/>
        <v>0</v>
      </c>
      <c r="CX248" s="674">
        <f>(CY248-CU248)</f>
        <v>0</v>
      </c>
      <c r="CY248" s="674">
        <v>0</v>
      </c>
      <c r="CZ248" s="744"/>
      <c r="DA248" s="744"/>
      <c r="DB248" s="744">
        <v>0</v>
      </c>
      <c r="DC248" s="744">
        <v>0</v>
      </c>
      <c r="DD248" s="674">
        <f t="shared" si="706"/>
        <v>0</v>
      </c>
      <c r="DE248" s="674">
        <f t="shared" si="707"/>
        <v>0</v>
      </c>
      <c r="DF248" s="744">
        <v>0</v>
      </c>
      <c r="DG248" s="744">
        <v>0</v>
      </c>
      <c r="DH248" s="674"/>
      <c r="DI248" s="674">
        <f t="shared" si="651"/>
        <v>0</v>
      </c>
      <c r="DJ248" s="674">
        <f>(DK248-DG248)</f>
        <v>0</v>
      </c>
      <c r="DK248" s="744">
        <v>0</v>
      </c>
      <c r="DL248" s="674">
        <f t="shared" si="652"/>
        <v>0</v>
      </c>
      <c r="DM248" s="674">
        <f>(DN248-DK248)</f>
        <v>0</v>
      </c>
      <c r="DN248" s="744">
        <v>0</v>
      </c>
      <c r="DO248" s="674"/>
      <c r="DP248" s="674">
        <f t="shared" si="654"/>
        <v>0</v>
      </c>
      <c r="DQ248" s="674">
        <f>(DR248-DN248)</f>
        <v>0</v>
      </c>
      <c r="DR248" s="744">
        <v>0</v>
      </c>
      <c r="DS248" s="744">
        <v>0</v>
      </c>
      <c r="DT248" s="674">
        <f t="shared" si="656"/>
        <v>0</v>
      </c>
      <c r="DU248" s="674">
        <f>(DV248-DR248)</f>
        <v>0</v>
      </c>
      <c r="DV248" s="744">
        <v>0</v>
      </c>
      <c r="DW248" s="744"/>
      <c r="DX248" s="744"/>
      <c r="DY248" s="744"/>
      <c r="DZ248" s="744"/>
    </row>
    <row r="249" spans="1:130" s="630" customFormat="1" ht="19.5" customHeight="1" x14ac:dyDescent="0.35">
      <c r="A249" s="617"/>
      <c r="B249" s="617"/>
      <c r="C249" s="641"/>
      <c r="D249" s="617"/>
      <c r="E249" s="617"/>
      <c r="F249" s="617"/>
      <c r="G249" s="617"/>
      <c r="H249" s="617"/>
      <c r="I249" s="617"/>
      <c r="J249" s="562" t="s">
        <v>208</v>
      </c>
      <c r="K249" s="654"/>
      <c r="L249" s="609"/>
      <c r="M249" s="609"/>
      <c r="N249" s="609">
        <v>3293</v>
      </c>
      <c r="O249" s="592" t="s">
        <v>44</v>
      </c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591"/>
      <c r="AJ249" s="31"/>
      <c r="AK249" s="31"/>
      <c r="AL249" s="31"/>
      <c r="AM249" s="31"/>
      <c r="AN249" s="51">
        <v>0</v>
      </c>
      <c r="AO249" s="51">
        <v>0</v>
      </c>
      <c r="AP249" s="51">
        <v>0</v>
      </c>
      <c r="AQ249" s="51">
        <v>0</v>
      </c>
      <c r="AR249" s="51">
        <v>0</v>
      </c>
      <c r="AS249" s="51"/>
      <c r="AT249" s="51"/>
      <c r="AU249" s="51">
        <v>3000</v>
      </c>
      <c r="AV249" s="51">
        <v>3000</v>
      </c>
      <c r="AW249" s="51"/>
      <c r="AX249" s="51"/>
      <c r="AY249" s="51">
        <f>(BB249-AV249)</f>
        <v>2500</v>
      </c>
      <c r="AZ249" s="31"/>
      <c r="BA249" s="31"/>
      <c r="BB249" s="51">
        <v>5500</v>
      </c>
      <c r="BC249" s="51">
        <v>5500</v>
      </c>
      <c r="BD249" s="51">
        <v>3454</v>
      </c>
      <c r="BE249" s="51">
        <v>3454</v>
      </c>
      <c r="BF249" s="51">
        <v>3500</v>
      </c>
      <c r="BG249" s="51">
        <v>3454</v>
      </c>
      <c r="BH249" s="51">
        <v>3000</v>
      </c>
      <c r="BI249" s="51">
        <f>(BJ249-BH249)</f>
        <v>11000</v>
      </c>
      <c r="BJ249" s="51">
        <v>14000</v>
      </c>
      <c r="BK249" s="51">
        <v>11155</v>
      </c>
      <c r="BL249" s="51">
        <f t="shared" ref="BL249:BL261" si="716">IFERROR(BK249/BJ249*100,)</f>
        <v>79.678571428571431</v>
      </c>
      <c r="BM249" s="51"/>
      <c r="BN249" s="51"/>
      <c r="BO249" s="51">
        <v>11155</v>
      </c>
      <c r="BP249" s="51"/>
      <c r="BQ249" s="51"/>
      <c r="BR249" s="51">
        <f>(BS249-BO249)</f>
        <v>-9155</v>
      </c>
      <c r="BS249" s="51">
        <v>2000</v>
      </c>
      <c r="BT249" s="51">
        <v>11155</v>
      </c>
      <c r="BU249" s="51">
        <f>(BY249-BO249)</f>
        <v>0</v>
      </c>
      <c r="BV249" s="51">
        <v>2000</v>
      </c>
      <c r="BW249" s="51"/>
      <c r="BX249" s="51"/>
      <c r="BY249" s="51">
        <v>11155</v>
      </c>
      <c r="BZ249" s="51">
        <v>11155</v>
      </c>
      <c r="CA249" s="51">
        <f t="shared" ref="CA249:CA264" si="717">IFERROR(BZ249/BG249*100,)</f>
        <v>322.95888824551247</v>
      </c>
      <c r="CB249" s="51">
        <f t="shared" ref="CB249:CB264" si="718">IFERROR(BZ249/BY249*100,)</f>
        <v>100</v>
      </c>
      <c r="CC249" s="51"/>
      <c r="CD249" s="51"/>
      <c r="CE249" s="51">
        <v>2000</v>
      </c>
      <c r="CF249" s="51">
        <v>1467.04</v>
      </c>
      <c r="CG249" s="51">
        <f t="shared" ref="CG249:CG261" si="719">IFERROR(CF249/CE249*100,)</f>
        <v>73.35199999999999</v>
      </c>
      <c r="CH249" s="51">
        <f>(CI249-CE249)</f>
        <v>5000</v>
      </c>
      <c r="CI249" s="51">
        <v>7000</v>
      </c>
      <c r="CJ249" s="51"/>
      <c r="CK249" s="51">
        <f t="shared" si="461"/>
        <v>0</v>
      </c>
      <c r="CL249" s="51">
        <f>(CM249-CI249)</f>
        <v>0</v>
      </c>
      <c r="CM249" s="51">
        <v>7000</v>
      </c>
      <c r="CN249" s="51"/>
      <c r="CO249" s="51">
        <f t="shared" si="462"/>
        <v>0</v>
      </c>
      <c r="CP249" s="51">
        <f>(CQ249-CM249)</f>
        <v>0</v>
      </c>
      <c r="CQ249" s="51">
        <v>7000</v>
      </c>
      <c r="CR249" s="51">
        <v>2780.48</v>
      </c>
      <c r="CS249" s="51">
        <f t="shared" si="647"/>
        <v>39.721142857142851</v>
      </c>
      <c r="CT249" s="51">
        <f>(CU249-CQ249)</f>
        <v>-3436.52</v>
      </c>
      <c r="CU249" s="51">
        <v>3563.48</v>
      </c>
      <c r="CV249" s="51">
        <v>2780.48</v>
      </c>
      <c r="CW249" s="51">
        <f t="shared" si="648"/>
        <v>78.027097107322049</v>
      </c>
      <c r="CX249" s="51">
        <f>(CY249-CU249)</f>
        <v>-783</v>
      </c>
      <c r="CY249" s="51">
        <v>2780.48</v>
      </c>
      <c r="CZ249" s="753"/>
      <c r="DA249" s="753"/>
      <c r="DB249" s="51">
        <v>2780.48</v>
      </c>
      <c r="DC249" s="753">
        <v>326</v>
      </c>
      <c r="DD249" s="51">
        <f t="shared" si="706"/>
        <v>11.724594314650707</v>
      </c>
      <c r="DE249" s="51">
        <f t="shared" si="707"/>
        <v>4.0750000000000002</v>
      </c>
      <c r="DF249" s="753">
        <v>2780.48</v>
      </c>
      <c r="DG249" s="753">
        <v>6000</v>
      </c>
      <c r="DH249" s="51">
        <v>326</v>
      </c>
      <c r="DI249" s="51">
        <f t="shared" si="651"/>
        <v>5.4333333333333327</v>
      </c>
      <c r="DJ249" s="51">
        <f>(DK249-DG249)</f>
        <v>2000</v>
      </c>
      <c r="DK249" s="753">
        <v>8000</v>
      </c>
      <c r="DL249" s="51">
        <f t="shared" si="652"/>
        <v>34.756</v>
      </c>
      <c r="DM249" s="51">
        <f>(DN249-DK249)</f>
        <v>0</v>
      </c>
      <c r="DN249" s="753">
        <v>8000</v>
      </c>
      <c r="DO249" s="51">
        <v>326</v>
      </c>
      <c r="DP249" s="51">
        <f t="shared" si="654"/>
        <v>4.0750000000000002</v>
      </c>
      <c r="DQ249" s="51">
        <f>(DR249-DN249)</f>
        <v>0</v>
      </c>
      <c r="DR249" s="753">
        <v>8000</v>
      </c>
      <c r="DS249" s="753">
        <v>326</v>
      </c>
      <c r="DT249" s="51">
        <f t="shared" si="656"/>
        <v>4.0750000000000002</v>
      </c>
      <c r="DU249" s="51">
        <f>(DV249-DR249)</f>
        <v>-7674</v>
      </c>
      <c r="DV249" s="744">
        <v>326</v>
      </c>
      <c r="DW249" s="753">
        <v>6000</v>
      </c>
      <c r="DX249" s="753">
        <v>6000</v>
      </c>
      <c r="DY249" s="753"/>
      <c r="DZ249" s="753"/>
    </row>
    <row r="250" spans="1:130" s="700" customFormat="1" ht="20.100000000000001" customHeight="1" x14ac:dyDescent="0.25">
      <c r="J250" s="562" t="s">
        <v>208</v>
      </c>
      <c r="N250" s="580">
        <v>3299</v>
      </c>
      <c r="O250" s="576" t="s">
        <v>41</v>
      </c>
      <c r="DR250" s="753">
        <v>0</v>
      </c>
      <c r="DS250" s="753">
        <v>1555</v>
      </c>
      <c r="DT250" s="51">
        <f t="shared" ref="DT250" si="720">IFERROR(DS250/DR250*100,)</f>
        <v>0</v>
      </c>
      <c r="DU250" s="51">
        <f>(DV250-DR250)</f>
        <v>1555</v>
      </c>
      <c r="DV250" s="753">
        <v>1555</v>
      </c>
    </row>
    <row r="251" spans="1:130" s="630" customFormat="1" ht="20.100000000000001" hidden="1" customHeight="1" x14ac:dyDescent="0.35">
      <c r="A251" s="622"/>
      <c r="B251" s="622"/>
      <c r="C251" s="641"/>
      <c r="D251" s="622"/>
      <c r="E251" s="622"/>
      <c r="F251" s="622"/>
      <c r="G251" s="622"/>
      <c r="H251" s="622"/>
      <c r="I251" s="622"/>
      <c r="J251" s="562" t="s">
        <v>208</v>
      </c>
      <c r="K251" s="810"/>
      <c r="L251" s="822">
        <v>34</v>
      </c>
      <c r="M251" s="905" t="s">
        <v>251</v>
      </c>
      <c r="N251" s="905"/>
      <c r="O251" s="905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591"/>
      <c r="AJ251" s="31"/>
      <c r="AK251" s="31"/>
      <c r="AL251" s="31"/>
      <c r="AM251" s="31"/>
      <c r="AN251" s="102">
        <f t="shared" ref="AN251:AQ252" si="721">AN252</f>
        <v>0</v>
      </c>
      <c r="AO251" s="102">
        <f t="shared" si="721"/>
        <v>0</v>
      </c>
      <c r="AP251" s="102">
        <f t="shared" si="721"/>
        <v>0</v>
      </c>
      <c r="AQ251" s="102">
        <f t="shared" si="721"/>
        <v>0</v>
      </c>
      <c r="AR251" s="102">
        <v>0</v>
      </c>
      <c r="AS251" s="51"/>
      <c r="AT251" s="51"/>
      <c r="AU251" s="102">
        <f>AU252</f>
        <v>5000</v>
      </c>
      <c r="AV251" s="102">
        <f>AV252</f>
        <v>5000</v>
      </c>
      <c r="AW251" s="102">
        <v>5000</v>
      </c>
      <c r="AX251" s="102">
        <v>5000</v>
      </c>
      <c r="AY251" s="102">
        <f>AY252</f>
        <v>0</v>
      </c>
      <c r="AZ251" s="31"/>
      <c r="BA251" s="31"/>
      <c r="BB251" s="102">
        <f t="shared" ref="BB251:BK252" si="722">BB252</f>
        <v>5000</v>
      </c>
      <c r="BC251" s="102">
        <f t="shared" si="722"/>
        <v>5000</v>
      </c>
      <c r="BD251" s="102">
        <f t="shared" si="722"/>
        <v>0</v>
      </c>
      <c r="BE251" s="102">
        <f t="shared" si="722"/>
        <v>0</v>
      </c>
      <c r="BF251" s="102">
        <f t="shared" si="722"/>
        <v>0</v>
      </c>
      <c r="BG251" s="102">
        <f t="shared" si="722"/>
        <v>0</v>
      </c>
      <c r="BH251" s="102">
        <f t="shared" si="722"/>
        <v>0</v>
      </c>
      <c r="BI251" s="102">
        <f t="shared" si="722"/>
        <v>0</v>
      </c>
      <c r="BJ251" s="102">
        <f t="shared" si="722"/>
        <v>0</v>
      </c>
      <c r="BK251" s="102">
        <f t="shared" si="722"/>
        <v>0</v>
      </c>
      <c r="BL251" s="102">
        <f t="shared" si="716"/>
        <v>0</v>
      </c>
      <c r="BM251" s="102"/>
      <c r="BN251" s="102"/>
      <c r="BO251" s="102">
        <f>BO252</f>
        <v>0</v>
      </c>
      <c r="BP251" s="102"/>
      <c r="BQ251" s="102"/>
      <c r="BR251" s="102">
        <f t="shared" ref="BR251:BV252" si="723">BR252</f>
        <v>0</v>
      </c>
      <c r="BS251" s="102">
        <f t="shared" si="723"/>
        <v>0</v>
      </c>
      <c r="BT251" s="102">
        <f t="shared" si="723"/>
        <v>0</v>
      </c>
      <c r="BU251" s="102">
        <f t="shared" si="723"/>
        <v>0</v>
      </c>
      <c r="BV251" s="102">
        <f t="shared" si="723"/>
        <v>0</v>
      </c>
      <c r="BW251" s="102"/>
      <c r="BX251" s="102"/>
      <c r="BY251" s="102">
        <f>BY252</f>
        <v>0</v>
      </c>
      <c r="BZ251" s="102">
        <f>BZ252</f>
        <v>0</v>
      </c>
      <c r="CA251" s="102">
        <f t="shared" si="717"/>
        <v>0</v>
      </c>
      <c r="CB251" s="102">
        <f t="shared" si="718"/>
        <v>0</v>
      </c>
      <c r="CC251" s="102">
        <f t="shared" ref="CC251:CF252" si="724">CC252</f>
        <v>0</v>
      </c>
      <c r="CD251" s="102">
        <f t="shared" si="724"/>
        <v>0</v>
      </c>
      <c r="CE251" s="102">
        <f t="shared" si="724"/>
        <v>0</v>
      </c>
      <c r="CF251" s="102">
        <f t="shared" si="724"/>
        <v>0</v>
      </c>
      <c r="CG251" s="102">
        <f t="shared" si="719"/>
        <v>0</v>
      </c>
      <c r="CH251" s="102">
        <f>CH252</f>
        <v>0</v>
      </c>
      <c r="CI251" s="102">
        <f>CI252</f>
        <v>0</v>
      </c>
      <c r="CJ251" s="102"/>
      <c r="CK251" s="102">
        <f t="shared" si="461"/>
        <v>0</v>
      </c>
      <c r="CL251" s="102">
        <f>CL252</f>
        <v>0</v>
      </c>
      <c r="CM251" s="102">
        <f>CM252</f>
        <v>0</v>
      </c>
      <c r="CN251" s="102"/>
      <c r="CO251" s="102">
        <f t="shared" si="462"/>
        <v>0</v>
      </c>
      <c r="CP251" s="102">
        <f t="shared" ref="CP251:CR252" si="725">CP252</f>
        <v>0</v>
      </c>
      <c r="CQ251" s="102">
        <f t="shared" si="725"/>
        <v>0</v>
      </c>
      <c r="CR251" s="102">
        <f t="shared" si="725"/>
        <v>0</v>
      </c>
      <c r="CS251" s="102">
        <f t="shared" si="647"/>
        <v>0</v>
      </c>
      <c r="CT251" s="102">
        <f t="shared" ref="CT251:CV252" si="726">CT252</f>
        <v>0</v>
      </c>
      <c r="CU251" s="102">
        <f t="shared" si="726"/>
        <v>0</v>
      </c>
      <c r="CV251" s="102">
        <f t="shared" si="726"/>
        <v>0</v>
      </c>
      <c r="CW251" s="102">
        <f t="shared" si="648"/>
        <v>0</v>
      </c>
      <c r="CX251" s="102">
        <f t="shared" ref="CX251:DH251" si="727">CX252</f>
        <v>0</v>
      </c>
      <c r="CY251" s="102">
        <f t="shared" si="727"/>
        <v>0</v>
      </c>
      <c r="CZ251" s="102">
        <f t="shared" si="727"/>
        <v>0</v>
      </c>
      <c r="DA251" s="102">
        <f t="shared" si="727"/>
        <v>0</v>
      </c>
      <c r="DB251" s="102">
        <f>DB252</f>
        <v>0</v>
      </c>
      <c r="DC251" s="102">
        <f>DC252</f>
        <v>0</v>
      </c>
      <c r="DD251" s="102">
        <f t="shared" si="706"/>
        <v>0</v>
      </c>
      <c r="DE251" s="102">
        <f t="shared" si="707"/>
        <v>0</v>
      </c>
      <c r="DF251" s="102">
        <f t="shared" ref="DF251" si="728">DF252</f>
        <v>0</v>
      </c>
      <c r="DG251" s="102">
        <f t="shared" si="727"/>
        <v>6000</v>
      </c>
      <c r="DH251" s="102">
        <f t="shared" si="727"/>
        <v>0</v>
      </c>
      <c r="DI251" s="102">
        <f t="shared" si="651"/>
        <v>0</v>
      </c>
      <c r="DJ251" s="102">
        <f>DJ252</f>
        <v>0</v>
      </c>
      <c r="DK251" s="102">
        <f>DK252</f>
        <v>0</v>
      </c>
      <c r="DL251" s="102">
        <f t="shared" si="652"/>
        <v>0</v>
      </c>
      <c r="DM251" s="102">
        <f>DM252</f>
        <v>0</v>
      </c>
      <c r="DN251" s="102">
        <f>DN252</f>
        <v>0</v>
      </c>
      <c r="DO251" s="102">
        <f t="shared" ref="DO251" si="729">DO252</f>
        <v>0</v>
      </c>
      <c r="DP251" s="102">
        <f t="shared" si="654"/>
        <v>0</v>
      </c>
      <c r="DQ251" s="102">
        <f>DQ252</f>
        <v>0</v>
      </c>
      <c r="DR251" s="102">
        <f>DR252</f>
        <v>0</v>
      </c>
      <c r="DS251" s="102">
        <f t="shared" ref="DS251" si="730">DS252</f>
        <v>0</v>
      </c>
      <c r="DT251" s="102">
        <f t="shared" si="656"/>
        <v>0</v>
      </c>
      <c r="DU251" s="102">
        <f>DU252</f>
        <v>0</v>
      </c>
      <c r="DV251" s="102">
        <f>DV252</f>
        <v>0</v>
      </c>
      <c r="DW251" s="102">
        <f t="shared" ref="DW251:DZ251" si="731">DW252</f>
        <v>0</v>
      </c>
      <c r="DX251" s="102">
        <f t="shared" si="731"/>
        <v>0</v>
      </c>
      <c r="DY251" s="102">
        <f t="shared" si="731"/>
        <v>0</v>
      </c>
      <c r="DZ251" s="102">
        <f t="shared" si="731"/>
        <v>0</v>
      </c>
    </row>
    <row r="252" spans="1:130" s="630" customFormat="1" ht="20.100000000000001" hidden="1" customHeight="1" x14ac:dyDescent="0.35">
      <c r="A252" s="622" t="s">
        <v>457</v>
      </c>
      <c r="B252" s="622" t="s">
        <v>457</v>
      </c>
      <c r="C252" s="641" t="s">
        <v>5</v>
      </c>
      <c r="D252" s="622"/>
      <c r="E252" s="622"/>
      <c r="F252" s="622"/>
      <c r="G252" s="622"/>
      <c r="H252" s="622"/>
      <c r="I252" s="622"/>
      <c r="J252" s="562" t="s">
        <v>208</v>
      </c>
      <c r="K252" s="810"/>
      <c r="L252" s="582"/>
      <c r="M252" s="819">
        <v>343</v>
      </c>
      <c r="N252" s="904" t="s">
        <v>368</v>
      </c>
      <c r="O252" s="904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591"/>
      <c r="AJ252" s="31"/>
      <c r="AK252" s="31"/>
      <c r="AL252" s="31"/>
      <c r="AM252" s="31"/>
      <c r="AN252" s="102">
        <f t="shared" si="721"/>
        <v>0</v>
      </c>
      <c r="AO252" s="102">
        <f t="shared" si="721"/>
        <v>0</v>
      </c>
      <c r="AP252" s="102">
        <f t="shared" si="721"/>
        <v>0</v>
      </c>
      <c r="AQ252" s="102">
        <f t="shared" si="721"/>
        <v>0</v>
      </c>
      <c r="AR252" s="102">
        <v>0</v>
      </c>
      <c r="AS252" s="51"/>
      <c r="AT252" s="51"/>
      <c r="AU252" s="102">
        <f>AU253</f>
        <v>5000</v>
      </c>
      <c r="AV252" s="102">
        <f>AV253</f>
        <v>5000</v>
      </c>
      <c r="AW252" s="102"/>
      <c r="AX252" s="102"/>
      <c r="AY252" s="102">
        <f>AY253</f>
        <v>0</v>
      </c>
      <c r="AZ252" s="31"/>
      <c r="BA252" s="31"/>
      <c r="BB252" s="102">
        <f t="shared" si="722"/>
        <v>5000</v>
      </c>
      <c r="BC252" s="102">
        <f t="shared" si="722"/>
        <v>5000</v>
      </c>
      <c r="BD252" s="102">
        <f t="shared" si="722"/>
        <v>0</v>
      </c>
      <c r="BE252" s="102">
        <f t="shared" si="722"/>
        <v>0</v>
      </c>
      <c r="BF252" s="102">
        <f t="shared" si="722"/>
        <v>0</v>
      </c>
      <c r="BG252" s="102">
        <f t="shared" si="722"/>
        <v>0</v>
      </c>
      <c r="BH252" s="102">
        <f t="shared" si="722"/>
        <v>0</v>
      </c>
      <c r="BI252" s="102">
        <f t="shared" si="722"/>
        <v>0</v>
      </c>
      <c r="BJ252" s="102">
        <f t="shared" si="722"/>
        <v>0</v>
      </c>
      <c r="BK252" s="102">
        <f t="shared" si="722"/>
        <v>0</v>
      </c>
      <c r="BL252" s="102">
        <f t="shared" si="716"/>
        <v>0</v>
      </c>
      <c r="BM252" s="102"/>
      <c r="BN252" s="102"/>
      <c r="BO252" s="102">
        <f>BO253</f>
        <v>0</v>
      </c>
      <c r="BP252" s="102"/>
      <c r="BQ252" s="102"/>
      <c r="BR252" s="102">
        <f t="shared" si="723"/>
        <v>0</v>
      </c>
      <c r="BS252" s="102">
        <f t="shared" si="723"/>
        <v>0</v>
      </c>
      <c r="BT252" s="102">
        <f t="shared" si="723"/>
        <v>0</v>
      </c>
      <c r="BU252" s="102">
        <f t="shared" si="723"/>
        <v>0</v>
      </c>
      <c r="BV252" s="102">
        <f t="shared" si="723"/>
        <v>0</v>
      </c>
      <c r="BW252" s="102"/>
      <c r="BX252" s="102"/>
      <c r="BY252" s="102">
        <f>BY253</f>
        <v>0</v>
      </c>
      <c r="BZ252" s="102">
        <f>BZ253</f>
        <v>0</v>
      </c>
      <c r="CA252" s="102">
        <f t="shared" si="717"/>
        <v>0</v>
      </c>
      <c r="CB252" s="102">
        <f t="shared" si="718"/>
        <v>0</v>
      </c>
      <c r="CC252" s="102">
        <f t="shared" si="724"/>
        <v>0</v>
      </c>
      <c r="CD252" s="102">
        <f t="shared" si="724"/>
        <v>0</v>
      </c>
      <c r="CE252" s="102">
        <f t="shared" si="724"/>
        <v>0</v>
      </c>
      <c r="CF252" s="102">
        <f t="shared" si="724"/>
        <v>0</v>
      </c>
      <c r="CG252" s="102">
        <f t="shared" si="719"/>
        <v>0</v>
      </c>
      <c r="CH252" s="102">
        <f>CH253</f>
        <v>0</v>
      </c>
      <c r="CI252" s="102">
        <f>CI253</f>
        <v>0</v>
      </c>
      <c r="CJ252" s="102"/>
      <c r="CK252" s="102">
        <f t="shared" si="461"/>
        <v>0</v>
      </c>
      <c r="CL252" s="102">
        <f>CL253</f>
        <v>0</v>
      </c>
      <c r="CM252" s="102">
        <f>CM253</f>
        <v>0</v>
      </c>
      <c r="CN252" s="102"/>
      <c r="CO252" s="102">
        <f t="shared" si="462"/>
        <v>0</v>
      </c>
      <c r="CP252" s="102">
        <f t="shared" si="725"/>
        <v>0</v>
      </c>
      <c r="CQ252" s="102">
        <f t="shared" si="725"/>
        <v>0</v>
      </c>
      <c r="CR252" s="102">
        <f t="shared" si="725"/>
        <v>0</v>
      </c>
      <c r="CS252" s="102">
        <f t="shared" si="647"/>
        <v>0</v>
      </c>
      <c r="CT252" s="102">
        <f t="shared" si="726"/>
        <v>0</v>
      </c>
      <c r="CU252" s="102">
        <f t="shared" si="726"/>
        <v>0</v>
      </c>
      <c r="CV252" s="102">
        <f t="shared" si="726"/>
        <v>0</v>
      </c>
      <c r="CW252" s="102">
        <f t="shared" si="648"/>
        <v>0</v>
      </c>
      <c r="CX252" s="102">
        <f>CX253</f>
        <v>0</v>
      </c>
      <c r="CY252" s="102">
        <f>CY253</f>
        <v>0</v>
      </c>
      <c r="CZ252" s="38"/>
      <c r="DA252" s="38"/>
      <c r="DB252" s="38">
        <v>0</v>
      </c>
      <c r="DC252" s="38">
        <v>0</v>
      </c>
      <c r="DD252" s="102">
        <f t="shared" si="706"/>
        <v>0</v>
      </c>
      <c r="DE252" s="102">
        <f t="shared" si="707"/>
        <v>0</v>
      </c>
      <c r="DF252" s="38"/>
      <c r="DG252" s="38">
        <v>6000</v>
      </c>
      <c r="DH252" s="38"/>
      <c r="DI252" s="102">
        <f t="shared" si="651"/>
        <v>0</v>
      </c>
      <c r="DJ252" s="102">
        <f>DJ253</f>
        <v>0</v>
      </c>
      <c r="DK252" s="38"/>
      <c r="DL252" s="102">
        <f t="shared" si="652"/>
        <v>0</v>
      </c>
      <c r="DM252" s="102">
        <f>DM253</f>
        <v>0</v>
      </c>
      <c r="DN252" s="38"/>
      <c r="DO252" s="38"/>
      <c r="DP252" s="102">
        <f t="shared" si="654"/>
        <v>0</v>
      </c>
      <c r="DQ252" s="102">
        <f>DQ253</f>
        <v>0</v>
      </c>
      <c r="DR252" s="38"/>
      <c r="DS252" s="38"/>
      <c r="DT252" s="102">
        <f t="shared" si="656"/>
        <v>0</v>
      </c>
      <c r="DU252" s="102">
        <f>DU253</f>
        <v>0</v>
      </c>
      <c r="DV252" s="38"/>
      <c r="DW252" s="38"/>
      <c r="DX252" s="38"/>
      <c r="DY252" s="38"/>
      <c r="DZ252" s="38"/>
    </row>
    <row r="253" spans="1:130" s="630" customFormat="1" ht="20.100000000000001" hidden="1" customHeight="1" x14ac:dyDescent="0.35">
      <c r="A253" s="622"/>
      <c r="B253" s="635"/>
      <c r="C253" s="644"/>
      <c r="D253" s="635"/>
      <c r="E253" s="635"/>
      <c r="F253" s="635"/>
      <c r="G253" s="635"/>
      <c r="H253" s="635"/>
      <c r="I253" s="635"/>
      <c r="J253" s="524" t="s">
        <v>208</v>
      </c>
      <c r="K253" s="811"/>
      <c r="L253" s="815"/>
      <c r="M253" s="822"/>
      <c r="N253" s="580">
        <v>3433</v>
      </c>
      <c r="O253" s="576" t="s">
        <v>136</v>
      </c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574"/>
      <c r="AJ253" s="35"/>
      <c r="AK253" s="35"/>
      <c r="AL253" s="35"/>
      <c r="AM253" s="35"/>
      <c r="AN253" s="54">
        <v>0</v>
      </c>
      <c r="AO253" s="54">
        <v>0</v>
      </c>
      <c r="AP253" s="54">
        <v>0</v>
      </c>
      <c r="AQ253" s="54">
        <v>0</v>
      </c>
      <c r="AR253" s="54">
        <v>0</v>
      </c>
      <c r="AS253" s="38"/>
      <c r="AT253" s="38"/>
      <c r="AU253" s="54">
        <v>5000</v>
      </c>
      <c r="AV253" s="54">
        <v>5000</v>
      </c>
      <c r="AW253" s="54"/>
      <c r="AX253" s="54"/>
      <c r="AY253" s="54">
        <f>(BB253-AV253)</f>
        <v>0</v>
      </c>
      <c r="AZ253" s="35"/>
      <c r="BA253" s="35"/>
      <c r="BB253" s="54">
        <v>5000</v>
      </c>
      <c r="BC253" s="54">
        <v>5000</v>
      </c>
      <c r="BD253" s="54">
        <v>0</v>
      </c>
      <c r="BE253" s="54">
        <v>0</v>
      </c>
      <c r="BF253" s="54">
        <v>0</v>
      </c>
      <c r="BG253" s="54"/>
      <c r="BH253" s="54">
        <v>0</v>
      </c>
      <c r="BI253" s="54">
        <f>(BJ253-BH253)</f>
        <v>0</v>
      </c>
      <c r="BJ253" s="54">
        <v>0</v>
      </c>
      <c r="BK253" s="54"/>
      <c r="BL253" s="54">
        <f t="shared" si="716"/>
        <v>0</v>
      </c>
      <c r="BM253" s="54"/>
      <c r="BN253" s="54"/>
      <c r="BO253" s="54"/>
      <c r="BP253" s="54"/>
      <c r="BQ253" s="54"/>
      <c r="BR253" s="54">
        <f>(BS253-BO253)</f>
        <v>0</v>
      </c>
      <c r="BS253" s="54"/>
      <c r="BT253" s="54"/>
      <c r="BU253" s="54">
        <f>(BY253-BO253)</f>
        <v>0</v>
      </c>
      <c r="BV253" s="54"/>
      <c r="BW253" s="54"/>
      <c r="BX253" s="54"/>
      <c r="BY253" s="54"/>
      <c r="BZ253" s="54"/>
      <c r="CA253" s="54">
        <f t="shared" si="717"/>
        <v>0</v>
      </c>
      <c r="CB253" s="54">
        <f t="shared" si="718"/>
        <v>0</v>
      </c>
      <c r="CC253" s="54"/>
      <c r="CD253" s="54"/>
      <c r="CE253" s="54"/>
      <c r="CF253" s="54"/>
      <c r="CG253" s="54">
        <f t="shared" si="719"/>
        <v>0</v>
      </c>
      <c r="CH253" s="54">
        <f>(CI253-CE253)</f>
        <v>0</v>
      </c>
      <c r="CI253" s="54"/>
      <c r="CJ253" s="54"/>
      <c r="CK253" s="54">
        <f t="shared" si="461"/>
        <v>0</v>
      </c>
      <c r="CL253" s="54">
        <f>(CM253-CI253)</f>
        <v>0</v>
      </c>
      <c r="CM253" s="54"/>
      <c r="CN253" s="54"/>
      <c r="CO253" s="54">
        <f t="shared" si="462"/>
        <v>0</v>
      </c>
      <c r="CP253" s="54">
        <f>(CQ253-CM253)</f>
        <v>0</v>
      </c>
      <c r="CQ253" s="54"/>
      <c r="CR253" s="54"/>
      <c r="CS253" s="54">
        <f t="shared" si="647"/>
        <v>0</v>
      </c>
      <c r="CT253" s="54">
        <f>(CU253-CQ253)</f>
        <v>0</v>
      </c>
      <c r="CU253" s="54"/>
      <c r="CV253" s="54"/>
      <c r="CW253" s="54">
        <f t="shared" si="648"/>
        <v>0</v>
      </c>
      <c r="CX253" s="54">
        <f>(CY253-CU253)</f>
        <v>0</v>
      </c>
      <c r="CY253" s="54"/>
      <c r="CZ253" s="54"/>
      <c r="DA253" s="54"/>
      <c r="DB253" s="54">
        <v>0</v>
      </c>
      <c r="DC253" s="54">
        <v>0</v>
      </c>
      <c r="DD253" s="54">
        <f t="shared" si="706"/>
        <v>0</v>
      </c>
      <c r="DE253" s="54">
        <f t="shared" si="707"/>
        <v>0</v>
      </c>
      <c r="DF253" s="54"/>
      <c r="DG253" s="54"/>
      <c r="DH253" s="54"/>
      <c r="DI253" s="54">
        <f t="shared" si="651"/>
        <v>0</v>
      </c>
      <c r="DJ253" s="54">
        <f>(DK253-DG253)</f>
        <v>0</v>
      </c>
      <c r="DK253" s="54"/>
      <c r="DL253" s="54">
        <f t="shared" si="652"/>
        <v>0</v>
      </c>
      <c r="DM253" s="54">
        <f>(DN253-DK253)</f>
        <v>0</v>
      </c>
      <c r="DN253" s="54"/>
      <c r="DO253" s="54"/>
      <c r="DP253" s="54">
        <f t="shared" si="654"/>
        <v>0</v>
      </c>
      <c r="DQ253" s="54">
        <f>(DR253-DN253)</f>
        <v>0</v>
      </c>
      <c r="DR253" s="54"/>
      <c r="DS253" s="54"/>
      <c r="DT253" s="54">
        <f t="shared" si="656"/>
        <v>0</v>
      </c>
      <c r="DU253" s="54">
        <f>(DV253-DR253)</f>
        <v>0</v>
      </c>
      <c r="DV253" s="54"/>
      <c r="DW253" s="54"/>
      <c r="DX253" s="54"/>
      <c r="DY253" s="54"/>
      <c r="DZ253" s="54"/>
    </row>
    <row r="254" spans="1:130" s="630" customFormat="1" ht="20.100000000000001" hidden="1" customHeight="1" x14ac:dyDescent="0.35">
      <c r="A254" s="634" t="s">
        <v>353</v>
      </c>
      <c r="B254" s="633" t="s">
        <v>353</v>
      </c>
      <c r="C254" s="572"/>
      <c r="D254" s="633"/>
      <c r="E254" s="633"/>
      <c r="F254" s="633"/>
      <c r="G254" s="633" t="s">
        <v>9</v>
      </c>
      <c r="H254" s="633"/>
      <c r="I254" s="633"/>
      <c r="J254" s="563" t="s">
        <v>201</v>
      </c>
      <c r="K254" s="655"/>
      <c r="L254" s="903" t="s">
        <v>351</v>
      </c>
      <c r="M254" s="903"/>
      <c r="N254" s="903"/>
      <c r="O254" s="903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591"/>
      <c r="AJ254" s="31"/>
      <c r="AK254" s="31"/>
      <c r="AL254" s="31"/>
      <c r="AM254" s="31"/>
      <c r="AN254" s="53">
        <f>AN256</f>
        <v>0</v>
      </c>
      <c r="AO254" s="53">
        <f>AO256</f>
        <v>0</v>
      </c>
      <c r="AP254" s="53">
        <f>AP256</f>
        <v>0</v>
      </c>
      <c r="AQ254" s="53">
        <f>AQ256</f>
        <v>0</v>
      </c>
      <c r="AR254" s="53">
        <v>0</v>
      </c>
      <c r="AS254" s="51"/>
      <c r="AT254" s="51"/>
      <c r="AU254" s="53">
        <f>AU256</f>
        <v>15000</v>
      </c>
      <c r="AV254" s="53">
        <f>AV256</f>
        <v>15000</v>
      </c>
      <c r="AW254" s="53">
        <f>AW256</f>
        <v>0</v>
      </c>
      <c r="AX254" s="53">
        <f>AX256</f>
        <v>0</v>
      </c>
      <c r="AY254" s="53">
        <f>AY256</f>
        <v>-15000</v>
      </c>
      <c r="AZ254" s="31"/>
      <c r="BA254" s="31"/>
      <c r="BB254" s="53">
        <f t="shared" ref="BB254:BK254" si="732">BB256</f>
        <v>0</v>
      </c>
      <c r="BC254" s="53">
        <f t="shared" si="732"/>
        <v>0</v>
      </c>
      <c r="BD254" s="53">
        <f t="shared" si="732"/>
        <v>0</v>
      </c>
      <c r="BE254" s="53">
        <f t="shared" si="732"/>
        <v>0</v>
      </c>
      <c r="BF254" s="53">
        <f t="shared" si="732"/>
        <v>0</v>
      </c>
      <c r="BG254" s="53">
        <f t="shared" si="732"/>
        <v>0</v>
      </c>
      <c r="BH254" s="53">
        <f t="shared" si="732"/>
        <v>0</v>
      </c>
      <c r="BI254" s="53">
        <f t="shared" si="732"/>
        <v>0</v>
      </c>
      <c r="BJ254" s="53">
        <f t="shared" si="732"/>
        <v>0</v>
      </c>
      <c r="BK254" s="53">
        <f t="shared" si="732"/>
        <v>0</v>
      </c>
      <c r="BL254" s="53">
        <f t="shared" si="716"/>
        <v>0</v>
      </c>
      <c r="BM254" s="53"/>
      <c r="BN254" s="53"/>
      <c r="BO254" s="53">
        <f>BO256</f>
        <v>0</v>
      </c>
      <c r="BP254" s="53"/>
      <c r="BQ254" s="53"/>
      <c r="BR254" s="53">
        <f t="shared" ref="BR254:BY254" si="733">BR256</f>
        <v>0</v>
      </c>
      <c r="BS254" s="53">
        <f t="shared" si="733"/>
        <v>0</v>
      </c>
      <c r="BT254" s="53">
        <f>BT256</f>
        <v>0</v>
      </c>
      <c r="BU254" s="53">
        <f t="shared" si="733"/>
        <v>0</v>
      </c>
      <c r="BV254" s="53">
        <f t="shared" si="733"/>
        <v>0</v>
      </c>
      <c r="BW254" s="53"/>
      <c r="BX254" s="53"/>
      <c r="BY254" s="53">
        <f t="shared" si="733"/>
        <v>0</v>
      </c>
      <c r="BZ254" s="53">
        <f>BZ256+BZ262</f>
        <v>0</v>
      </c>
      <c r="CA254" s="53">
        <f t="shared" si="717"/>
        <v>0</v>
      </c>
      <c r="CB254" s="53">
        <f t="shared" si="718"/>
        <v>0</v>
      </c>
      <c r="CC254" s="53">
        <f>CC256</f>
        <v>0</v>
      </c>
      <c r="CD254" s="53">
        <f>CD256</f>
        <v>0</v>
      </c>
      <c r="CE254" s="53">
        <f t="shared" ref="CE254:DA254" si="734">CE256+CE262</f>
        <v>0</v>
      </c>
      <c r="CF254" s="53">
        <f t="shared" si="734"/>
        <v>0</v>
      </c>
      <c r="CG254" s="53">
        <f t="shared" si="734"/>
        <v>0</v>
      </c>
      <c r="CH254" s="53">
        <f t="shared" si="734"/>
        <v>0</v>
      </c>
      <c r="CI254" s="53">
        <f t="shared" si="734"/>
        <v>0</v>
      </c>
      <c r="CJ254" s="53">
        <f t="shared" si="734"/>
        <v>0</v>
      </c>
      <c r="CK254" s="53">
        <f t="shared" si="734"/>
        <v>0</v>
      </c>
      <c r="CL254" s="53">
        <f t="shared" si="734"/>
        <v>0</v>
      </c>
      <c r="CM254" s="53">
        <f t="shared" si="734"/>
        <v>0</v>
      </c>
      <c r="CN254" s="53">
        <f t="shared" si="734"/>
        <v>0</v>
      </c>
      <c r="CO254" s="53">
        <f t="shared" si="734"/>
        <v>0</v>
      </c>
      <c r="CP254" s="53">
        <f t="shared" si="734"/>
        <v>0</v>
      </c>
      <c r="CQ254" s="53">
        <f t="shared" si="734"/>
        <v>0</v>
      </c>
      <c r="CR254" s="53">
        <f t="shared" si="734"/>
        <v>0</v>
      </c>
      <c r="CS254" s="53">
        <f t="shared" si="647"/>
        <v>0</v>
      </c>
      <c r="CT254" s="53">
        <f t="shared" si="734"/>
        <v>50000</v>
      </c>
      <c r="CU254" s="53">
        <f t="shared" si="734"/>
        <v>50000</v>
      </c>
      <c r="CV254" s="53">
        <f>CV256+CV262</f>
        <v>0</v>
      </c>
      <c r="CW254" s="53">
        <f t="shared" si="648"/>
        <v>0</v>
      </c>
      <c r="CX254" s="53">
        <f>CX256+CX262</f>
        <v>-50000</v>
      </c>
      <c r="CY254" s="53">
        <f t="shared" ref="CY254" si="735">CY256+CY262</f>
        <v>0</v>
      </c>
      <c r="CZ254" s="53">
        <f t="shared" si="734"/>
        <v>0</v>
      </c>
      <c r="DA254" s="53">
        <f t="shared" si="734"/>
        <v>0</v>
      </c>
      <c r="DB254" s="53">
        <f>DB256+DB262</f>
        <v>0</v>
      </c>
      <c r="DC254" s="53">
        <f>DC256+DC262</f>
        <v>0</v>
      </c>
      <c r="DD254" s="53">
        <f t="shared" si="706"/>
        <v>0</v>
      </c>
      <c r="DE254" s="53">
        <f t="shared" si="707"/>
        <v>0</v>
      </c>
      <c r="DF254" s="53">
        <f t="shared" ref="DF254" si="736">DF256+DF262</f>
        <v>0</v>
      </c>
      <c r="DG254" s="53">
        <f>DG256+DG262</f>
        <v>0</v>
      </c>
      <c r="DH254" s="53">
        <f t="shared" ref="DH254" si="737">DH256+DH262</f>
        <v>0</v>
      </c>
      <c r="DI254" s="53">
        <f t="shared" si="651"/>
        <v>0</v>
      </c>
      <c r="DJ254" s="53">
        <f>DJ256+DJ262</f>
        <v>0</v>
      </c>
      <c r="DK254" s="53">
        <f>DK256+DK262</f>
        <v>0</v>
      </c>
      <c r="DL254" s="53">
        <f t="shared" si="652"/>
        <v>0</v>
      </c>
      <c r="DM254" s="53">
        <f>DM256+DM262</f>
        <v>0</v>
      </c>
      <c r="DN254" s="53">
        <f>DN256+DN262</f>
        <v>0</v>
      </c>
      <c r="DO254" s="53">
        <f t="shared" ref="DO254" si="738">DO256+DO262</f>
        <v>0</v>
      </c>
      <c r="DP254" s="53">
        <f t="shared" si="654"/>
        <v>0</v>
      </c>
      <c r="DQ254" s="53">
        <f>DQ256+DQ262</f>
        <v>0</v>
      </c>
      <c r="DR254" s="53">
        <f>DR256+DR262</f>
        <v>0</v>
      </c>
      <c r="DS254" s="53">
        <f t="shared" ref="DS254" si="739">DS256+DS262</f>
        <v>0</v>
      </c>
      <c r="DT254" s="53">
        <f t="shared" si="656"/>
        <v>0</v>
      </c>
      <c r="DU254" s="53">
        <f>DU256+DU262</f>
        <v>0</v>
      </c>
      <c r="DV254" s="53">
        <f>DV256+DV262</f>
        <v>0</v>
      </c>
      <c r="DW254" s="53">
        <f t="shared" ref="DW254:DZ254" si="740">DW256+DW262</f>
        <v>0</v>
      </c>
      <c r="DX254" s="53">
        <f t="shared" ref="DX254" si="741">DX256+DX262</f>
        <v>0</v>
      </c>
      <c r="DY254" s="53">
        <f t="shared" si="740"/>
        <v>0</v>
      </c>
      <c r="DZ254" s="53">
        <f t="shared" si="740"/>
        <v>0</v>
      </c>
    </row>
    <row r="255" spans="1:130" s="630" customFormat="1" ht="20.100000000000001" hidden="1" customHeight="1" x14ac:dyDescent="0.35">
      <c r="A255" s="636"/>
      <c r="B255" s="637"/>
      <c r="C255" s="643"/>
      <c r="D255" s="637"/>
      <c r="E255" s="637"/>
      <c r="F255" s="637"/>
      <c r="G255" s="637"/>
      <c r="H255" s="637"/>
      <c r="I255" s="637"/>
      <c r="J255" s="561"/>
      <c r="K255" s="653" t="s">
        <v>9</v>
      </c>
      <c r="L255" s="922" t="s">
        <v>132</v>
      </c>
      <c r="M255" s="922"/>
      <c r="N255" s="922"/>
      <c r="O255" s="922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591"/>
      <c r="AJ255" s="31"/>
      <c r="AK255" s="31"/>
      <c r="AL255" s="31"/>
      <c r="AM255" s="31"/>
      <c r="AN255" s="110">
        <v>0</v>
      </c>
      <c r="AO255" s="110">
        <v>0</v>
      </c>
      <c r="AP255" s="110">
        <v>0</v>
      </c>
      <c r="AQ255" s="110">
        <v>0</v>
      </c>
      <c r="AR255" s="110">
        <v>0</v>
      </c>
      <c r="AS255" s="51"/>
      <c r="AT255" s="51"/>
      <c r="AU255" s="110">
        <v>15000</v>
      </c>
      <c r="AV255" s="110">
        <v>15000</v>
      </c>
      <c r="AW255" s="110">
        <v>15000</v>
      </c>
      <c r="AX255" s="110">
        <v>15000</v>
      </c>
      <c r="AY255" s="110">
        <f>(BB255-AV255)</f>
        <v>-15000</v>
      </c>
      <c r="AZ255" s="31"/>
      <c r="BA255" s="31"/>
      <c r="BB255" s="110">
        <v>0</v>
      </c>
      <c r="BC255" s="110">
        <v>0</v>
      </c>
      <c r="BD255" s="110">
        <v>0</v>
      </c>
      <c r="BE255" s="110">
        <v>0</v>
      </c>
      <c r="BF255" s="110">
        <v>0</v>
      </c>
      <c r="BG255" s="110"/>
      <c r="BH255" s="110"/>
      <c r="BI255" s="110">
        <f>(BJ255-BH255)</f>
        <v>0</v>
      </c>
      <c r="BJ255" s="110"/>
      <c r="BK255" s="110"/>
      <c r="BL255" s="110">
        <f t="shared" si="716"/>
        <v>0</v>
      </c>
      <c r="BM255" s="110"/>
      <c r="BN255" s="110"/>
      <c r="BO255" s="110"/>
      <c r="BP255" s="110"/>
      <c r="BQ255" s="110"/>
      <c r="BR255" s="110">
        <f>(BS255-BO255)</f>
        <v>0</v>
      </c>
      <c r="BS255" s="110"/>
      <c r="BT255" s="110"/>
      <c r="BU255" s="110">
        <f>(BY255-BO255)</f>
        <v>0</v>
      </c>
      <c r="BV255" s="110"/>
      <c r="BW255" s="110"/>
      <c r="BX255" s="110"/>
      <c r="BY255" s="110"/>
      <c r="BZ255" s="110">
        <f>BZ256+BZ262</f>
        <v>0</v>
      </c>
      <c r="CA255" s="110">
        <f t="shared" si="717"/>
        <v>0</v>
      </c>
      <c r="CB255" s="110">
        <f t="shared" si="718"/>
        <v>0</v>
      </c>
      <c r="CC255" s="110"/>
      <c r="CD255" s="110"/>
      <c r="CE255" s="110">
        <f t="shared" ref="CE255:DA255" si="742">CE256+CE262</f>
        <v>0</v>
      </c>
      <c r="CF255" s="110">
        <f t="shared" si="742"/>
        <v>0</v>
      </c>
      <c r="CG255" s="110">
        <f t="shared" si="742"/>
        <v>0</v>
      </c>
      <c r="CH255" s="110">
        <f t="shared" si="742"/>
        <v>0</v>
      </c>
      <c r="CI255" s="110">
        <f t="shared" si="742"/>
        <v>0</v>
      </c>
      <c r="CJ255" s="110">
        <f t="shared" si="742"/>
        <v>0</v>
      </c>
      <c r="CK255" s="110">
        <f t="shared" si="742"/>
        <v>0</v>
      </c>
      <c r="CL255" s="110">
        <f t="shared" si="742"/>
        <v>0</v>
      </c>
      <c r="CM255" s="110">
        <f t="shared" si="742"/>
        <v>0</v>
      </c>
      <c r="CN255" s="110">
        <f t="shared" si="742"/>
        <v>0</v>
      </c>
      <c r="CO255" s="110">
        <f t="shared" si="742"/>
        <v>0</v>
      </c>
      <c r="CP255" s="110">
        <f t="shared" si="742"/>
        <v>0</v>
      </c>
      <c r="CQ255" s="110">
        <f t="shared" si="742"/>
        <v>0</v>
      </c>
      <c r="CR255" s="110">
        <f t="shared" si="742"/>
        <v>0</v>
      </c>
      <c r="CS255" s="110">
        <f t="shared" si="647"/>
        <v>0</v>
      </c>
      <c r="CT255" s="110">
        <f t="shared" si="742"/>
        <v>50000</v>
      </c>
      <c r="CU255" s="110">
        <f t="shared" si="742"/>
        <v>50000</v>
      </c>
      <c r="CV255" s="110">
        <f>CV256+CV262</f>
        <v>0</v>
      </c>
      <c r="CW255" s="110">
        <f t="shared" si="648"/>
        <v>0</v>
      </c>
      <c r="CX255" s="110">
        <f>CX256+CX262</f>
        <v>-50000</v>
      </c>
      <c r="CY255" s="110">
        <f t="shared" ref="CY255" si="743">CY256+CY262</f>
        <v>0</v>
      </c>
      <c r="CZ255" s="110">
        <f t="shared" si="742"/>
        <v>0</v>
      </c>
      <c r="DA255" s="110">
        <f t="shared" si="742"/>
        <v>0</v>
      </c>
      <c r="DB255" s="110">
        <f>DB256+DB262</f>
        <v>0</v>
      </c>
      <c r="DC255" s="110">
        <f>DC256+DC262</f>
        <v>0</v>
      </c>
      <c r="DD255" s="110">
        <f t="shared" si="706"/>
        <v>0</v>
      </c>
      <c r="DE255" s="110">
        <f t="shared" si="707"/>
        <v>0</v>
      </c>
      <c r="DF255" s="110">
        <f t="shared" ref="DF255" si="744">DF256+DF262</f>
        <v>0</v>
      </c>
      <c r="DG255" s="110">
        <f>DG256+DG262</f>
        <v>0</v>
      </c>
      <c r="DH255" s="110">
        <f t="shared" ref="DH255" si="745">DH256+DH262</f>
        <v>0</v>
      </c>
      <c r="DI255" s="110">
        <f t="shared" si="651"/>
        <v>0</v>
      </c>
      <c r="DJ255" s="110">
        <f>DJ256+DJ262</f>
        <v>0</v>
      </c>
      <c r="DK255" s="110">
        <f>DK256+DK262</f>
        <v>0</v>
      </c>
      <c r="DL255" s="110">
        <f t="shared" si="652"/>
        <v>0</v>
      </c>
      <c r="DM255" s="110">
        <f>DM256+DM262</f>
        <v>0</v>
      </c>
      <c r="DN255" s="110">
        <f>DN256+DN262</f>
        <v>0</v>
      </c>
      <c r="DO255" s="110">
        <f t="shared" ref="DO255" si="746">DO256+DO262</f>
        <v>0</v>
      </c>
      <c r="DP255" s="110">
        <f t="shared" si="654"/>
        <v>0</v>
      </c>
      <c r="DQ255" s="110">
        <f>DQ256+DQ262</f>
        <v>0</v>
      </c>
      <c r="DR255" s="110">
        <f>DR256+DR262</f>
        <v>0</v>
      </c>
      <c r="DS255" s="110">
        <f t="shared" ref="DS255" si="747">DS256+DS262</f>
        <v>0</v>
      </c>
      <c r="DT255" s="110">
        <f t="shared" si="656"/>
        <v>0</v>
      </c>
      <c r="DU255" s="110">
        <f>DU256+DU262</f>
        <v>0</v>
      </c>
      <c r="DV255" s="110">
        <f>DV256+DV262</f>
        <v>0</v>
      </c>
      <c r="DW255" s="110">
        <f t="shared" ref="DW255:DZ255" si="748">DW256+DW262</f>
        <v>0</v>
      </c>
      <c r="DX255" s="110">
        <f t="shared" ref="DX255" si="749">DX256+DX262</f>
        <v>0</v>
      </c>
      <c r="DY255" s="110">
        <f t="shared" si="748"/>
        <v>0</v>
      </c>
      <c r="DZ255" s="110">
        <f t="shared" si="748"/>
        <v>0</v>
      </c>
    </row>
    <row r="256" spans="1:130" s="630" customFormat="1" ht="20.100000000000001" hidden="1" customHeight="1" x14ac:dyDescent="0.35">
      <c r="A256" s="618"/>
      <c r="B256" s="685"/>
      <c r="C256" s="707"/>
      <c r="D256" s="622"/>
      <c r="E256" s="622"/>
      <c r="F256" s="622"/>
      <c r="G256" s="685"/>
      <c r="H256" s="685"/>
      <c r="I256" s="685"/>
      <c r="J256" s="732" t="s">
        <v>201</v>
      </c>
      <c r="K256" s="811">
        <v>3</v>
      </c>
      <c r="L256" s="904" t="s">
        <v>181</v>
      </c>
      <c r="M256" s="904"/>
      <c r="N256" s="904"/>
      <c r="O256" s="904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591"/>
      <c r="AJ256" s="31"/>
      <c r="AK256" s="31"/>
      <c r="AL256" s="31"/>
      <c r="AM256" s="31"/>
      <c r="AN256" s="102">
        <f>AN257</f>
        <v>0</v>
      </c>
      <c r="AO256" s="102">
        <f>AO257</f>
        <v>0</v>
      </c>
      <c r="AP256" s="102">
        <f>AP257</f>
        <v>0</v>
      </c>
      <c r="AQ256" s="102">
        <f>AQ257</f>
        <v>0</v>
      </c>
      <c r="AR256" s="102">
        <v>0</v>
      </c>
      <c r="AS256" s="51"/>
      <c r="AT256" s="51"/>
      <c r="AU256" s="102">
        <f>AU257</f>
        <v>15000</v>
      </c>
      <c r="AV256" s="102">
        <f>AV257</f>
        <v>15000</v>
      </c>
      <c r="AW256" s="102">
        <f>AW257</f>
        <v>0</v>
      </c>
      <c r="AX256" s="102">
        <f>AX257</f>
        <v>0</v>
      </c>
      <c r="AY256" s="102">
        <f>AY257</f>
        <v>-15000</v>
      </c>
      <c r="AZ256" s="31"/>
      <c r="BA256" s="31"/>
      <c r="BB256" s="102">
        <f t="shared" ref="BB256:BK256" si="750">BB257</f>
        <v>0</v>
      </c>
      <c r="BC256" s="102">
        <f t="shared" si="750"/>
        <v>0</v>
      </c>
      <c r="BD256" s="102">
        <f t="shared" si="750"/>
        <v>0</v>
      </c>
      <c r="BE256" s="102">
        <f t="shared" si="750"/>
        <v>0</v>
      </c>
      <c r="BF256" s="102">
        <f t="shared" si="750"/>
        <v>0</v>
      </c>
      <c r="BG256" s="102">
        <f t="shared" si="750"/>
        <v>0</v>
      </c>
      <c r="BH256" s="102">
        <f t="shared" si="750"/>
        <v>0</v>
      </c>
      <c r="BI256" s="102">
        <f t="shared" si="750"/>
        <v>0</v>
      </c>
      <c r="BJ256" s="102">
        <f t="shared" si="750"/>
        <v>0</v>
      </c>
      <c r="BK256" s="102">
        <f t="shared" si="750"/>
        <v>0</v>
      </c>
      <c r="BL256" s="102">
        <f t="shared" si="716"/>
        <v>0</v>
      </c>
      <c r="BM256" s="102"/>
      <c r="BN256" s="102"/>
      <c r="BO256" s="102">
        <f>BO257</f>
        <v>0</v>
      </c>
      <c r="BP256" s="102"/>
      <c r="BQ256" s="102"/>
      <c r="BR256" s="102">
        <f>BR257</f>
        <v>0</v>
      </c>
      <c r="BS256" s="102">
        <f>BS257</f>
        <v>0</v>
      </c>
      <c r="BT256" s="102">
        <f>BT257</f>
        <v>0</v>
      </c>
      <c r="BU256" s="102">
        <f>BU257</f>
        <v>0</v>
      </c>
      <c r="BV256" s="102">
        <f>BV257</f>
        <v>0</v>
      </c>
      <c r="BW256" s="102"/>
      <c r="BX256" s="102"/>
      <c r="BY256" s="102">
        <f>BY257</f>
        <v>0</v>
      </c>
      <c r="BZ256" s="102">
        <f>BZ257</f>
        <v>0</v>
      </c>
      <c r="CA256" s="102">
        <f t="shared" si="717"/>
        <v>0</v>
      </c>
      <c r="CB256" s="102">
        <f t="shared" si="718"/>
        <v>0</v>
      </c>
      <c r="CC256" s="102">
        <f>CC257</f>
        <v>0</v>
      </c>
      <c r="CD256" s="102">
        <f>CD257</f>
        <v>0</v>
      </c>
      <c r="CE256" s="102">
        <f>CE257</f>
        <v>0</v>
      </c>
      <c r="CF256" s="102">
        <f>CF257</f>
        <v>0</v>
      </c>
      <c r="CG256" s="102">
        <f t="shared" si="719"/>
        <v>0</v>
      </c>
      <c r="CH256" s="102">
        <f>CH257</f>
        <v>0</v>
      </c>
      <c r="CI256" s="102">
        <f>CI257</f>
        <v>0</v>
      </c>
      <c r="CJ256" s="102"/>
      <c r="CK256" s="102">
        <f t="shared" si="461"/>
        <v>0</v>
      </c>
      <c r="CL256" s="102">
        <f>CL257</f>
        <v>0</v>
      </c>
      <c r="CM256" s="102">
        <f>CM257</f>
        <v>0</v>
      </c>
      <c r="CN256" s="102"/>
      <c r="CO256" s="102">
        <f t="shared" si="462"/>
        <v>0</v>
      </c>
      <c r="CP256" s="102">
        <f>CP257</f>
        <v>0</v>
      </c>
      <c r="CQ256" s="102">
        <f>CQ257</f>
        <v>0</v>
      </c>
      <c r="CR256" s="102">
        <f>CR257</f>
        <v>0</v>
      </c>
      <c r="CS256" s="102">
        <f t="shared" si="647"/>
        <v>0</v>
      </c>
      <c r="CT256" s="102">
        <f>CT257</f>
        <v>0</v>
      </c>
      <c r="CU256" s="102">
        <f>CU257</f>
        <v>0</v>
      </c>
      <c r="CV256" s="102">
        <f>CV257</f>
        <v>0</v>
      </c>
      <c r="CW256" s="102">
        <f t="shared" si="648"/>
        <v>0</v>
      </c>
      <c r="CX256" s="102">
        <f t="shared" ref="CX256:DH256" si="751">CX257</f>
        <v>0</v>
      </c>
      <c r="CY256" s="102">
        <f t="shared" si="751"/>
        <v>0</v>
      </c>
      <c r="CZ256" s="102">
        <f t="shared" si="751"/>
        <v>0</v>
      </c>
      <c r="DA256" s="102">
        <f t="shared" si="751"/>
        <v>0</v>
      </c>
      <c r="DB256" s="102">
        <f>DB257</f>
        <v>0</v>
      </c>
      <c r="DC256" s="102">
        <f>DC257</f>
        <v>0</v>
      </c>
      <c r="DD256" s="102">
        <f t="shared" si="706"/>
        <v>0</v>
      </c>
      <c r="DE256" s="102">
        <f t="shared" si="707"/>
        <v>0</v>
      </c>
      <c r="DF256" s="102">
        <f t="shared" ref="DF256" si="752">DF257</f>
        <v>0</v>
      </c>
      <c r="DG256" s="102">
        <f t="shared" si="751"/>
        <v>0</v>
      </c>
      <c r="DH256" s="102">
        <f t="shared" si="751"/>
        <v>0</v>
      </c>
      <c r="DI256" s="102">
        <f t="shared" si="651"/>
        <v>0</v>
      </c>
      <c r="DJ256" s="102">
        <f>DJ257</f>
        <v>0</v>
      </c>
      <c r="DK256" s="102">
        <f>DK257</f>
        <v>0</v>
      </c>
      <c r="DL256" s="102">
        <f t="shared" si="652"/>
        <v>0</v>
      </c>
      <c r="DM256" s="102">
        <f>DM257</f>
        <v>0</v>
      </c>
      <c r="DN256" s="102">
        <f>DN257</f>
        <v>0</v>
      </c>
      <c r="DO256" s="102">
        <f t="shared" ref="DO256" si="753">DO257</f>
        <v>0</v>
      </c>
      <c r="DP256" s="102">
        <f t="shared" si="654"/>
        <v>0</v>
      </c>
      <c r="DQ256" s="102">
        <f>DQ257</f>
        <v>0</v>
      </c>
      <c r="DR256" s="102">
        <f>DR257</f>
        <v>0</v>
      </c>
      <c r="DS256" s="102">
        <f t="shared" ref="DS256" si="754">DS257</f>
        <v>0</v>
      </c>
      <c r="DT256" s="102">
        <f t="shared" si="656"/>
        <v>0</v>
      </c>
      <c r="DU256" s="102">
        <f>DU257</f>
        <v>0</v>
      </c>
      <c r="DV256" s="102">
        <f>DV257</f>
        <v>0</v>
      </c>
      <c r="DW256" s="102">
        <f t="shared" ref="DW256:DZ256" si="755">DW257</f>
        <v>0</v>
      </c>
      <c r="DX256" s="102">
        <f t="shared" si="755"/>
        <v>0</v>
      </c>
      <c r="DY256" s="102">
        <f t="shared" si="755"/>
        <v>0</v>
      </c>
      <c r="DZ256" s="102">
        <f t="shared" si="755"/>
        <v>0</v>
      </c>
    </row>
    <row r="257" spans="1:130" s="630" customFormat="1" ht="20.100000000000001" hidden="1" customHeight="1" x14ac:dyDescent="0.35">
      <c r="A257" s="622"/>
      <c r="B257" s="622"/>
      <c r="C257" s="641"/>
      <c r="D257" s="622"/>
      <c r="E257" s="622"/>
      <c r="F257" s="622"/>
      <c r="G257" s="622"/>
      <c r="H257" s="622"/>
      <c r="I257" s="622"/>
      <c r="J257" s="622" t="s">
        <v>201</v>
      </c>
      <c r="K257" s="810"/>
      <c r="L257" s="822">
        <v>32</v>
      </c>
      <c r="M257" s="822" t="s">
        <v>209</v>
      </c>
      <c r="N257" s="822"/>
      <c r="O257" s="805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591"/>
      <c r="AJ257" s="31"/>
      <c r="AK257" s="31"/>
      <c r="AL257" s="31"/>
      <c r="AM257" s="31"/>
      <c r="AN257" s="102">
        <f>AN258+AN260</f>
        <v>0</v>
      </c>
      <c r="AO257" s="102">
        <f>AO258+AO260</f>
        <v>0</v>
      </c>
      <c r="AP257" s="102">
        <f>AP258+AP260</f>
        <v>0</v>
      </c>
      <c r="AQ257" s="102">
        <f>AQ258+AQ260</f>
        <v>0</v>
      </c>
      <c r="AR257" s="102">
        <v>0</v>
      </c>
      <c r="AS257" s="51"/>
      <c r="AT257" s="51"/>
      <c r="AU257" s="102">
        <f>AU258+AU260</f>
        <v>15000</v>
      </c>
      <c r="AV257" s="102">
        <f>AV258+AV260</f>
        <v>15000</v>
      </c>
      <c r="AW257" s="102">
        <f>AW258+AW260</f>
        <v>0</v>
      </c>
      <c r="AX257" s="102">
        <f>AX258+AX260</f>
        <v>0</v>
      </c>
      <c r="AY257" s="102">
        <f>AY258+AY260</f>
        <v>-15000</v>
      </c>
      <c r="AZ257" s="31"/>
      <c r="BA257" s="31"/>
      <c r="BB257" s="102">
        <f t="shared" ref="BB257:BK257" si="756">BB258+BB260</f>
        <v>0</v>
      </c>
      <c r="BC257" s="102">
        <f t="shared" si="756"/>
        <v>0</v>
      </c>
      <c r="BD257" s="102">
        <f t="shared" si="756"/>
        <v>0</v>
      </c>
      <c r="BE257" s="102">
        <f t="shared" si="756"/>
        <v>0</v>
      </c>
      <c r="BF257" s="102">
        <f t="shared" si="756"/>
        <v>0</v>
      </c>
      <c r="BG257" s="102">
        <f t="shared" si="756"/>
        <v>0</v>
      </c>
      <c r="BH257" s="102">
        <f t="shared" si="756"/>
        <v>0</v>
      </c>
      <c r="BI257" s="102">
        <f t="shared" si="756"/>
        <v>0</v>
      </c>
      <c r="BJ257" s="102">
        <f t="shared" si="756"/>
        <v>0</v>
      </c>
      <c r="BK257" s="102">
        <f t="shared" si="756"/>
        <v>0</v>
      </c>
      <c r="BL257" s="102">
        <f t="shared" si="716"/>
        <v>0</v>
      </c>
      <c r="BM257" s="102"/>
      <c r="BN257" s="102"/>
      <c r="BO257" s="102">
        <f>BO258+BO260</f>
        <v>0</v>
      </c>
      <c r="BP257" s="102"/>
      <c r="BQ257" s="102"/>
      <c r="BR257" s="102">
        <f t="shared" ref="BR257:BY257" si="757">BR258+BR260</f>
        <v>0</v>
      </c>
      <c r="BS257" s="102">
        <f t="shared" si="757"/>
        <v>0</v>
      </c>
      <c r="BT257" s="102">
        <f>BT258+BT260</f>
        <v>0</v>
      </c>
      <c r="BU257" s="102">
        <f t="shared" si="757"/>
        <v>0</v>
      </c>
      <c r="BV257" s="102">
        <f t="shared" si="757"/>
        <v>0</v>
      </c>
      <c r="BW257" s="102"/>
      <c r="BX257" s="102"/>
      <c r="BY257" s="102">
        <f t="shared" si="757"/>
        <v>0</v>
      </c>
      <c r="BZ257" s="102">
        <f>BZ258+BZ260</f>
        <v>0</v>
      </c>
      <c r="CA257" s="102">
        <f t="shared" si="717"/>
        <v>0</v>
      </c>
      <c r="CB257" s="102">
        <f t="shared" si="718"/>
        <v>0</v>
      </c>
      <c r="CC257" s="102">
        <f>CC258+CC260</f>
        <v>0</v>
      </c>
      <c r="CD257" s="102">
        <f>CD258+CD260</f>
        <v>0</v>
      </c>
      <c r="CE257" s="102">
        <f>CE258+CE260</f>
        <v>0</v>
      </c>
      <c r="CF257" s="102">
        <f>CF258+CF260</f>
        <v>0</v>
      </c>
      <c r="CG257" s="102">
        <f t="shared" si="719"/>
        <v>0</v>
      </c>
      <c r="CH257" s="102">
        <f>CH258+CH260</f>
        <v>0</v>
      </c>
      <c r="CI257" s="102">
        <f>CI258+CI260</f>
        <v>0</v>
      </c>
      <c r="CJ257" s="102"/>
      <c r="CK257" s="102">
        <f t="shared" si="461"/>
        <v>0</v>
      </c>
      <c r="CL257" s="102">
        <f>CL258+CL260</f>
        <v>0</v>
      </c>
      <c r="CM257" s="102">
        <f>CM258+CM260</f>
        <v>0</v>
      </c>
      <c r="CN257" s="102"/>
      <c r="CO257" s="102">
        <f t="shared" si="462"/>
        <v>0</v>
      </c>
      <c r="CP257" s="102">
        <f>CP258+CP260</f>
        <v>0</v>
      </c>
      <c r="CQ257" s="102">
        <f>CQ258+CQ260</f>
        <v>0</v>
      </c>
      <c r="CR257" s="102">
        <f>CR258+CR260</f>
        <v>0</v>
      </c>
      <c r="CS257" s="102">
        <f t="shared" si="647"/>
        <v>0</v>
      </c>
      <c r="CT257" s="102">
        <f>CT258+CT260</f>
        <v>0</v>
      </c>
      <c r="CU257" s="102">
        <f>CU258+CU260</f>
        <v>0</v>
      </c>
      <c r="CV257" s="102">
        <f>CV258+CV260</f>
        <v>0</v>
      </c>
      <c r="CW257" s="102">
        <f t="shared" si="648"/>
        <v>0</v>
      </c>
      <c r="CX257" s="102">
        <f t="shared" ref="CX257:DH257" si="758">CX258+CX260</f>
        <v>0</v>
      </c>
      <c r="CY257" s="102">
        <f t="shared" si="758"/>
        <v>0</v>
      </c>
      <c r="CZ257" s="102">
        <f t="shared" si="758"/>
        <v>0</v>
      </c>
      <c r="DA257" s="102">
        <f t="shared" si="758"/>
        <v>0</v>
      </c>
      <c r="DB257" s="102">
        <f>DB258+DB260</f>
        <v>0</v>
      </c>
      <c r="DC257" s="102">
        <f>DC258+DC260</f>
        <v>0</v>
      </c>
      <c r="DD257" s="102">
        <f t="shared" si="706"/>
        <v>0</v>
      </c>
      <c r="DE257" s="102">
        <f t="shared" si="707"/>
        <v>0</v>
      </c>
      <c r="DF257" s="102">
        <f t="shared" ref="DF257" si="759">DF258+DF260</f>
        <v>0</v>
      </c>
      <c r="DG257" s="102">
        <f t="shared" si="758"/>
        <v>0</v>
      </c>
      <c r="DH257" s="102">
        <f t="shared" si="758"/>
        <v>0</v>
      </c>
      <c r="DI257" s="102">
        <f t="shared" si="651"/>
        <v>0</v>
      </c>
      <c r="DJ257" s="102">
        <f>DJ258+DJ260</f>
        <v>0</v>
      </c>
      <c r="DK257" s="102">
        <f>DK258+DK260</f>
        <v>0</v>
      </c>
      <c r="DL257" s="102">
        <f t="shared" si="652"/>
        <v>0</v>
      </c>
      <c r="DM257" s="102">
        <f>DM258+DM260</f>
        <v>0</v>
      </c>
      <c r="DN257" s="102">
        <f>DN258+DN260</f>
        <v>0</v>
      </c>
      <c r="DO257" s="102">
        <f t="shared" ref="DO257" si="760">DO258+DO260</f>
        <v>0</v>
      </c>
      <c r="DP257" s="102">
        <f t="shared" si="654"/>
        <v>0</v>
      </c>
      <c r="DQ257" s="102">
        <f>DQ258+DQ260</f>
        <v>0</v>
      </c>
      <c r="DR257" s="102">
        <f>DR258+DR260</f>
        <v>0</v>
      </c>
      <c r="DS257" s="102">
        <f t="shared" ref="DS257" si="761">DS258+DS260</f>
        <v>0</v>
      </c>
      <c r="DT257" s="102">
        <f t="shared" si="656"/>
        <v>0</v>
      </c>
      <c r="DU257" s="102">
        <f>DU258+DU260</f>
        <v>0</v>
      </c>
      <c r="DV257" s="102">
        <f>DV258+DV260</f>
        <v>0</v>
      </c>
      <c r="DW257" s="102">
        <f t="shared" ref="DW257:DZ257" si="762">DW258+DW260</f>
        <v>0</v>
      </c>
      <c r="DX257" s="102">
        <f t="shared" ref="DX257" si="763">DX258+DX260</f>
        <v>0</v>
      </c>
      <c r="DY257" s="102">
        <f t="shared" si="762"/>
        <v>0</v>
      </c>
      <c r="DZ257" s="102">
        <f t="shared" si="762"/>
        <v>0</v>
      </c>
    </row>
    <row r="258" spans="1:130" s="630" customFormat="1" ht="20.100000000000001" hidden="1" customHeight="1" x14ac:dyDescent="0.35">
      <c r="A258" s="622" t="s">
        <v>458</v>
      </c>
      <c r="B258" s="622" t="s">
        <v>458</v>
      </c>
      <c r="C258" s="641" t="s">
        <v>9</v>
      </c>
      <c r="D258" s="622"/>
      <c r="E258" s="622"/>
      <c r="F258" s="622"/>
      <c r="G258" s="622"/>
      <c r="H258" s="622"/>
      <c r="I258" s="622"/>
      <c r="J258" s="622" t="s">
        <v>201</v>
      </c>
      <c r="K258" s="810"/>
      <c r="L258" s="680"/>
      <c r="M258" s="819">
        <v>322</v>
      </c>
      <c r="N258" s="819" t="s">
        <v>171</v>
      </c>
      <c r="O258" s="808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591"/>
      <c r="AJ258" s="31"/>
      <c r="AK258" s="31"/>
      <c r="AL258" s="31"/>
      <c r="AM258" s="31"/>
      <c r="AN258" s="102">
        <f>AN259</f>
        <v>0</v>
      </c>
      <c r="AO258" s="102">
        <f>AO259</f>
        <v>0</v>
      </c>
      <c r="AP258" s="102">
        <f>AP259</f>
        <v>0</v>
      </c>
      <c r="AQ258" s="102">
        <f>AQ259</f>
        <v>0</v>
      </c>
      <c r="AR258" s="102">
        <v>0</v>
      </c>
      <c r="AS258" s="51"/>
      <c r="AT258" s="51"/>
      <c r="AU258" s="102">
        <f>AU259</f>
        <v>5000</v>
      </c>
      <c r="AV258" s="102">
        <f>AV259</f>
        <v>5000</v>
      </c>
      <c r="AW258" s="102"/>
      <c r="AX258" s="102"/>
      <c r="AY258" s="102">
        <f>AY259</f>
        <v>-5000</v>
      </c>
      <c r="AZ258" s="31"/>
      <c r="BA258" s="31"/>
      <c r="BB258" s="102">
        <f t="shared" ref="BB258:BK258" si="764">BB259</f>
        <v>0</v>
      </c>
      <c r="BC258" s="102">
        <f t="shared" si="764"/>
        <v>0</v>
      </c>
      <c r="BD258" s="102">
        <f t="shared" si="764"/>
        <v>0</v>
      </c>
      <c r="BE258" s="102">
        <f t="shared" si="764"/>
        <v>0</v>
      </c>
      <c r="BF258" s="102">
        <f t="shared" si="764"/>
        <v>0</v>
      </c>
      <c r="BG258" s="102">
        <f t="shared" si="764"/>
        <v>0</v>
      </c>
      <c r="BH258" s="102">
        <f t="shared" si="764"/>
        <v>0</v>
      </c>
      <c r="BI258" s="102">
        <f t="shared" si="764"/>
        <v>0</v>
      </c>
      <c r="BJ258" s="102">
        <f t="shared" si="764"/>
        <v>0</v>
      </c>
      <c r="BK258" s="102">
        <f t="shared" si="764"/>
        <v>0</v>
      </c>
      <c r="BL258" s="102">
        <f t="shared" si="716"/>
        <v>0</v>
      </c>
      <c r="BM258" s="102"/>
      <c r="BN258" s="102"/>
      <c r="BO258" s="102">
        <f>BO259</f>
        <v>0</v>
      </c>
      <c r="BP258" s="102"/>
      <c r="BQ258" s="102"/>
      <c r="BR258" s="102">
        <f>BR259</f>
        <v>0</v>
      </c>
      <c r="BS258" s="102">
        <f>BS259</f>
        <v>0</v>
      </c>
      <c r="BT258" s="102">
        <f>BT259</f>
        <v>0</v>
      </c>
      <c r="BU258" s="102">
        <f>BU259</f>
        <v>0</v>
      </c>
      <c r="BV258" s="102">
        <f>BV259</f>
        <v>0</v>
      </c>
      <c r="BW258" s="102"/>
      <c r="BX258" s="102"/>
      <c r="BY258" s="102">
        <f>BY259</f>
        <v>0</v>
      </c>
      <c r="BZ258" s="102">
        <f>BZ259</f>
        <v>0</v>
      </c>
      <c r="CA258" s="102">
        <f t="shared" si="717"/>
        <v>0</v>
      </c>
      <c r="CB258" s="102">
        <f t="shared" si="718"/>
        <v>0</v>
      </c>
      <c r="CC258" s="102">
        <f>CC259</f>
        <v>0</v>
      </c>
      <c r="CD258" s="102">
        <f>CD259</f>
        <v>0</v>
      </c>
      <c r="CE258" s="102">
        <f>CE259</f>
        <v>0</v>
      </c>
      <c r="CF258" s="102">
        <f>CF259</f>
        <v>0</v>
      </c>
      <c r="CG258" s="102">
        <f t="shared" si="719"/>
        <v>0</v>
      </c>
      <c r="CH258" s="102">
        <f>CH259</f>
        <v>0</v>
      </c>
      <c r="CI258" s="102">
        <f>CI259</f>
        <v>0</v>
      </c>
      <c r="CJ258" s="102"/>
      <c r="CK258" s="102">
        <f t="shared" si="461"/>
        <v>0</v>
      </c>
      <c r="CL258" s="102">
        <f>CL259</f>
        <v>0</v>
      </c>
      <c r="CM258" s="102">
        <f>CM259</f>
        <v>0</v>
      </c>
      <c r="CN258" s="102"/>
      <c r="CO258" s="102">
        <f t="shared" si="462"/>
        <v>0</v>
      </c>
      <c r="CP258" s="102">
        <f>CP259</f>
        <v>0</v>
      </c>
      <c r="CQ258" s="102">
        <f>CQ259</f>
        <v>0</v>
      </c>
      <c r="CR258" s="102">
        <f>CR259</f>
        <v>0</v>
      </c>
      <c r="CS258" s="102">
        <f t="shared" si="647"/>
        <v>0</v>
      </c>
      <c r="CT258" s="102">
        <f>CT259</f>
        <v>0</v>
      </c>
      <c r="CU258" s="102">
        <f>CU259</f>
        <v>0</v>
      </c>
      <c r="CV258" s="102">
        <f>CV259</f>
        <v>0</v>
      </c>
      <c r="CW258" s="102">
        <f t="shared" si="648"/>
        <v>0</v>
      </c>
      <c r="CX258" s="102">
        <f t="shared" ref="CX258:DH258" si="765">CX259</f>
        <v>0</v>
      </c>
      <c r="CY258" s="102">
        <f t="shared" si="765"/>
        <v>0</v>
      </c>
      <c r="CZ258" s="102">
        <f t="shared" si="765"/>
        <v>0</v>
      </c>
      <c r="DA258" s="102">
        <f t="shared" si="765"/>
        <v>0</v>
      </c>
      <c r="DB258" s="102">
        <f>DB259</f>
        <v>0</v>
      </c>
      <c r="DC258" s="102">
        <f>DC259</f>
        <v>0</v>
      </c>
      <c r="DD258" s="102">
        <f t="shared" si="706"/>
        <v>0</v>
      </c>
      <c r="DE258" s="102">
        <f t="shared" si="707"/>
        <v>0</v>
      </c>
      <c r="DF258" s="102">
        <f t="shared" ref="DF258" si="766">DF259</f>
        <v>0</v>
      </c>
      <c r="DG258" s="102">
        <f t="shared" si="765"/>
        <v>0</v>
      </c>
      <c r="DH258" s="102">
        <f t="shared" si="765"/>
        <v>0</v>
      </c>
      <c r="DI258" s="102">
        <f t="shared" si="651"/>
        <v>0</v>
      </c>
      <c r="DJ258" s="102">
        <f>DJ259</f>
        <v>0</v>
      </c>
      <c r="DK258" s="102">
        <f>DK259</f>
        <v>0</v>
      </c>
      <c r="DL258" s="102">
        <f t="shared" si="652"/>
        <v>0</v>
      </c>
      <c r="DM258" s="102">
        <f>DM259</f>
        <v>0</v>
      </c>
      <c r="DN258" s="102">
        <f>DN259</f>
        <v>0</v>
      </c>
      <c r="DO258" s="102">
        <f t="shared" ref="DO258" si="767">DO259</f>
        <v>0</v>
      </c>
      <c r="DP258" s="102">
        <f t="shared" si="654"/>
        <v>0</v>
      </c>
      <c r="DQ258" s="102">
        <f>DQ259</f>
        <v>0</v>
      </c>
      <c r="DR258" s="102">
        <f>DR259</f>
        <v>0</v>
      </c>
      <c r="DS258" s="102">
        <f t="shared" ref="DS258" si="768">DS259</f>
        <v>0</v>
      </c>
      <c r="DT258" s="102">
        <f t="shared" si="656"/>
        <v>0</v>
      </c>
      <c r="DU258" s="102">
        <f>DU259</f>
        <v>0</v>
      </c>
      <c r="DV258" s="102">
        <f>DV259</f>
        <v>0</v>
      </c>
      <c r="DW258" s="102">
        <f t="shared" ref="DW258:DZ258" si="769">DW259</f>
        <v>0</v>
      </c>
      <c r="DX258" s="102">
        <f t="shared" si="769"/>
        <v>0</v>
      </c>
      <c r="DY258" s="102">
        <f t="shared" si="769"/>
        <v>0</v>
      </c>
      <c r="DZ258" s="102">
        <f t="shared" si="769"/>
        <v>0</v>
      </c>
    </row>
    <row r="259" spans="1:130" s="630" customFormat="1" ht="20.100000000000001" hidden="1" customHeight="1" x14ac:dyDescent="0.35">
      <c r="A259" s="622"/>
      <c r="B259" s="622"/>
      <c r="C259" s="536"/>
      <c r="D259" s="617"/>
      <c r="E259" s="617"/>
      <c r="F259" s="617"/>
      <c r="G259" s="617"/>
      <c r="H259" s="617"/>
      <c r="I259" s="617"/>
      <c r="J259" s="619" t="s">
        <v>201</v>
      </c>
      <c r="K259" s="654"/>
      <c r="L259" s="609"/>
      <c r="M259" s="609"/>
      <c r="N259" s="609">
        <v>3221</v>
      </c>
      <c r="O259" s="592" t="s">
        <v>257</v>
      </c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591"/>
      <c r="AJ259" s="31"/>
      <c r="AK259" s="31"/>
      <c r="AL259" s="31"/>
      <c r="AM259" s="31"/>
      <c r="AN259" s="51">
        <v>0</v>
      </c>
      <c r="AO259" s="51">
        <v>0</v>
      </c>
      <c r="AP259" s="51">
        <v>0</v>
      </c>
      <c r="AQ259" s="51">
        <v>0</v>
      </c>
      <c r="AR259" s="51">
        <v>0</v>
      </c>
      <c r="AS259" s="51"/>
      <c r="AT259" s="51"/>
      <c r="AU259" s="51">
        <v>5000</v>
      </c>
      <c r="AV259" s="51">
        <v>5000</v>
      </c>
      <c r="AW259" s="51"/>
      <c r="AX259" s="51"/>
      <c r="AY259" s="51">
        <f>(BB259-AV259)</f>
        <v>-5000</v>
      </c>
      <c r="AZ259" s="31"/>
      <c r="BA259" s="31"/>
      <c r="BB259" s="51">
        <v>0</v>
      </c>
      <c r="BC259" s="51">
        <v>0</v>
      </c>
      <c r="BD259" s="51">
        <v>0</v>
      </c>
      <c r="BE259" s="51">
        <v>0</v>
      </c>
      <c r="BF259" s="51">
        <v>0</v>
      </c>
      <c r="BG259" s="51"/>
      <c r="BH259" s="51"/>
      <c r="BI259" s="51">
        <f>(BJ259-BH259)</f>
        <v>0</v>
      </c>
      <c r="BJ259" s="51"/>
      <c r="BK259" s="51"/>
      <c r="BL259" s="51">
        <f t="shared" si="716"/>
        <v>0</v>
      </c>
      <c r="BM259" s="51"/>
      <c r="BN259" s="51"/>
      <c r="BO259" s="51"/>
      <c r="BP259" s="51"/>
      <c r="BQ259" s="51"/>
      <c r="BR259" s="51">
        <f>(BS259-BO259)</f>
        <v>0</v>
      </c>
      <c r="BS259" s="51"/>
      <c r="BT259" s="51"/>
      <c r="BU259" s="51">
        <f>(BY259-BO259)</f>
        <v>0</v>
      </c>
      <c r="BV259" s="51"/>
      <c r="BW259" s="51"/>
      <c r="BX259" s="51"/>
      <c r="BY259" s="51"/>
      <c r="BZ259" s="51"/>
      <c r="CA259" s="51">
        <f t="shared" si="717"/>
        <v>0</v>
      </c>
      <c r="CB259" s="51">
        <f t="shared" si="718"/>
        <v>0</v>
      </c>
      <c r="CC259" s="51"/>
      <c r="CD259" s="51"/>
      <c r="CE259" s="51"/>
      <c r="CF259" s="51"/>
      <c r="CG259" s="51">
        <f t="shared" si="719"/>
        <v>0</v>
      </c>
      <c r="CH259" s="51">
        <f>(CI259-CE259)</f>
        <v>0</v>
      </c>
      <c r="CI259" s="51"/>
      <c r="CJ259" s="51"/>
      <c r="CK259" s="51">
        <f t="shared" si="461"/>
        <v>0</v>
      </c>
      <c r="CL259" s="51">
        <f>(CM259-CI259)</f>
        <v>0</v>
      </c>
      <c r="CM259" s="51"/>
      <c r="CN259" s="51"/>
      <c r="CO259" s="51">
        <f t="shared" si="462"/>
        <v>0</v>
      </c>
      <c r="CP259" s="51">
        <f>(CQ259-CM259)</f>
        <v>0</v>
      </c>
      <c r="CQ259" s="51"/>
      <c r="CR259" s="51"/>
      <c r="CS259" s="674">
        <f>IFERROR(CR259/CQ259*100,)</f>
        <v>0</v>
      </c>
      <c r="CT259" s="674">
        <f>(CU259-CQ259)</f>
        <v>0</v>
      </c>
      <c r="CU259" s="51"/>
      <c r="CV259" s="51"/>
      <c r="CW259" s="674">
        <f t="shared" si="648"/>
        <v>0</v>
      </c>
      <c r="CX259" s="674">
        <f>(CY259-CU259)</f>
        <v>0</v>
      </c>
      <c r="CY259" s="51"/>
      <c r="CZ259" s="51"/>
      <c r="DA259" s="51"/>
      <c r="DB259" s="51">
        <v>0</v>
      </c>
      <c r="DC259" s="51">
        <v>0</v>
      </c>
      <c r="DD259" s="674">
        <f t="shared" si="706"/>
        <v>0</v>
      </c>
      <c r="DE259" s="674">
        <f t="shared" si="707"/>
        <v>0</v>
      </c>
      <c r="DF259" s="51"/>
      <c r="DG259" s="51"/>
      <c r="DH259" s="51"/>
      <c r="DI259" s="674">
        <f t="shared" si="651"/>
        <v>0</v>
      </c>
      <c r="DJ259" s="674">
        <f>(DK259-DG259)</f>
        <v>0</v>
      </c>
      <c r="DK259" s="51"/>
      <c r="DL259" s="674">
        <f t="shared" si="652"/>
        <v>0</v>
      </c>
      <c r="DM259" s="674">
        <f>(DN259-DK259)</f>
        <v>0</v>
      </c>
      <c r="DN259" s="51"/>
      <c r="DO259" s="51"/>
      <c r="DP259" s="674">
        <f t="shared" si="654"/>
        <v>0</v>
      </c>
      <c r="DQ259" s="674">
        <f>(DR259-DN259)</f>
        <v>0</v>
      </c>
      <c r="DR259" s="51"/>
      <c r="DS259" s="51"/>
      <c r="DT259" s="674">
        <f t="shared" si="656"/>
        <v>0</v>
      </c>
      <c r="DU259" s="674">
        <f>(DV259-DR259)</f>
        <v>0</v>
      </c>
      <c r="DV259" s="51"/>
      <c r="DW259" s="51"/>
      <c r="DX259" s="51"/>
      <c r="DY259" s="51"/>
      <c r="DZ259" s="51"/>
    </row>
    <row r="260" spans="1:130" s="630" customFormat="1" ht="20.100000000000001" hidden="1" customHeight="1" x14ac:dyDescent="0.35">
      <c r="A260" s="622" t="s">
        <v>459</v>
      </c>
      <c r="B260" s="622" t="s">
        <v>459</v>
      </c>
      <c r="C260" s="641" t="s">
        <v>9</v>
      </c>
      <c r="D260" s="622"/>
      <c r="E260" s="622"/>
      <c r="F260" s="622"/>
      <c r="G260" s="622"/>
      <c r="H260" s="622"/>
      <c r="I260" s="622"/>
      <c r="J260" s="562" t="s">
        <v>201</v>
      </c>
      <c r="K260" s="810"/>
      <c r="L260" s="582"/>
      <c r="M260" s="822">
        <v>329</v>
      </c>
      <c r="N260" s="905" t="s">
        <v>41</v>
      </c>
      <c r="O260" s="905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591"/>
      <c r="AJ260" s="31"/>
      <c r="AK260" s="31"/>
      <c r="AL260" s="31"/>
      <c r="AM260" s="31"/>
      <c r="AN260" s="102">
        <f>AN261</f>
        <v>0</v>
      </c>
      <c r="AO260" s="102">
        <f>AO261</f>
        <v>0</v>
      </c>
      <c r="AP260" s="102">
        <f>AP261</f>
        <v>0</v>
      </c>
      <c r="AQ260" s="102">
        <f>AQ261</f>
        <v>0</v>
      </c>
      <c r="AR260" s="102">
        <v>0</v>
      </c>
      <c r="AS260" s="51"/>
      <c r="AT260" s="51"/>
      <c r="AU260" s="102">
        <f>AU261</f>
        <v>10000</v>
      </c>
      <c r="AV260" s="102">
        <f>AV261</f>
        <v>10000</v>
      </c>
      <c r="AW260" s="102"/>
      <c r="AX260" s="102"/>
      <c r="AY260" s="102">
        <f>AY261</f>
        <v>-10000</v>
      </c>
      <c r="AZ260" s="31"/>
      <c r="BA260" s="31"/>
      <c r="BB260" s="102">
        <f t="shared" ref="BB260:BK260" si="770">BB261</f>
        <v>0</v>
      </c>
      <c r="BC260" s="102">
        <f t="shared" si="770"/>
        <v>0</v>
      </c>
      <c r="BD260" s="102">
        <f t="shared" si="770"/>
        <v>0</v>
      </c>
      <c r="BE260" s="102">
        <f t="shared" si="770"/>
        <v>0</v>
      </c>
      <c r="BF260" s="102">
        <f t="shared" si="770"/>
        <v>0</v>
      </c>
      <c r="BG260" s="102">
        <f t="shared" si="770"/>
        <v>0</v>
      </c>
      <c r="BH260" s="102">
        <f t="shared" si="770"/>
        <v>0</v>
      </c>
      <c r="BI260" s="102">
        <f t="shared" si="770"/>
        <v>0</v>
      </c>
      <c r="BJ260" s="102">
        <f t="shared" si="770"/>
        <v>0</v>
      </c>
      <c r="BK260" s="102">
        <f t="shared" si="770"/>
        <v>0</v>
      </c>
      <c r="BL260" s="102">
        <f t="shared" si="716"/>
        <v>0</v>
      </c>
      <c r="BM260" s="102"/>
      <c r="BN260" s="102"/>
      <c r="BO260" s="102">
        <f>BO261</f>
        <v>0</v>
      </c>
      <c r="BP260" s="102"/>
      <c r="BQ260" s="102"/>
      <c r="BR260" s="102">
        <f>BR261</f>
        <v>0</v>
      </c>
      <c r="BS260" s="102">
        <f>BS261</f>
        <v>0</v>
      </c>
      <c r="BT260" s="102">
        <f>BT261</f>
        <v>0</v>
      </c>
      <c r="BU260" s="102">
        <f>BU261</f>
        <v>0</v>
      </c>
      <c r="BV260" s="102">
        <f>BV261</f>
        <v>0</v>
      </c>
      <c r="BW260" s="102"/>
      <c r="BX260" s="102"/>
      <c r="BY260" s="102">
        <f>BY261</f>
        <v>0</v>
      </c>
      <c r="BZ260" s="102">
        <f>BZ261</f>
        <v>0</v>
      </c>
      <c r="CA260" s="102">
        <f t="shared" si="717"/>
        <v>0</v>
      </c>
      <c r="CB260" s="102">
        <f t="shared" si="718"/>
        <v>0</v>
      </c>
      <c r="CC260" s="102">
        <f>CC261</f>
        <v>0</v>
      </c>
      <c r="CD260" s="102">
        <f>CD261</f>
        <v>0</v>
      </c>
      <c r="CE260" s="102">
        <f>CE261</f>
        <v>0</v>
      </c>
      <c r="CF260" s="102">
        <f>CF261</f>
        <v>0</v>
      </c>
      <c r="CG260" s="102">
        <f t="shared" si="719"/>
        <v>0</v>
      </c>
      <c r="CH260" s="102">
        <f>CH261</f>
        <v>0</v>
      </c>
      <c r="CI260" s="102">
        <f>CI261</f>
        <v>0</v>
      </c>
      <c r="CJ260" s="102"/>
      <c r="CK260" s="102">
        <f t="shared" si="461"/>
        <v>0</v>
      </c>
      <c r="CL260" s="102">
        <f>CL261</f>
        <v>0</v>
      </c>
      <c r="CM260" s="102">
        <f>CM261</f>
        <v>0</v>
      </c>
      <c r="CN260" s="102"/>
      <c r="CO260" s="102">
        <f t="shared" si="462"/>
        <v>0</v>
      </c>
      <c r="CP260" s="102">
        <f>CP261</f>
        <v>0</v>
      </c>
      <c r="CQ260" s="102">
        <f>CQ261</f>
        <v>0</v>
      </c>
      <c r="CR260" s="102">
        <f>CR261</f>
        <v>0</v>
      </c>
      <c r="CS260" s="102">
        <f t="shared" si="647"/>
        <v>0</v>
      </c>
      <c r="CT260" s="102">
        <f>CT261</f>
        <v>0</v>
      </c>
      <c r="CU260" s="102">
        <f>CU261</f>
        <v>0</v>
      </c>
      <c r="CV260" s="102">
        <f>CV261</f>
        <v>0</v>
      </c>
      <c r="CW260" s="102">
        <f t="shared" si="648"/>
        <v>0</v>
      </c>
      <c r="CX260" s="102">
        <f>CX261</f>
        <v>0</v>
      </c>
      <c r="CY260" s="102">
        <f>CY261</f>
        <v>0</v>
      </c>
      <c r="CZ260" s="102">
        <f t="shared" ref="CZ260:DH262" si="771">CZ261</f>
        <v>0</v>
      </c>
      <c r="DA260" s="102">
        <f t="shared" si="771"/>
        <v>0</v>
      </c>
      <c r="DB260" s="102">
        <f>DB261</f>
        <v>0</v>
      </c>
      <c r="DC260" s="102">
        <f>DC261</f>
        <v>0</v>
      </c>
      <c r="DD260" s="102">
        <f t="shared" si="706"/>
        <v>0</v>
      </c>
      <c r="DE260" s="102">
        <f t="shared" si="707"/>
        <v>0</v>
      </c>
      <c r="DF260" s="102">
        <f t="shared" ref="DF260:DF264" si="772">DF261</f>
        <v>0</v>
      </c>
      <c r="DG260" s="102">
        <f>DG261</f>
        <v>0</v>
      </c>
      <c r="DH260" s="102">
        <f t="shared" si="771"/>
        <v>0</v>
      </c>
      <c r="DI260" s="102">
        <f t="shared" si="651"/>
        <v>0</v>
      </c>
      <c r="DJ260" s="102">
        <f>DJ261</f>
        <v>0</v>
      </c>
      <c r="DK260" s="102">
        <f>DK261</f>
        <v>0</v>
      </c>
      <c r="DL260" s="102">
        <f t="shared" ref="DL260:DL281" si="773">IFERROR(DF260/DK260*100,)</f>
        <v>0</v>
      </c>
      <c r="DM260" s="102">
        <f>DM261</f>
        <v>0</v>
      </c>
      <c r="DN260" s="102">
        <f>DN261</f>
        <v>0</v>
      </c>
      <c r="DO260" s="102">
        <f t="shared" ref="DO260:DO264" si="774">DO261</f>
        <v>0</v>
      </c>
      <c r="DP260" s="102">
        <f t="shared" si="654"/>
        <v>0</v>
      </c>
      <c r="DQ260" s="102">
        <f>DQ261</f>
        <v>0</v>
      </c>
      <c r="DR260" s="102">
        <f>DR261</f>
        <v>0</v>
      </c>
      <c r="DS260" s="102">
        <f t="shared" ref="DS260:DS264" si="775">DS261</f>
        <v>0</v>
      </c>
      <c r="DT260" s="102">
        <f t="shared" si="656"/>
        <v>0</v>
      </c>
      <c r="DU260" s="102">
        <f>DU261</f>
        <v>0</v>
      </c>
      <c r="DV260" s="102">
        <f>DV261</f>
        <v>0</v>
      </c>
      <c r="DW260" s="102">
        <f t="shared" ref="DW260:DZ260" si="776">DW261</f>
        <v>0</v>
      </c>
      <c r="DX260" s="102">
        <f t="shared" si="776"/>
        <v>0</v>
      </c>
      <c r="DY260" s="102">
        <f t="shared" si="776"/>
        <v>0</v>
      </c>
      <c r="DZ260" s="102">
        <f t="shared" si="776"/>
        <v>0</v>
      </c>
    </row>
    <row r="261" spans="1:130" s="630" customFormat="1" ht="20.100000000000001" hidden="1" customHeight="1" thickBot="1" x14ac:dyDescent="0.4">
      <c r="A261" s="612"/>
      <c r="B261" s="622"/>
      <c r="C261" s="641"/>
      <c r="D261" s="622"/>
      <c r="E261" s="622"/>
      <c r="F261" s="622"/>
      <c r="G261" s="622"/>
      <c r="H261" s="622"/>
      <c r="I261" s="622"/>
      <c r="J261" s="619" t="s">
        <v>201</v>
      </c>
      <c r="K261" s="810"/>
      <c r="L261" s="582"/>
      <c r="M261" s="587"/>
      <c r="N261" s="609">
        <v>3299</v>
      </c>
      <c r="O261" s="573" t="s">
        <v>41</v>
      </c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591"/>
      <c r="AJ261" s="31"/>
      <c r="AK261" s="31"/>
      <c r="AL261" s="31"/>
      <c r="AM261" s="31"/>
      <c r="AN261" s="51">
        <v>0</v>
      </c>
      <c r="AO261" s="51">
        <v>0</v>
      </c>
      <c r="AP261" s="51">
        <v>0</v>
      </c>
      <c r="AQ261" s="51">
        <v>0</v>
      </c>
      <c r="AR261" s="51">
        <v>0</v>
      </c>
      <c r="AS261" s="51"/>
      <c r="AT261" s="51"/>
      <c r="AU261" s="51">
        <v>10000</v>
      </c>
      <c r="AV261" s="51">
        <v>10000</v>
      </c>
      <c r="AW261" s="51"/>
      <c r="AX261" s="51"/>
      <c r="AY261" s="51">
        <f>(BB261-AV261)</f>
        <v>-10000</v>
      </c>
      <c r="AZ261" s="31"/>
      <c r="BA261" s="31"/>
      <c r="BB261" s="51">
        <v>0</v>
      </c>
      <c r="BC261" s="51">
        <v>0</v>
      </c>
      <c r="BD261" s="51">
        <v>0</v>
      </c>
      <c r="BE261" s="51">
        <v>0</v>
      </c>
      <c r="BF261" s="51">
        <v>0</v>
      </c>
      <c r="BG261" s="51"/>
      <c r="BH261" s="51"/>
      <c r="BI261" s="51">
        <f>(BJ261-BH261)</f>
        <v>0</v>
      </c>
      <c r="BJ261" s="51"/>
      <c r="BK261" s="51"/>
      <c r="BL261" s="51">
        <f t="shared" si="716"/>
        <v>0</v>
      </c>
      <c r="BM261" s="51"/>
      <c r="BN261" s="51"/>
      <c r="BO261" s="51"/>
      <c r="BP261" s="51"/>
      <c r="BQ261" s="51"/>
      <c r="BR261" s="51">
        <f>(BS261-BO261)</f>
        <v>0</v>
      </c>
      <c r="BS261" s="51"/>
      <c r="BT261" s="51"/>
      <c r="BU261" s="51">
        <f>(BY261-BO261)</f>
        <v>0</v>
      </c>
      <c r="BV261" s="51"/>
      <c r="BW261" s="51"/>
      <c r="BX261" s="51"/>
      <c r="BY261" s="51"/>
      <c r="BZ261" s="51"/>
      <c r="CA261" s="51">
        <f t="shared" si="717"/>
        <v>0</v>
      </c>
      <c r="CB261" s="51">
        <f t="shared" si="718"/>
        <v>0</v>
      </c>
      <c r="CC261" s="51"/>
      <c r="CD261" s="51"/>
      <c r="CE261" s="51"/>
      <c r="CF261" s="51"/>
      <c r="CG261" s="51">
        <f t="shared" si="719"/>
        <v>0</v>
      </c>
      <c r="CH261" s="51">
        <f>(CI261-CE261)</f>
        <v>0</v>
      </c>
      <c r="CI261" s="51"/>
      <c r="CJ261" s="51"/>
      <c r="CK261" s="51">
        <f t="shared" si="461"/>
        <v>0</v>
      </c>
      <c r="CL261" s="51">
        <f>(CM261-CI261)</f>
        <v>0</v>
      </c>
      <c r="CM261" s="51"/>
      <c r="CN261" s="51"/>
      <c r="CO261" s="51">
        <f t="shared" si="462"/>
        <v>0</v>
      </c>
      <c r="CP261" s="51">
        <f>(CQ261-CM261)</f>
        <v>0</v>
      </c>
      <c r="CQ261" s="51"/>
      <c r="CR261" s="51"/>
      <c r="CS261" s="674">
        <f>IFERROR(CR261/CQ261*100,)</f>
        <v>0</v>
      </c>
      <c r="CT261" s="674">
        <f>(CU261-CQ261)</f>
        <v>0</v>
      </c>
      <c r="CU261" s="51"/>
      <c r="CV261" s="51"/>
      <c r="CW261" s="674">
        <f t="shared" si="648"/>
        <v>0</v>
      </c>
      <c r="CX261" s="674">
        <f>(CY261-CU261)</f>
        <v>0</v>
      </c>
      <c r="CY261" s="51"/>
      <c r="CZ261" s="51"/>
      <c r="DA261" s="51"/>
      <c r="DB261" s="51">
        <v>0</v>
      </c>
      <c r="DC261" s="51">
        <v>0</v>
      </c>
      <c r="DD261" s="674">
        <f t="shared" si="706"/>
        <v>0</v>
      </c>
      <c r="DE261" s="674">
        <f t="shared" si="707"/>
        <v>0</v>
      </c>
      <c r="DF261" s="51"/>
      <c r="DG261" s="51"/>
      <c r="DH261" s="51"/>
      <c r="DI261" s="674">
        <f t="shared" si="651"/>
        <v>0</v>
      </c>
      <c r="DJ261" s="674">
        <f>(DK261-DG261)</f>
        <v>0</v>
      </c>
      <c r="DK261" s="51"/>
      <c r="DL261" s="674">
        <f t="shared" si="773"/>
        <v>0</v>
      </c>
      <c r="DM261" s="674">
        <f>(DN261-DK261)</f>
        <v>0</v>
      </c>
      <c r="DN261" s="51"/>
      <c r="DO261" s="51"/>
      <c r="DP261" s="674">
        <f t="shared" si="654"/>
        <v>0</v>
      </c>
      <c r="DQ261" s="674">
        <f>(DR261-DN261)</f>
        <v>0</v>
      </c>
      <c r="DR261" s="51"/>
      <c r="DS261" s="51"/>
      <c r="DT261" s="674">
        <f t="shared" si="656"/>
        <v>0</v>
      </c>
      <c r="DU261" s="674">
        <f>(DV261-DR261)</f>
        <v>0</v>
      </c>
      <c r="DV261" s="51"/>
      <c r="DW261" s="51"/>
      <c r="DX261" s="51"/>
      <c r="DY261" s="51"/>
      <c r="DZ261" s="51"/>
    </row>
    <row r="262" spans="1:130" s="630" customFormat="1" ht="20.100000000000001" hidden="1" customHeight="1" x14ac:dyDescent="0.35">
      <c r="A262" s="622"/>
      <c r="B262" s="622"/>
      <c r="C262" s="641"/>
      <c r="D262" s="622"/>
      <c r="E262" s="622"/>
      <c r="F262" s="622"/>
      <c r="G262" s="622"/>
      <c r="H262" s="622"/>
      <c r="I262" s="622"/>
      <c r="J262" s="562" t="s">
        <v>201</v>
      </c>
      <c r="K262" s="811">
        <v>4</v>
      </c>
      <c r="L262" s="905" t="s">
        <v>184</v>
      </c>
      <c r="M262" s="905"/>
      <c r="N262" s="905"/>
      <c r="O262" s="905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591"/>
      <c r="AJ262" s="31"/>
      <c r="AK262" s="31"/>
      <c r="AL262" s="31"/>
      <c r="AM262" s="31"/>
      <c r="AN262" s="51"/>
      <c r="AO262" s="51"/>
      <c r="AP262" s="51"/>
      <c r="AQ262" s="51"/>
      <c r="AR262" s="51"/>
      <c r="AS262" s="51"/>
      <c r="AT262" s="51"/>
      <c r="AU262" s="51"/>
      <c r="AV262" s="51"/>
      <c r="AW262" s="51"/>
      <c r="AX262" s="51"/>
      <c r="AY262" s="51"/>
      <c r="AZ262" s="31"/>
      <c r="BA262" s="31"/>
      <c r="BB262" s="51"/>
      <c r="BC262" s="51"/>
      <c r="BD262" s="51"/>
      <c r="BE262" s="51"/>
      <c r="BF262" s="51"/>
      <c r="BG262" s="51"/>
      <c r="BH262" s="51"/>
      <c r="BI262" s="51"/>
      <c r="BJ262" s="51"/>
      <c r="BK262" s="51"/>
      <c r="BL262" s="51"/>
      <c r="BM262" s="51"/>
      <c r="BN262" s="51"/>
      <c r="BO262" s="51"/>
      <c r="BP262" s="51"/>
      <c r="BQ262" s="51"/>
      <c r="BR262" s="51"/>
      <c r="BS262" s="51"/>
      <c r="BT262" s="51"/>
      <c r="BU262" s="51"/>
      <c r="BV262" s="51"/>
      <c r="BW262" s="51"/>
      <c r="BX262" s="51"/>
      <c r="BY262" s="51"/>
      <c r="BZ262" s="102">
        <f>BZ263</f>
        <v>0</v>
      </c>
      <c r="CA262" s="102">
        <f t="shared" si="717"/>
        <v>0</v>
      </c>
      <c r="CB262" s="102">
        <f t="shared" si="718"/>
        <v>0</v>
      </c>
      <c r="CC262" s="102">
        <f t="shared" ref="CC262:CF264" si="777">CC263</f>
        <v>0</v>
      </c>
      <c r="CD262" s="102">
        <f t="shared" si="777"/>
        <v>0</v>
      </c>
      <c r="CE262" s="102">
        <f t="shared" si="777"/>
        <v>0</v>
      </c>
      <c r="CF262" s="102">
        <f t="shared" si="777"/>
        <v>0</v>
      </c>
      <c r="CG262" s="102">
        <f>IFERROR(CF262/CE262*100,)</f>
        <v>0</v>
      </c>
      <c r="CH262" s="102">
        <f t="shared" ref="CH262:CI264" si="778">CH263</f>
        <v>0</v>
      </c>
      <c r="CI262" s="102">
        <f t="shared" si="778"/>
        <v>0</v>
      </c>
      <c r="CJ262" s="102"/>
      <c r="CK262" s="102">
        <f>IFERROR(CJ262/CI262*100,)</f>
        <v>0</v>
      </c>
      <c r="CL262" s="102">
        <f t="shared" ref="CL262:CM264" si="779">CL263</f>
        <v>0</v>
      </c>
      <c r="CM262" s="102">
        <f t="shared" si="779"/>
        <v>0</v>
      </c>
      <c r="CN262" s="102"/>
      <c r="CO262" s="102">
        <f>IFERROR(CN262/CM262*100,)</f>
        <v>0</v>
      </c>
      <c r="CP262" s="102">
        <f t="shared" ref="CP262:CR264" si="780">CP263</f>
        <v>0</v>
      </c>
      <c r="CQ262" s="102">
        <f t="shared" si="780"/>
        <v>0</v>
      </c>
      <c r="CR262" s="102">
        <f t="shared" si="780"/>
        <v>0</v>
      </c>
      <c r="CS262" s="102">
        <f t="shared" si="647"/>
        <v>0</v>
      </c>
      <c r="CT262" s="102">
        <f t="shared" ref="CT262:CY264" si="781">CT263</f>
        <v>50000</v>
      </c>
      <c r="CU262" s="102">
        <f t="shared" si="781"/>
        <v>50000</v>
      </c>
      <c r="CV262" s="102">
        <f t="shared" si="781"/>
        <v>0</v>
      </c>
      <c r="CW262" s="102">
        <f t="shared" si="648"/>
        <v>0</v>
      </c>
      <c r="CX262" s="102">
        <f t="shared" si="781"/>
        <v>-50000</v>
      </c>
      <c r="CY262" s="102">
        <f t="shared" si="781"/>
        <v>0</v>
      </c>
      <c r="CZ262" s="102">
        <f t="shared" si="771"/>
        <v>0</v>
      </c>
      <c r="DA262" s="102">
        <f t="shared" si="771"/>
        <v>0</v>
      </c>
      <c r="DB262" s="102">
        <f t="shared" ref="DB262:DG264" si="782">DB263</f>
        <v>0</v>
      </c>
      <c r="DC262" s="102">
        <f>DC263</f>
        <v>0</v>
      </c>
      <c r="DD262" s="102">
        <f t="shared" si="706"/>
        <v>0</v>
      </c>
      <c r="DE262" s="102">
        <f t="shared" si="707"/>
        <v>0</v>
      </c>
      <c r="DF262" s="102">
        <f t="shared" si="772"/>
        <v>0</v>
      </c>
      <c r="DG262" s="102">
        <f t="shared" si="782"/>
        <v>0</v>
      </c>
      <c r="DH262" s="102">
        <f t="shared" si="771"/>
        <v>0</v>
      </c>
      <c r="DI262" s="102">
        <f t="shared" si="651"/>
        <v>0</v>
      </c>
      <c r="DJ262" s="102">
        <f t="shared" ref="DJ262:DJ264" si="783">DJ263</f>
        <v>0</v>
      </c>
      <c r="DK262" s="102">
        <f t="shared" ref="DK262:DK264" si="784">DK263</f>
        <v>0</v>
      </c>
      <c r="DL262" s="102">
        <f t="shared" si="773"/>
        <v>0</v>
      </c>
      <c r="DM262" s="102">
        <f t="shared" ref="DM262:DN264" si="785">DM263</f>
        <v>0</v>
      </c>
      <c r="DN262" s="102">
        <f t="shared" si="785"/>
        <v>0</v>
      </c>
      <c r="DO262" s="102">
        <f t="shared" si="774"/>
        <v>0</v>
      </c>
      <c r="DP262" s="102">
        <f t="shared" si="654"/>
        <v>0</v>
      </c>
      <c r="DQ262" s="102">
        <f t="shared" ref="DQ262:DZ264" si="786">DQ263</f>
        <v>0</v>
      </c>
      <c r="DR262" s="102">
        <f t="shared" si="786"/>
        <v>0</v>
      </c>
      <c r="DS262" s="102">
        <f t="shared" si="775"/>
        <v>0</v>
      </c>
      <c r="DT262" s="102">
        <f t="shared" si="656"/>
        <v>0</v>
      </c>
      <c r="DU262" s="102">
        <f t="shared" si="786"/>
        <v>0</v>
      </c>
      <c r="DV262" s="102">
        <f t="shared" si="786"/>
        <v>0</v>
      </c>
      <c r="DW262" s="102">
        <f t="shared" si="786"/>
        <v>0</v>
      </c>
      <c r="DX262" s="102">
        <f t="shared" si="786"/>
        <v>0</v>
      </c>
      <c r="DY262" s="102">
        <f t="shared" si="786"/>
        <v>0</v>
      </c>
      <c r="DZ262" s="102">
        <f t="shared" si="786"/>
        <v>0</v>
      </c>
    </row>
    <row r="263" spans="1:130" s="630" customFormat="1" ht="20.100000000000001" hidden="1" customHeight="1" x14ac:dyDescent="0.35">
      <c r="A263" s="622"/>
      <c r="B263" s="622"/>
      <c r="C263" s="641"/>
      <c r="D263" s="622"/>
      <c r="E263" s="622"/>
      <c r="F263" s="622"/>
      <c r="G263" s="622"/>
      <c r="H263" s="622"/>
      <c r="I263" s="622"/>
      <c r="J263" s="562" t="s">
        <v>201</v>
      </c>
      <c r="K263" s="810"/>
      <c r="L263" s="819">
        <v>42</v>
      </c>
      <c r="M263" s="819" t="s">
        <v>182</v>
      </c>
      <c r="N263" s="822"/>
      <c r="O263" s="497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591"/>
      <c r="AJ263" s="31"/>
      <c r="AK263" s="31"/>
      <c r="AL263" s="31"/>
      <c r="AM263" s="31"/>
      <c r="AN263" s="51"/>
      <c r="AO263" s="51"/>
      <c r="AP263" s="51"/>
      <c r="AQ263" s="51"/>
      <c r="AR263" s="51"/>
      <c r="AS263" s="51"/>
      <c r="AT263" s="51"/>
      <c r="AU263" s="51"/>
      <c r="AV263" s="51"/>
      <c r="AW263" s="51"/>
      <c r="AX263" s="51"/>
      <c r="AY263" s="51"/>
      <c r="AZ263" s="31"/>
      <c r="BA263" s="31"/>
      <c r="BB263" s="51"/>
      <c r="BC263" s="51"/>
      <c r="BD263" s="51"/>
      <c r="BE263" s="51"/>
      <c r="BF263" s="51"/>
      <c r="BG263" s="51"/>
      <c r="BH263" s="51"/>
      <c r="BI263" s="51"/>
      <c r="BJ263" s="51"/>
      <c r="BK263" s="51"/>
      <c r="BL263" s="51"/>
      <c r="BM263" s="51"/>
      <c r="BN263" s="51"/>
      <c r="BO263" s="51"/>
      <c r="BP263" s="51"/>
      <c r="BQ263" s="51"/>
      <c r="BR263" s="51"/>
      <c r="BS263" s="51"/>
      <c r="BT263" s="51"/>
      <c r="BU263" s="51"/>
      <c r="BV263" s="51"/>
      <c r="BW263" s="51"/>
      <c r="BX263" s="51"/>
      <c r="BY263" s="51"/>
      <c r="BZ263" s="102">
        <f>BZ264</f>
        <v>0</v>
      </c>
      <c r="CA263" s="102">
        <f t="shared" si="717"/>
        <v>0</v>
      </c>
      <c r="CB263" s="102">
        <f t="shared" si="718"/>
        <v>0</v>
      </c>
      <c r="CC263" s="102">
        <f t="shared" si="777"/>
        <v>0</v>
      </c>
      <c r="CD263" s="102">
        <f t="shared" si="777"/>
        <v>0</v>
      </c>
      <c r="CE263" s="102">
        <f t="shared" si="777"/>
        <v>0</v>
      </c>
      <c r="CF263" s="102">
        <f t="shared" si="777"/>
        <v>0</v>
      </c>
      <c r="CG263" s="102">
        <f>IFERROR(CF263/CE263*100,)</f>
        <v>0</v>
      </c>
      <c r="CH263" s="102">
        <f t="shared" si="778"/>
        <v>0</v>
      </c>
      <c r="CI263" s="102">
        <f t="shared" si="778"/>
        <v>0</v>
      </c>
      <c r="CJ263" s="102"/>
      <c r="CK263" s="102">
        <f>IFERROR(CJ263/CI263*100,)</f>
        <v>0</v>
      </c>
      <c r="CL263" s="102">
        <f t="shared" si="779"/>
        <v>0</v>
      </c>
      <c r="CM263" s="102">
        <f t="shared" si="779"/>
        <v>0</v>
      </c>
      <c r="CN263" s="102"/>
      <c r="CO263" s="102">
        <f>IFERROR(CN263/CM263*100,)</f>
        <v>0</v>
      </c>
      <c r="CP263" s="102">
        <f t="shared" si="780"/>
        <v>0</v>
      </c>
      <c r="CQ263" s="102">
        <f t="shared" si="780"/>
        <v>0</v>
      </c>
      <c r="CR263" s="102">
        <f t="shared" si="780"/>
        <v>0</v>
      </c>
      <c r="CS263" s="102">
        <f t="shared" si="647"/>
        <v>0</v>
      </c>
      <c r="CT263" s="102">
        <f t="shared" si="781"/>
        <v>50000</v>
      </c>
      <c r="CU263" s="102">
        <f t="shared" si="781"/>
        <v>50000</v>
      </c>
      <c r="CV263" s="102">
        <f t="shared" si="781"/>
        <v>0</v>
      </c>
      <c r="CW263" s="102">
        <f t="shared" si="648"/>
        <v>0</v>
      </c>
      <c r="CX263" s="102">
        <f t="shared" si="781"/>
        <v>-50000</v>
      </c>
      <c r="CY263" s="102">
        <f t="shared" si="781"/>
        <v>0</v>
      </c>
      <c r="CZ263" s="102">
        <f t="shared" ref="CZ263:DH264" si="787">CZ264</f>
        <v>0</v>
      </c>
      <c r="DA263" s="102">
        <f t="shared" si="787"/>
        <v>0</v>
      </c>
      <c r="DB263" s="102">
        <f t="shared" si="782"/>
        <v>0</v>
      </c>
      <c r="DC263" s="102">
        <f>DC264</f>
        <v>0</v>
      </c>
      <c r="DD263" s="102">
        <f t="shared" si="706"/>
        <v>0</v>
      </c>
      <c r="DE263" s="102">
        <f t="shared" si="707"/>
        <v>0</v>
      </c>
      <c r="DF263" s="102">
        <f t="shared" si="772"/>
        <v>0</v>
      </c>
      <c r="DG263" s="102">
        <f t="shared" si="782"/>
        <v>0</v>
      </c>
      <c r="DH263" s="102">
        <f t="shared" si="787"/>
        <v>0</v>
      </c>
      <c r="DI263" s="102">
        <f t="shared" si="651"/>
        <v>0</v>
      </c>
      <c r="DJ263" s="102">
        <f t="shared" si="783"/>
        <v>0</v>
      </c>
      <c r="DK263" s="102">
        <f t="shared" si="784"/>
        <v>0</v>
      </c>
      <c r="DL263" s="102">
        <f t="shared" si="773"/>
        <v>0</v>
      </c>
      <c r="DM263" s="102">
        <f t="shared" si="785"/>
        <v>0</v>
      </c>
      <c r="DN263" s="102">
        <f t="shared" si="785"/>
        <v>0</v>
      </c>
      <c r="DO263" s="102">
        <f t="shared" si="774"/>
        <v>0</v>
      </c>
      <c r="DP263" s="102">
        <f t="shared" si="654"/>
        <v>0</v>
      </c>
      <c r="DQ263" s="102">
        <f t="shared" si="786"/>
        <v>0</v>
      </c>
      <c r="DR263" s="102">
        <f t="shared" si="786"/>
        <v>0</v>
      </c>
      <c r="DS263" s="102">
        <f t="shared" si="775"/>
        <v>0</v>
      </c>
      <c r="DT263" s="102">
        <f t="shared" si="656"/>
        <v>0</v>
      </c>
      <c r="DU263" s="102">
        <f t="shared" si="786"/>
        <v>0</v>
      </c>
      <c r="DV263" s="102">
        <f t="shared" si="786"/>
        <v>0</v>
      </c>
      <c r="DW263" s="102">
        <f t="shared" si="786"/>
        <v>0</v>
      </c>
      <c r="DX263" s="102">
        <f t="shared" si="786"/>
        <v>0</v>
      </c>
      <c r="DY263" s="102">
        <f t="shared" si="786"/>
        <v>0</v>
      </c>
      <c r="DZ263" s="102">
        <f t="shared" si="786"/>
        <v>0</v>
      </c>
    </row>
    <row r="264" spans="1:130" s="630" customFormat="1" ht="20.100000000000001" hidden="1" customHeight="1" x14ac:dyDescent="0.35">
      <c r="A264" s="622"/>
      <c r="B264" s="622" t="s">
        <v>752</v>
      </c>
      <c r="C264" s="641" t="s">
        <v>9</v>
      </c>
      <c r="D264" s="622"/>
      <c r="E264" s="622"/>
      <c r="F264" s="622"/>
      <c r="G264" s="622"/>
      <c r="H264" s="622"/>
      <c r="I264" s="622"/>
      <c r="J264" s="562" t="s">
        <v>201</v>
      </c>
      <c r="K264" s="654"/>
      <c r="L264" s="587"/>
      <c r="M264" s="819">
        <v>421</v>
      </c>
      <c r="N264" s="819" t="s">
        <v>76</v>
      </c>
      <c r="O264" s="500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591"/>
      <c r="AJ264" s="31"/>
      <c r="AK264" s="31"/>
      <c r="AL264" s="31"/>
      <c r="AM264" s="31"/>
      <c r="AN264" s="51"/>
      <c r="AO264" s="51"/>
      <c r="AP264" s="51"/>
      <c r="AQ264" s="51"/>
      <c r="AR264" s="51"/>
      <c r="AS264" s="51"/>
      <c r="AT264" s="51"/>
      <c r="AU264" s="51"/>
      <c r="AV264" s="51"/>
      <c r="AW264" s="51"/>
      <c r="AX264" s="51"/>
      <c r="AY264" s="51"/>
      <c r="AZ264" s="31"/>
      <c r="BA264" s="31"/>
      <c r="BB264" s="51"/>
      <c r="BC264" s="51"/>
      <c r="BD264" s="51"/>
      <c r="BE264" s="51"/>
      <c r="BF264" s="51"/>
      <c r="BG264" s="51"/>
      <c r="BH264" s="51"/>
      <c r="BI264" s="51"/>
      <c r="BJ264" s="51"/>
      <c r="BK264" s="51"/>
      <c r="BL264" s="51"/>
      <c r="BM264" s="51"/>
      <c r="BN264" s="51"/>
      <c r="BO264" s="51"/>
      <c r="BP264" s="51"/>
      <c r="BQ264" s="51"/>
      <c r="BR264" s="51"/>
      <c r="BS264" s="51"/>
      <c r="BT264" s="51"/>
      <c r="BU264" s="51"/>
      <c r="BV264" s="51"/>
      <c r="BW264" s="51"/>
      <c r="BX264" s="51"/>
      <c r="BY264" s="51"/>
      <c r="BZ264" s="102">
        <f>BZ265</f>
        <v>0</v>
      </c>
      <c r="CA264" s="102">
        <f t="shared" si="717"/>
        <v>0</v>
      </c>
      <c r="CB264" s="102">
        <f t="shared" si="718"/>
        <v>0</v>
      </c>
      <c r="CC264" s="102">
        <f t="shared" si="777"/>
        <v>0</v>
      </c>
      <c r="CD264" s="102">
        <f t="shared" si="777"/>
        <v>0</v>
      </c>
      <c r="CE264" s="102">
        <f t="shared" si="777"/>
        <v>0</v>
      </c>
      <c r="CF264" s="102">
        <f t="shared" si="777"/>
        <v>0</v>
      </c>
      <c r="CG264" s="102">
        <f>IFERROR(CF264/CE264*100,)</f>
        <v>0</v>
      </c>
      <c r="CH264" s="102">
        <f t="shared" si="778"/>
        <v>0</v>
      </c>
      <c r="CI264" s="102">
        <f t="shared" si="778"/>
        <v>0</v>
      </c>
      <c r="CJ264" s="102"/>
      <c r="CK264" s="102">
        <f>IFERROR(CJ264/CI264*100,)</f>
        <v>0</v>
      </c>
      <c r="CL264" s="102">
        <f t="shared" si="779"/>
        <v>0</v>
      </c>
      <c r="CM264" s="102">
        <f t="shared" si="779"/>
        <v>0</v>
      </c>
      <c r="CN264" s="102"/>
      <c r="CO264" s="102">
        <f>IFERROR(CN264/CM264*100,)</f>
        <v>0</v>
      </c>
      <c r="CP264" s="102">
        <f t="shared" si="780"/>
        <v>0</v>
      </c>
      <c r="CQ264" s="102">
        <f t="shared" si="780"/>
        <v>0</v>
      </c>
      <c r="CR264" s="102">
        <f t="shared" si="780"/>
        <v>0</v>
      </c>
      <c r="CS264" s="102">
        <f t="shared" si="647"/>
        <v>0</v>
      </c>
      <c r="CT264" s="102">
        <f t="shared" si="781"/>
        <v>50000</v>
      </c>
      <c r="CU264" s="102">
        <f t="shared" si="781"/>
        <v>50000</v>
      </c>
      <c r="CV264" s="102">
        <f t="shared" si="781"/>
        <v>0</v>
      </c>
      <c r="CW264" s="102">
        <f t="shared" si="648"/>
        <v>0</v>
      </c>
      <c r="CX264" s="102">
        <f t="shared" si="781"/>
        <v>-50000</v>
      </c>
      <c r="CY264" s="102">
        <f t="shared" si="781"/>
        <v>0</v>
      </c>
      <c r="CZ264" s="102">
        <f t="shared" si="787"/>
        <v>0</v>
      </c>
      <c r="DA264" s="102">
        <f t="shared" si="787"/>
        <v>0</v>
      </c>
      <c r="DB264" s="102">
        <f t="shared" si="782"/>
        <v>0</v>
      </c>
      <c r="DC264" s="102">
        <f>DC265</f>
        <v>0</v>
      </c>
      <c r="DD264" s="102">
        <f t="shared" si="706"/>
        <v>0</v>
      </c>
      <c r="DE264" s="102">
        <f t="shared" si="707"/>
        <v>0</v>
      </c>
      <c r="DF264" s="102">
        <f t="shared" si="772"/>
        <v>0</v>
      </c>
      <c r="DG264" s="102">
        <f t="shared" si="782"/>
        <v>0</v>
      </c>
      <c r="DH264" s="102">
        <f t="shared" si="787"/>
        <v>0</v>
      </c>
      <c r="DI264" s="102">
        <f t="shared" si="651"/>
        <v>0</v>
      </c>
      <c r="DJ264" s="102">
        <f t="shared" si="783"/>
        <v>0</v>
      </c>
      <c r="DK264" s="102">
        <f t="shared" si="784"/>
        <v>0</v>
      </c>
      <c r="DL264" s="102">
        <f t="shared" si="773"/>
        <v>0</v>
      </c>
      <c r="DM264" s="102">
        <f t="shared" si="785"/>
        <v>0</v>
      </c>
      <c r="DN264" s="102">
        <f t="shared" si="785"/>
        <v>0</v>
      </c>
      <c r="DO264" s="102">
        <f t="shared" si="774"/>
        <v>0</v>
      </c>
      <c r="DP264" s="102">
        <f t="shared" si="654"/>
        <v>0</v>
      </c>
      <c r="DQ264" s="102">
        <f t="shared" si="786"/>
        <v>0</v>
      </c>
      <c r="DR264" s="102">
        <f t="shared" si="786"/>
        <v>0</v>
      </c>
      <c r="DS264" s="102">
        <f t="shared" si="775"/>
        <v>0</v>
      </c>
      <c r="DT264" s="102">
        <f t="shared" si="656"/>
        <v>0</v>
      </c>
      <c r="DU264" s="102">
        <f t="shared" si="786"/>
        <v>0</v>
      </c>
      <c r="DV264" s="102">
        <f t="shared" si="786"/>
        <v>0</v>
      </c>
      <c r="DW264" s="102">
        <f t="shared" si="786"/>
        <v>0</v>
      </c>
      <c r="DX264" s="102">
        <f t="shared" si="786"/>
        <v>0</v>
      </c>
      <c r="DY264" s="102">
        <f t="shared" si="786"/>
        <v>0</v>
      </c>
      <c r="DZ264" s="102">
        <f t="shared" si="786"/>
        <v>0</v>
      </c>
    </row>
    <row r="265" spans="1:130" s="630" customFormat="1" ht="20.100000000000001" hidden="1" customHeight="1" x14ac:dyDescent="0.35">
      <c r="A265" s="622"/>
      <c r="B265" s="622"/>
      <c r="C265" s="641"/>
      <c r="D265" s="622"/>
      <c r="E265" s="622"/>
      <c r="F265" s="622"/>
      <c r="G265" s="622"/>
      <c r="H265" s="622"/>
      <c r="I265" s="622"/>
      <c r="J265" s="562" t="s">
        <v>201</v>
      </c>
      <c r="K265" s="654"/>
      <c r="L265" s="587"/>
      <c r="M265" s="587"/>
      <c r="N265" s="609">
        <v>4212</v>
      </c>
      <c r="O265" s="565" t="s">
        <v>657</v>
      </c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591"/>
      <c r="AJ265" s="31"/>
      <c r="AK265" s="31"/>
      <c r="AL265" s="31"/>
      <c r="AM265" s="31"/>
      <c r="AN265" s="51"/>
      <c r="AO265" s="51"/>
      <c r="AP265" s="51"/>
      <c r="AQ265" s="51"/>
      <c r="AR265" s="51"/>
      <c r="AS265" s="51"/>
      <c r="AT265" s="51"/>
      <c r="AU265" s="51"/>
      <c r="AV265" s="51"/>
      <c r="AW265" s="51"/>
      <c r="AX265" s="51"/>
      <c r="AY265" s="51"/>
      <c r="AZ265" s="31"/>
      <c r="BA265" s="31"/>
      <c r="BB265" s="51"/>
      <c r="BC265" s="51"/>
      <c r="BD265" s="51"/>
      <c r="BE265" s="51"/>
      <c r="BF265" s="51"/>
      <c r="BG265" s="51"/>
      <c r="BH265" s="51"/>
      <c r="BI265" s="51"/>
      <c r="BJ265" s="51"/>
      <c r="BK265" s="51"/>
      <c r="BL265" s="51"/>
      <c r="BM265" s="51"/>
      <c r="BN265" s="51"/>
      <c r="BO265" s="51"/>
      <c r="BP265" s="51"/>
      <c r="BQ265" s="51"/>
      <c r="BR265" s="51"/>
      <c r="BS265" s="51"/>
      <c r="BT265" s="51"/>
      <c r="BU265" s="51"/>
      <c r="BV265" s="51"/>
      <c r="BW265" s="51"/>
      <c r="BX265" s="51"/>
      <c r="BY265" s="51"/>
      <c r="BZ265" s="51">
        <v>0</v>
      </c>
      <c r="CA265" s="51"/>
      <c r="CB265" s="51"/>
      <c r="CC265" s="51"/>
      <c r="CD265" s="51"/>
      <c r="CE265" s="51">
        <v>0</v>
      </c>
      <c r="CF265" s="51"/>
      <c r="CG265" s="51"/>
      <c r="CH265" s="51"/>
      <c r="CI265" s="51"/>
      <c r="CJ265" s="51"/>
      <c r="CK265" s="51"/>
      <c r="CL265" s="51"/>
      <c r="CM265" s="51"/>
      <c r="CN265" s="51"/>
      <c r="CO265" s="51"/>
      <c r="CP265" s="51"/>
      <c r="CQ265" s="51"/>
      <c r="CR265" s="51"/>
      <c r="CS265" s="674">
        <f>IFERROR(CR265/CQ265*100,)</f>
        <v>0</v>
      </c>
      <c r="CT265" s="674">
        <f>(CU265-CQ265)</f>
        <v>50000</v>
      </c>
      <c r="CU265" s="51">
        <v>50000</v>
      </c>
      <c r="CV265" s="51"/>
      <c r="CW265" s="674">
        <f t="shared" si="648"/>
        <v>0</v>
      </c>
      <c r="CX265" s="674">
        <f>(CY265-CU265)</f>
        <v>-50000</v>
      </c>
      <c r="CY265" s="51">
        <v>0</v>
      </c>
      <c r="CZ265" s="51"/>
      <c r="DA265" s="51"/>
      <c r="DB265" s="51">
        <v>0</v>
      </c>
      <c r="DC265" s="51">
        <v>0</v>
      </c>
      <c r="DD265" s="674">
        <f t="shared" si="706"/>
        <v>0</v>
      </c>
      <c r="DE265" s="674">
        <f t="shared" si="707"/>
        <v>0</v>
      </c>
      <c r="DF265" s="51"/>
      <c r="DG265" s="51"/>
      <c r="DH265" s="51"/>
      <c r="DI265" s="674">
        <f t="shared" si="651"/>
        <v>0</v>
      </c>
      <c r="DJ265" s="674">
        <f>(DK265-DG265)</f>
        <v>0</v>
      </c>
      <c r="DK265" s="51"/>
      <c r="DL265" s="674">
        <f t="shared" si="773"/>
        <v>0</v>
      </c>
      <c r="DM265" s="674">
        <f>(DN265-DK265)</f>
        <v>0</v>
      </c>
      <c r="DN265" s="51"/>
      <c r="DO265" s="51"/>
      <c r="DP265" s="674">
        <f t="shared" si="654"/>
        <v>0</v>
      </c>
      <c r="DQ265" s="674">
        <f>(DR265-DN265)</f>
        <v>0</v>
      </c>
      <c r="DR265" s="51"/>
      <c r="DS265" s="51"/>
      <c r="DT265" s="674">
        <f t="shared" si="656"/>
        <v>0</v>
      </c>
      <c r="DU265" s="674">
        <f>(DV265-DR265)</f>
        <v>0</v>
      </c>
      <c r="DV265" s="51"/>
      <c r="DW265" s="51"/>
      <c r="DX265" s="51"/>
      <c r="DY265" s="51"/>
      <c r="DZ265" s="51"/>
    </row>
    <row r="266" spans="1:130" ht="20.100000000000001" customHeight="1" x14ac:dyDescent="0.3">
      <c r="A266" s="624"/>
      <c r="B266" s="634" t="s">
        <v>619</v>
      </c>
      <c r="C266" s="530"/>
      <c r="D266" s="634"/>
      <c r="E266" s="634" t="s">
        <v>7</v>
      </c>
      <c r="F266" s="634"/>
      <c r="G266" s="634"/>
      <c r="H266" s="634"/>
      <c r="I266" s="634"/>
      <c r="J266" s="634" t="s">
        <v>208</v>
      </c>
      <c r="K266" s="651"/>
      <c r="L266" s="451" t="s">
        <v>506</v>
      </c>
      <c r="M266" s="451"/>
      <c r="N266" s="451"/>
      <c r="O266" s="661"/>
      <c r="P266" s="404"/>
      <c r="Q266" s="404"/>
      <c r="R266" s="404"/>
      <c r="S266" s="404"/>
      <c r="T266" s="404"/>
      <c r="U266" s="404"/>
      <c r="V266" s="404"/>
      <c r="W266" s="404"/>
      <c r="X266" s="404"/>
      <c r="Y266" s="404"/>
      <c r="Z266" s="404"/>
      <c r="AA266" s="404"/>
      <c r="AB266" s="404"/>
      <c r="AC266" s="404"/>
      <c r="AD266" s="404"/>
      <c r="AE266" s="404"/>
      <c r="AF266" s="404"/>
      <c r="AG266" s="404"/>
      <c r="AH266" s="404"/>
      <c r="AI266" s="569"/>
      <c r="AJ266" s="404"/>
      <c r="AK266" s="404"/>
      <c r="AL266" s="404"/>
      <c r="AM266" s="404"/>
      <c r="AN266" s="101"/>
      <c r="AO266" s="101"/>
      <c r="AP266" s="101"/>
      <c r="AQ266" s="101"/>
      <c r="AR266" s="100">
        <v>250910</v>
      </c>
      <c r="AS266" s="54"/>
      <c r="AT266" s="54"/>
      <c r="AU266" s="101"/>
      <c r="AV266" s="100">
        <v>352660</v>
      </c>
      <c r="AW266" s="100" t="e">
        <v>#VALUE!</v>
      </c>
      <c r="AX266" s="100" t="e">
        <v>#VALUE!</v>
      </c>
      <c r="AY266" s="100">
        <v>-66720</v>
      </c>
      <c r="AZ266" s="100">
        <v>-1200.0000000000007</v>
      </c>
      <c r="BA266" s="100">
        <v>0</v>
      </c>
      <c r="BB266" s="100">
        <v>285940</v>
      </c>
      <c r="BC266" s="100">
        <v>285940</v>
      </c>
      <c r="BD266" s="100">
        <v>173242.07</v>
      </c>
      <c r="BE266" s="100">
        <v>188100.68</v>
      </c>
      <c r="BF266" s="100">
        <v>381400</v>
      </c>
      <c r="BG266" s="100">
        <f t="shared" ref="BG266:BK268" si="788">BG267</f>
        <v>0</v>
      </c>
      <c r="BH266" s="100">
        <f t="shared" si="788"/>
        <v>0</v>
      </c>
      <c r="BI266" s="100">
        <f t="shared" si="788"/>
        <v>4000</v>
      </c>
      <c r="BJ266" s="100">
        <f t="shared" si="788"/>
        <v>4000</v>
      </c>
      <c r="BK266" s="100">
        <f t="shared" si="788"/>
        <v>0</v>
      </c>
      <c r="BL266" s="100">
        <f>IFERROR(BK266/BJ266*100,)</f>
        <v>0</v>
      </c>
      <c r="BM266" s="100"/>
      <c r="BN266" s="100"/>
      <c r="BO266" s="100">
        <f>BO267</f>
        <v>4000</v>
      </c>
      <c r="BP266" s="100"/>
      <c r="BQ266" s="100"/>
      <c r="BR266" s="100">
        <f t="shared" ref="BR266:BS268" si="789">BR267</f>
        <v>0</v>
      </c>
      <c r="BS266" s="100">
        <f t="shared" si="789"/>
        <v>4000</v>
      </c>
      <c r="BT266" s="100">
        <f t="shared" ref="BT266:BU268" si="790">BT267</f>
        <v>0</v>
      </c>
      <c r="BU266" s="100">
        <f t="shared" si="790"/>
        <v>0</v>
      </c>
      <c r="BV266" s="100">
        <f>BV267</f>
        <v>4000</v>
      </c>
      <c r="BW266" s="100"/>
      <c r="BX266" s="100"/>
      <c r="BY266" s="100">
        <f t="shared" ref="BY266:BZ268" si="791">BY267</f>
        <v>4000</v>
      </c>
      <c r="BZ266" s="100">
        <f t="shared" si="791"/>
        <v>0</v>
      </c>
      <c r="CA266" s="100">
        <f>IFERROR(BZ266/BG266*100,)</f>
        <v>0</v>
      </c>
      <c r="CB266" s="100">
        <f>IFERROR(BZ266/BY266*100,)</f>
        <v>0</v>
      </c>
      <c r="CC266" s="100">
        <f t="shared" ref="CC266:CF268" si="792">CC267</f>
        <v>4000</v>
      </c>
      <c r="CD266" s="100">
        <f t="shared" si="792"/>
        <v>4000</v>
      </c>
      <c r="CE266" s="100">
        <f>CE268+CE276</f>
        <v>4000</v>
      </c>
      <c r="CF266" s="100">
        <f>CF268+CF276</f>
        <v>0</v>
      </c>
      <c r="CG266" s="100">
        <f t="shared" ref="CG266:CG281" si="793">IFERROR(CF266/CE266*100,)</f>
        <v>0</v>
      </c>
      <c r="CH266" s="100">
        <f>CH268+CH276</f>
        <v>68500</v>
      </c>
      <c r="CI266" s="100">
        <f>CI268+CI276</f>
        <v>72500</v>
      </c>
      <c r="CJ266" s="100"/>
      <c r="CK266" s="100">
        <f t="shared" si="461"/>
        <v>0</v>
      </c>
      <c r="CL266" s="100">
        <f>CL268+CL276</f>
        <v>0</v>
      </c>
      <c r="CM266" s="100">
        <f>CM268+CM276</f>
        <v>72500</v>
      </c>
      <c r="CN266" s="100"/>
      <c r="CO266" s="100">
        <f t="shared" ref="CO266:CO281" si="794">IFERROR(CN266/CM266*100,)</f>
        <v>0</v>
      </c>
      <c r="CP266" s="100">
        <f>CP268+CP276</f>
        <v>0</v>
      </c>
      <c r="CQ266" s="100">
        <f>CQ268+CQ276</f>
        <v>72500</v>
      </c>
      <c r="CR266" s="100">
        <f>CR268+CR276</f>
        <v>2500</v>
      </c>
      <c r="CS266" s="100">
        <f t="shared" si="647"/>
        <v>3.4482758620689653</v>
      </c>
      <c r="CT266" s="100">
        <f>CT268+CT276</f>
        <v>-50368.08</v>
      </c>
      <c r="CU266" s="100">
        <f>CU268+CU276</f>
        <v>22131.919999999998</v>
      </c>
      <c r="CV266" s="100">
        <f>CV268+CV276</f>
        <v>2500</v>
      </c>
      <c r="CW266" s="100">
        <f t="shared" si="648"/>
        <v>11.295902027478864</v>
      </c>
      <c r="CX266" s="100">
        <f t="shared" ref="CX266:DH266" si="795">CX268+CX276</f>
        <v>0</v>
      </c>
      <c r="CY266" s="100">
        <f t="shared" si="795"/>
        <v>22131.919999999998</v>
      </c>
      <c r="CZ266" s="100">
        <f t="shared" si="795"/>
        <v>16000</v>
      </c>
      <c r="DA266" s="100">
        <f t="shared" si="795"/>
        <v>16000</v>
      </c>
      <c r="DB266" s="100">
        <f>DB268+DB276</f>
        <v>2500</v>
      </c>
      <c r="DC266" s="100">
        <f>DC268+DC276</f>
        <v>0</v>
      </c>
      <c r="DD266" s="100">
        <f t="shared" si="706"/>
        <v>0</v>
      </c>
      <c r="DE266" s="100">
        <f t="shared" si="707"/>
        <v>0</v>
      </c>
      <c r="DF266" s="100">
        <f t="shared" ref="DF266" si="796">DF268+DF276</f>
        <v>21731.919999999998</v>
      </c>
      <c r="DG266" s="100">
        <f t="shared" si="795"/>
        <v>22000</v>
      </c>
      <c r="DH266" s="100">
        <f t="shared" si="795"/>
        <v>0</v>
      </c>
      <c r="DI266" s="100">
        <f t="shared" si="651"/>
        <v>0</v>
      </c>
      <c r="DJ266" s="100">
        <f>DJ268+DJ276</f>
        <v>0</v>
      </c>
      <c r="DK266" s="100">
        <f>DK268+DK276</f>
        <v>22000</v>
      </c>
      <c r="DL266" s="100">
        <f t="shared" si="773"/>
        <v>98.781454545454537</v>
      </c>
      <c r="DM266" s="100">
        <f>DM268+DM276</f>
        <v>0</v>
      </c>
      <c r="DN266" s="100">
        <f>DN268+DN276</f>
        <v>22000</v>
      </c>
      <c r="DO266" s="100">
        <f t="shared" ref="DO266" si="797">DO268+DO276</f>
        <v>0</v>
      </c>
      <c r="DP266" s="100">
        <f t="shared" si="654"/>
        <v>0</v>
      </c>
      <c r="DQ266" s="100">
        <f>DQ268+DQ276</f>
        <v>-5000</v>
      </c>
      <c r="DR266" s="100">
        <f>DR268+DR276</f>
        <v>17000</v>
      </c>
      <c r="DS266" s="100">
        <f t="shared" ref="DS266" si="798">DS268+DS276</f>
        <v>0</v>
      </c>
      <c r="DT266" s="100">
        <f t="shared" si="656"/>
        <v>0</v>
      </c>
      <c r="DU266" s="100">
        <f>DU268+DU276</f>
        <v>0</v>
      </c>
      <c r="DV266" s="100">
        <f>DV268+DV276</f>
        <v>17000</v>
      </c>
      <c r="DW266" s="100">
        <f t="shared" ref="DW266:DZ266" si="799">DW268+DW276</f>
        <v>27000</v>
      </c>
      <c r="DX266" s="100">
        <f t="shared" ref="DX266" si="800">DX268+DX276</f>
        <v>27000</v>
      </c>
      <c r="DY266" s="100">
        <f t="shared" si="799"/>
        <v>20000</v>
      </c>
      <c r="DZ266" s="100">
        <f t="shared" si="799"/>
        <v>20000</v>
      </c>
    </row>
    <row r="267" spans="1:130" ht="20.100000000000001" customHeight="1" x14ac:dyDescent="0.3">
      <c r="A267" s="635"/>
      <c r="B267" s="637"/>
      <c r="C267" s="643"/>
      <c r="D267" s="637"/>
      <c r="E267" s="637"/>
      <c r="F267" s="637"/>
      <c r="G267" s="637"/>
      <c r="H267" s="637"/>
      <c r="I267" s="637"/>
      <c r="J267" s="637"/>
      <c r="K267" s="657" t="s">
        <v>507</v>
      </c>
      <c r="L267" s="579" t="s">
        <v>470</v>
      </c>
      <c r="M267" s="579"/>
      <c r="N267" s="579"/>
      <c r="O267" s="813"/>
      <c r="P267" s="404"/>
      <c r="Q267" s="404"/>
      <c r="R267" s="404"/>
      <c r="S267" s="404"/>
      <c r="T267" s="404"/>
      <c r="U267" s="404"/>
      <c r="V267" s="404"/>
      <c r="W267" s="404"/>
      <c r="X267" s="404"/>
      <c r="Y267" s="404"/>
      <c r="Z267" s="404"/>
      <c r="AA267" s="404"/>
      <c r="AB267" s="404"/>
      <c r="AC267" s="404"/>
      <c r="AD267" s="404"/>
      <c r="AE267" s="404"/>
      <c r="AF267" s="404"/>
      <c r="AG267" s="404"/>
      <c r="AH267" s="404"/>
      <c r="AI267" s="569"/>
      <c r="AJ267" s="404"/>
      <c r="AK267" s="404"/>
      <c r="AL267" s="404"/>
      <c r="AM267" s="404"/>
      <c r="AN267" s="101"/>
      <c r="AO267" s="101"/>
      <c r="AP267" s="101"/>
      <c r="AQ267" s="101"/>
      <c r="AR267" s="110">
        <v>62349.95</v>
      </c>
      <c r="AS267" s="54"/>
      <c r="AT267" s="54"/>
      <c r="AU267" s="101"/>
      <c r="AV267" s="110">
        <v>130830</v>
      </c>
      <c r="AW267" s="110" t="e">
        <v>#REF!</v>
      </c>
      <c r="AX267" s="110" t="e">
        <v>#REF!</v>
      </c>
      <c r="AY267" s="110" t="e">
        <v>#REF!</v>
      </c>
      <c r="AZ267" s="110">
        <v>12</v>
      </c>
      <c r="BA267" s="110">
        <v>13</v>
      </c>
      <c r="BB267" s="110">
        <v>138833</v>
      </c>
      <c r="BC267" s="110">
        <v>386466.66000000003</v>
      </c>
      <c r="BD267" s="110" t="e">
        <v>#REF!</v>
      </c>
      <c r="BE267" s="110">
        <v>280624.11</v>
      </c>
      <c r="BF267" s="110">
        <v>426045.66000000003</v>
      </c>
      <c r="BG267" s="110">
        <f t="shared" si="788"/>
        <v>0</v>
      </c>
      <c r="BH267" s="110">
        <f t="shared" si="788"/>
        <v>0</v>
      </c>
      <c r="BI267" s="110">
        <f t="shared" si="788"/>
        <v>4000</v>
      </c>
      <c r="BJ267" s="110">
        <f t="shared" si="788"/>
        <v>4000</v>
      </c>
      <c r="BK267" s="110">
        <f t="shared" si="788"/>
        <v>0</v>
      </c>
      <c r="BL267" s="110">
        <f>IFERROR(BK267/BJ267*100,)</f>
        <v>0</v>
      </c>
      <c r="BM267" s="110"/>
      <c r="BN267" s="110"/>
      <c r="BO267" s="110">
        <f>BO268</f>
        <v>4000</v>
      </c>
      <c r="BP267" s="110"/>
      <c r="BQ267" s="110"/>
      <c r="BR267" s="110">
        <f t="shared" si="789"/>
        <v>0</v>
      </c>
      <c r="BS267" s="110">
        <f t="shared" si="789"/>
        <v>4000</v>
      </c>
      <c r="BT267" s="110">
        <f t="shared" si="790"/>
        <v>0</v>
      </c>
      <c r="BU267" s="110">
        <f t="shared" si="790"/>
        <v>0</v>
      </c>
      <c r="BV267" s="110">
        <f>BV268</f>
        <v>4000</v>
      </c>
      <c r="BW267" s="110"/>
      <c r="BX267" s="110"/>
      <c r="BY267" s="110">
        <f t="shared" si="791"/>
        <v>4000</v>
      </c>
      <c r="BZ267" s="110">
        <f t="shared" si="791"/>
        <v>0</v>
      </c>
      <c r="CA267" s="110">
        <f>IFERROR(BZ267/BG267*100,)</f>
        <v>0</v>
      </c>
      <c r="CB267" s="110">
        <f>IFERROR(BZ267/BY267*100,)</f>
        <v>0</v>
      </c>
      <c r="CC267" s="110">
        <f t="shared" si="792"/>
        <v>4000</v>
      </c>
      <c r="CD267" s="110">
        <f t="shared" si="792"/>
        <v>4000</v>
      </c>
      <c r="CE267" s="110">
        <f>CE268+CE276</f>
        <v>4000</v>
      </c>
      <c r="CF267" s="110">
        <f>CF268+CF276</f>
        <v>0</v>
      </c>
      <c r="CG267" s="110">
        <f t="shared" si="793"/>
        <v>0</v>
      </c>
      <c r="CH267" s="110">
        <f>CH268+CH276</f>
        <v>68500</v>
      </c>
      <c r="CI267" s="110">
        <f>CI268+CI276</f>
        <v>72500</v>
      </c>
      <c r="CJ267" s="110"/>
      <c r="CK267" s="110">
        <f t="shared" si="461"/>
        <v>0</v>
      </c>
      <c r="CL267" s="110">
        <f>CL268+CL276</f>
        <v>0</v>
      </c>
      <c r="CM267" s="110">
        <f>CM268+CM276</f>
        <v>72500</v>
      </c>
      <c r="CN267" s="110"/>
      <c r="CO267" s="110">
        <f t="shared" si="794"/>
        <v>0</v>
      </c>
      <c r="CP267" s="110">
        <f>CP268+CP276</f>
        <v>0</v>
      </c>
      <c r="CQ267" s="110">
        <f>CQ268+CQ276</f>
        <v>72500</v>
      </c>
      <c r="CR267" s="110">
        <f>CR268+CR276</f>
        <v>2500</v>
      </c>
      <c r="CS267" s="110">
        <f t="shared" si="647"/>
        <v>3.4482758620689653</v>
      </c>
      <c r="CT267" s="110">
        <f>CT268+CT276</f>
        <v>-50368.08</v>
      </c>
      <c r="CU267" s="110">
        <f>CU268+CU276</f>
        <v>22131.919999999998</v>
      </c>
      <c r="CV267" s="110">
        <f>CV268+CV276</f>
        <v>2500</v>
      </c>
      <c r="CW267" s="110">
        <f t="shared" si="648"/>
        <v>11.295902027478864</v>
      </c>
      <c r="CX267" s="110">
        <f t="shared" ref="CX267:DH267" si="801">CX268+CX276</f>
        <v>0</v>
      </c>
      <c r="CY267" s="110">
        <f t="shared" si="801"/>
        <v>22131.919999999998</v>
      </c>
      <c r="CZ267" s="110">
        <f t="shared" si="801"/>
        <v>16000</v>
      </c>
      <c r="DA267" s="110">
        <f t="shared" si="801"/>
        <v>16000</v>
      </c>
      <c r="DB267" s="110">
        <f>DB268+DB276</f>
        <v>2500</v>
      </c>
      <c r="DC267" s="110">
        <f>DC268+DC276</f>
        <v>0</v>
      </c>
      <c r="DD267" s="110">
        <f t="shared" si="706"/>
        <v>0</v>
      </c>
      <c r="DE267" s="110">
        <f t="shared" si="707"/>
        <v>0</v>
      </c>
      <c r="DF267" s="110">
        <f t="shared" ref="DF267" si="802">DF268+DF276</f>
        <v>21731.919999999998</v>
      </c>
      <c r="DG267" s="110">
        <f t="shared" si="801"/>
        <v>22000</v>
      </c>
      <c r="DH267" s="110">
        <f t="shared" si="801"/>
        <v>0</v>
      </c>
      <c r="DI267" s="110">
        <f t="shared" si="651"/>
        <v>0</v>
      </c>
      <c r="DJ267" s="110">
        <f>DJ268+DJ276</f>
        <v>0</v>
      </c>
      <c r="DK267" s="110">
        <f>DK268+DK276</f>
        <v>22000</v>
      </c>
      <c r="DL267" s="110">
        <f t="shared" si="773"/>
        <v>98.781454545454537</v>
      </c>
      <c r="DM267" s="110">
        <f>DM268+DM276</f>
        <v>0</v>
      </c>
      <c r="DN267" s="110">
        <f>DN268+DN276</f>
        <v>22000</v>
      </c>
      <c r="DO267" s="110">
        <f t="shared" ref="DO267" si="803">DO268+DO276</f>
        <v>0</v>
      </c>
      <c r="DP267" s="110">
        <f t="shared" si="654"/>
        <v>0</v>
      </c>
      <c r="DQ267" s="110">
        <f>DQ268+DQ276</f>
        <v>-5000</v>
      </c>
      <c r="DR267" s="110">
        <f>DR268+DR276</f>
        <v>17000</v>
      </c>
      <c r="DS267" s="110">
        <f t="shared" ref="DS267" si="804">DS268+DS276</f>
        <v>0</v>
      </c>
      <c r="DT267" s="110">
        <f t="shared" si="656"/>
        <v>0</v>
      </c>
      <c r="DU267" s="110">
        <f>DU268+DU276</f>
        <v>0</v>
      </c>
      <c r="DV267" s="110">
        <f>DV268+DV276</f>
        <v>17000</v>
      </c>
      <c r="DW267" s="110">
        <f t="shared" ref="DW267:DZ267" si="805">DW268+DW276</f>
        <v>27000</v>
      </c>
      <c r="DX267" s="110">
        <f t="shared" ref="DX267" si="806">DX268+DX276</f>
        <v>27000</v>
      </c>
      <c r="DY267" s="110">
        <f t="shared" si="805"/>
        <v>20000</v>
      </c>
      <c r="DZ267" s="110">
        <f t="shared" si="805"/>
        <v>20000</v>
      </c>
    </row>
    <row r="268" spans="1:130" ht="20.100000000000001" customHeight="1" x14ac:dyDescent="0.3">
      <c r="A268" s="635"/>
      <c r="B268" s="622"/>
      <c r="C268" s="641"/>
      <c r="D268" s="622"/>
      <c r="E268" s="622"/>
      <c r="F268" s="622"/>
      <c r="G268" s="622"/>
      <c r="H268" s="622"/>
      <c r="I268" s="622"/>
      <c r="J268" s="622" t="s">
        <v>208</v>
      </c>
      <c r="K268" s="656">
        <v>3</v>
      </c>
      <c r="L268" s="904" t="s">
        <v>181</v>
      </c>
      <c r="M268" s="904"/>
      <c r="N268" s="904"/>
      <c r="O268" s="904"/>
      <c r="P268" s="404"/>
      <c r="Q268" s="404"/>
      <c r="R268" s="404"/>
      <c r="S268" s="404"/>
      <c r="T268" s="404"/>
      <c r="U268" s="404"/>
      <c r="V268" s="404"/>
      <c r="W268" s="404"/>
      <c r="X268" s="404"/>
      <c r="Y268" s="404"/>
      <c r="Z268" s="404"/>
      <c r="AA268" s="404"/>
      <c r="AB268" s="404"/>
      <c r="AC268" s="404"/>
      <c r="AD268" s="404"/>
      <c r="AE268" s="404"/>
      <c r="AF268" s="404"/>
      <c r="AG268" s="404"/>
      <c r="AH268" s="404"/>
      <c r="AI268" s="569"/>
      <c r="AJ268" s="404"/>
      <c r="AK268" s="404"/>
      <c r="AL268" s="404"/>
      <c r="AM268" s="404"/>
      <c r="AN268" s="101"/>
      <c r="AO268" s="101"/>
      <c r="AP268" s="101"/>
      <c r="AQ268" s="101"/>
      <c r="AR268" s="101"/>
      <c r="AS268" s="54"/>
      <c r="AT268" s="54"/>
      <c r="AU268" s="101"/>
      <c r="AV268" s="101"/>
      <c r="AW268" s="101"/>
      <c r="AX268" s="101"/>
      <c r="AY268" s="101"/>
      <c r="AZ268" s="101"/>
      <c r="BA268" s="101"/>
      <c r="BB268" s="101"/>
      <c r="BC268" s="101"/>
      <c r="BD268" s="101"/>
      <c r="BE268" s="101"/>
      <c r="BF268" s="101"/>
      <c r="BG268" s="97">
        <f t="shared" si="788"/>
        <v>0</v>
      </c>
      <c r="BH268" s="97">
        <f t="shared" si="788"/>
        <v>0</v>
      </c>
      <c r="BI268" s="97">
        <f t="shared" si="788"/>
        <v>4000</v>
      </c>
      <c r="BJ268" s="97">
        <f t="shared" si="788"/>
        <v>4000</v>
      </c>
      <c r="BK268" s="97">
        <f t="shared" si="788"/>
        <v>0</v>
      </c>
      <c r="BL268" s="102">
        <f>IFERROR(BK268/BJ268*100,)</f>
        <v>0</v>
      </c>
      <c r="BM268" s="97"/>
      <c r="BN268" s="97"/>
      <c r="BO268" s="97">
        <f>BO269</f>
        <v>4000</v>
      </c>
      <c r="BP268" s="97"/>
      <c r="BQ268" s="97"/>
      <c r="BR268" s="97">
        <f t="shared" si="789"/>
        <v>0</v>
      </c>
      <c r="BS268" s="97">
        <f t="shared" si="789"/>
        <v>4000</v>
      </c>
      <c r="BT268" s="97">
        <f t="shared" si="790"/>
        <v>0</v>
      </c>
      <c r="BU268" s="97">
        <f t="shared" si="790"/>
        <v>0</v>
      </c>
      <c r="BV268" s="97">
        <f>BV269</f>
        <v>4000</v>
      </c>
      <c r="BW268" s="97"/>
      <c r="BX268" s="97"/>
      <c r="BY268" s="97">
        <f t="shared" si="791"/>
        <v>4000</v>
      </c>
      <c r="BZ268" s="97">
        <f>BZ269</f>
        <v>0</v>
      </c>
      <c r="CA268" s="97">
        <f>IFERROR(BZ268/BG268*100,)</f>
        <v>0</v>
      </c>
      <c r="CB268" s="97">
        <f>IFERROR(BZ268/BY268*100,)</f>
        <v>0</v>
      </c>
      <c r="CC268" s="97">
        <f t="shared" si="792"/>
        <v>4000</v>
      </c>
      <c r="CD268" s="97">
        <f t="shared" si="792"/>
        <v>4000</v>
      </c>
      <c r="CE268" s="97">
        <f>CE269</f>
        <v>4000</v>
      </c>
      <c r="CF268" s="97">
        <f t="shared" si="792"/>
        <v>0</v>
      </c>
      <c r="CG268" s="97">
        <f t="shared" si="793"/>
        <v>0</v>
      </c>
      <c r="CH268" s="97">
        <f>CH269</f>
        <v>33500</v>
      </c>
      <c r="CI268" s="97">
        <f>CI269</f>
        <v>37500</v>
      </c>
      <c r="CJ268" s="97"/>
      <c r="CK268" s="97">
        <f t="shared" si="461"/>
        <v>0</v>
      </c>
      <c r="CL268" s="97">
        <f>CL269</f>
        <v>0</v>
      </c>
      <c r="CM268" s="97">
        <f>CM269</f>
        <v>37500</v>
      </c>
      <c r="CN268" s="97"/>
      <c r="CO268" s="97">
        <f t="shared" si="794"/>
        <v>0</v>
      </c>
      <c r="CP268" s="97">
        <f>CP269</f>
        <v>0</v>
      </c>
      <c r="CQ268" s="97">
        <f>CQ269</f>
        <v>37500</v>
      </c>
      <c r="CR268" s="97">
        <f>CR269</f>
        <v>2500</v>
      </c>
      <c r="CS268" s="97">
        <f t="shared" si="647"/>
        <v>6.666666666666667</v>
      </c>
      <c r="CT268" s="97">
        <f>CT269</f>
        <v>-35000</v>
      </c>
      <c r="CU268" s="97">
        <f>CU269</f>
        <v>2500</v>
      </c>
      <c r="CV268" s="97">
        <f>CV269</f>
        <v>2500</v>
      </c>
      <c r="CW268" s="97">
        <f t="shared" si="648"/>
        <v>100</v>
      </c>
      <c r="CX268" s="97">
        <f t="shared" ref="CX268:DH268" si="807">CX269</f>
        <v>0</v>
      </c>
      <c r="CY268" s="97">
        <f t="shared" si="807"/>
        <v>2500</v>
      </c>
      <c r="CZ268" s="97">
        <f t="shared" si="807"/>
        <v>0</v>
      </c>
      <c r="DA268" s="97">
        <f t="shared" si="807"/>
        <v>0</v>
      </c>
      <c r="DB268" s="97">
        <f>DB269</f>
        <v>2500</v>
      </c>
      <c r="DC268" s="97">
        <f>DC269</f>
        <v>0</v>
      </c>
      <c r="DD268" s="97">
        <f t="shared" si="706"/>
        <v>0</v>
      </c>
      <c r="DE268" s="97">
        <f t="shared" si="707"/>
        <v>0</v>
      </c>
      <c r="DF268" s="97">
        <f t="shared" ref="DF268" si="808">DF269</f>
        <v>2500</v>
      </c>
      <c r="DG268" s="97">
        <f t="shared" si="807"/>
        <v>0</v>
      </c>
      <c r="DH268" s="97">
        <f t="shared" si="807"/>
        <v>0</v>
      </c>
      <c r="DI268" s="97">
        <f t="shared" si="651"/>
        <v>0</v>
      </c>
      <c r="DJ268" s="97">
        <f>DJ269</f>
        <v>0</v>
      </c>
      <c r="DK268" s="97">
        <f>DK269</f>
        <v>0</v>
      </c>
      <c r="DL268" s="97">
        <f t="shared" si="773"/>
        <v>0</v>
      </c>
      <c r="DM268" s="97">
        <f>DM269</f>
        <v>0</v>
      </c>
      <c r="DN268" s="97">
        <f>DN269</f>
        <v>0</v>
      </c>
      <c r="DO268" s="97">
        <f t="shared" ref="DO268" si="809">DO269</f>
        <v>0</v>
      </c>
      <c r="DP268" s="97">
        <f t="shared" si="654"/>
        <v>0</v>
      </c>
      <c r="DQ268" s="97">
        <f>DQ269</f>
        <v>0</v>
      </c>
      <c r="DR268" s="97">
        <f>DR269</f>
        <v>0</v>
      </c>
      <c r="DS268" s="97">
        <f t="shared" ref="DS268" si="810">DS269</f>
        <v>0</v>
      </c>
      <c r="DT268" s="97">
        <f t="shared" si="656"/>
        <v>0</v>
      </c>
      <c r="DU268" s="97">
        <f>DU269</f>
        <v>0</v>
      </c>
      <c r="DV268" s="97">
        <f>DV269</f>
        <v>0</v>
      </c>
      <c r="DW268" s="97">
        <f t="shared" ref="DW268:DZ268" si="811">DW269</f>
        <v>0</v>
      </c>
      <c r="DX268" s="97">
        <f t="shared" si="811"/>
        <v>0</v>
      </c>
      <c r="DY268" s="97">
        <f t="shared" si="811"/>
        <v>0</v>
      </c>
      <c r="DZ268" s="97">
        <f t="shared" si="811"/>
        <v>0</v>
      </c>
    </row>
    <row r="269" spans="1:130" ht="20.100000000000001" customHeight="1" x14ac:dyDescent="0.3">
      <c r="A269" s="635"/>
      <c r="B269" s="622"/>
      <c r="C269" s="641"/>
      <c r="D269" s="622"/>
      <c r="E269" s="622"/>
      <c r="F269" s="622"/>
      <c r="G269" s="622"/>
      <c r="H269" s="622"/>
      <c r="I269" s="622"/>
      <c r="J269" s="622" t="s">
        <v>208</v>
      </c>
      <c r="K269" s="810"/>
      <c r="L269" s="822">
        <v>32</v>
      </c>
      <c r="M269" s="904" t="s">
        <v>161</v>
      </c>
      <c r="N269" s="904"/>
      <c r="O269" s="904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574"/>
      <c r="AJ269" s="35"/>
      <c r="AK269" s="35"/>
      <c r="AL269" s="35"/>
      <c r="AM269" s="35"/>
      <c r="AN269" s="102"/>
      <c r="AO269" s="102"/>
      <c r="AP269" s="102"/>
      <c r="AQ269" s="102"/>
      <c r="AR269" s="102"/>
      <c r="AS269" s="38"/>
      <c r="AT269" s="38"/>
      <c r="AU269" s="102"/>
      <c r="AV269" s="102"/>
      <c r="AW269" s="102"/>
      <c r="AX269" s="102"/>
      <c r="AY269" s="102"/>
      <c r="AZ269" s="102"/>
      <c r="BA269" s="102"/>
      <c r="BB269" s="102"/>
      <c r="BC269" s="102"/>
      <c r="BD269" s="102"/>
      <c r="BE269" s="102"/>
      <c r="BF269" s="102"/>
      <c r="BG269" s="97">
        <f>BG272</f>
        <v>0</v>
      </c>
      <c r="BH269" s="97">
        <f>BH272</f>
        <v>0</v>
      </c>
      <c r="BI269" s="97">
        <f>BI272</f>
        <v>4000</v>
      </c>
      <c r="BJ269" s="97">
        <f>BJ272</f>
        <v>4000</v>
      </c>
      <c r="BK269" s="97">
        <f>BK272</f>
        <v>0</v>
      </c>
      <c r="BL269" s="97">
        <f>IFERROR(BK269/BJ269*100,)</f>
        <v>0</v>
      </c>
      <c r="BM269" s="97"/>
      <c r="BN269" s="97"/>
      <c r="BO269" s="97">
        <f>BO272</f>
        <v>4000</v>
      </c>
      <c r="BP269" s="97"/>
      <c r="BQ269" s="97"/>
      <c r="BR269" s="97">
        <f>BR272</f>
        <v>0</v>
      </c>
      <c r="BS269" s="97">
        <f>BS272</f>
        <v>4000</v>
      </c>
      <c r="BT269" s="97">
        <f>BT272</f>
        <v>0</v>
      </c>
      <c r="BU269" s="97">
        <f>BU272</f>
        <v>0</v>
      </c>
      <c r="BV269" s="97">
        <f>BV272</f>
        <v>4000</v>
      </c>
      <c r="BW269" s="97"/>
      <c r="BX269" s="97"/>
      <c r="BY269" s="97">
        <f>BY272</f>
        <v>4000</v>
      </c>
      <c r="BZ269" s="97">
        <f>BZ272+BZ270+BZ274</f>
        <v>0</v>
      </c>
      <c r="CA269" s="97">
        <f>IFERROR(BZ269/BG269*100,)</f>
        <v>0</v>
      </c>
      <c r="CB269" s="97">
        <f>IFERROR(BZ269/BY269*100,)</f>
        <v>0</v>
      </c>
      <c r="CC269" s="97">
        <v>4000</v>
      </c>
      <c r="CD269" s="97">
        <v>4000</v>
      </c>
      <c r="CE269" s="97">
        <f>CE272+CE270+CE274</f>
        <v>4000</v>
      </c>
      <c r="CF269" s="97">
        <f>CF272</f>
        <v>0</v>
      </c>
      <c r="CG269" s="97">
        <f t="shared" si="793"/>
        <v>0</v>
      </c>
      <c r="CH269" s="97">
        <f>CH272+CH270+CH274</f>
        <v>33500</v>
      </c>
      <c r="CI269" s="97">
        <f>CI272+CI270+CI274</f>
        <v>37500</v>
      </c>
      <c r="CJ269" s="97"/>
      <c r="CK269" s="97">
        <f t="shared" si="461"/>
        <v>0</v>
      </c>
      <c r="CL269" s="97">
        <f>CL272+CL270+CL274</f>
        <v>0</v>
      </c>
      <c r="CM269" s="97">
        <f>CM272+CM270+CM274</f>
        <v>37500</v>
      </c>
      <c r="CN269" s="97"/>
      <c r="CO269" s="97">
        <f t="shared" si="794"/>
        <v>0</v>
      </c>
      <c r="CP269" s="97">
        <f>CP272+CP270+CP274</f>
        <v>0</v>
      </c>
      <c r="CQ269" s="97">
        <f>CQ272+CQ270+CQ274</f>
        <v>37500</v>
      </c>
      <c r="CR269" s="97">
        <f>CR272+CR270+CR274</f>
        <v>2500</v>
      </c>
      <c r="CS269" s="97">
        <f t="shared" si="647"/>
        <v>6.666666666666667</v>
      </c>
      <c r="CT269" s="97">
        <f>CT272+CT270+CT274</f>
        <v>-35000</v>
      </c>
      <c r="CU269" s="97">
        <f>CU272+CU270+CU274</f>
        <v>2500</v>
      </c>
      <c r="CV269" s="97">
        <f>CV272+CV270+CV274</f>
        <v>2500</v>
      </c>
      <c r="CW269" s="97">
        <f t="shared" si="648"/>
        <v>100</v>
      </c>
      <c r="CX269" s="97">
        <f t="shared" ref="CX269:DH269" si="812">CX272+CX270+CX274</f>
        <v>0</v>
      </c>
      <c r="CY269" s="97">
        <f t="shared" si="812"/>
        <v>2500</v>
      </c>
      <c r="CZ269" s="97">
        <f t="shared" si="812"/>
        <v>0</v>
      </c>
      <c r="DA269" s="97">
        <f t="shared" si="812"/>
        <v>0</v>
      </c>
      <c r="DB269" s="97">
        <f>DB272+DB270+DB274</f>
        <v>2500</v>
      </c>
      <c r="DC269" s="97">
        <f>DC272+DC270+DC274</f>
        <v>0</v>
      </c>
      <c r="DD269" s="97">
        <f t="shared" si="706"/>
        <v>0</v>
      </c>
      <c r="DE269" s="97">
        <f t="shared" si="707"/>
        <v>0</v>
      </c>
      <c r="DF269" s="97">
        <f t="shared" ref="DF269" si="813">DF272+DF270+DF274</f>
        <v>2500</v>
      </c>
      <c r="DG269" s="97">
        <f t="shared" si="812"/>
        <v>0</v>
      </c>
      <c r="DH269" s="97">
        <f t="shared" si="812"/>
        <v>0</v>
      </c>
      <c r="DI269" s="97">
        <f t="shared" si="651"/>
        <v>0</v>
      </c>
      <c r="DJ269" s="97">
        <f>DJ272+DJ270+DJ274</f>
        <v>0</v>
      </c>
      <c r="DK269" s="97">
        <f>DK272+DK270+DK274</f>
        <v>0</v>
      </c>
      <c r="DL269" s="97">
        <f t="shared" si="773"/>
        <v>0</v>
      </c>
      <c r="DM269" s="97">
        <f>DM272+DM270+DM274</f>
        <v>0</v>
      </c>
      <c r="DN269" s="97">
        <f>DN272+DN270+DN274</f>
        <v>0</v>
      </c>
      <c r="DO269" s="97">
        <f t="shared" ref="DO269" si="814">DO272+DO270+DO274</f>
        <v>0</v>
      </c>
      <c r="DP269" s="97">
        <f t="shared" si="654"/>
        <v>0</v>
      </c>
      <c r="DQ269" s="97">
        <f>DQ272+DQ270+DQ274</f>
        <v>0</v>
      </c>
      <c r="DR269" s="97">
        <f>DR272+DR270+DR274</f>
        <v>0</v>
      </c>
      <c r="DS269" s="97">
        <f t="shared" ref="DS269" si="815">DS272+DS270+DS274</f>
        <v>0</v>
      </c>
      <c r="DT269" s="97">
        <f t="shared" si="656"/>
        <v>0</v>
      </c>
      <c r="DU269" s="97">
        <f>DU272+DU270+DU274</f>
        <v>0</v>
      </c>
      <c r="DV269" s="97">
        <f>DV272+DV270+DV274</f>
        <v>0</v>
      </c>
      <c r="DW269" s="97">
        <f t="shared" ref="DW269:DZ269" si="816">DW272+DW270+DW274</f>
        <v>0</v>
      </c>
      <c r="DX269" s="97">
        <f t="shared" ref="DX269" si="817">DX272+DX270+DX274</f>
        <v>0</v>
      </c>
      <c r="DY269" s="97">
        <f t="shared" si="816"/>
        <v>0</v>
      </c>
      <c r="DZ269" s="97">
        <f t="shared" si="816"/>
        <v>0</v>
      </c>
    </row>
    <row r="270" spans="1:130" ht="20.100000000000001" hidden="1" customHeight="1" x14ac:dyDescent="0.3">
      <c r="A270" s="635"/>
      <c r="B270" s="622" t="s">
        <v>715</v>
      </c>
      <c r="C270" s="641" t="s">
        <v>507</v>
      </c>
      <c r="D270" s="622"/>
      <c r="E270" s="622"/>
      <c r="F270" s="622"/>
      <c r="G270" s="622"/>
      <c r="H270" s="622"/>
      <c r="I270" s="622"/>
      <c r="J270" s="622" t="s">
        <v>208</v>
      </c>
      <c r="K270" s="810"/>
      <c r="L270" s="587"/>
      <c r="M270" s="822">
        <v>322</v>
      </c>
      <c r="N270" s="822" t="s">
        <v>171</v>
      </c>
      <c r="O270" s="80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574"/>
      <c r="AJ270" s="35"/>
      <c r="AK270" s="35"/>
      <c r="AL270" s="35"/>
      <c r="AM270" s="35"/>
      <c r="AN270" s="102"/>
      <c r="AO270" s="102"/>
      <c r="AP270" s="102"/>
      <c r="AQ270" s="102"/>
      <c r="AR270" s="102"/>
      <c r="AS270" s="38"/>
      <c r="AT270" s="38"/>
      <c r="AU270" s="102"/>
      <c r="AV270" s="102"/>
      <c r="AW270" s="102"/>
      <c r="AX270" s="102"/>
      <c r="AY270" s="102"/>
      <c r="AZ270" s="102"/>
      <c r="BA270" s="102"/>
      <c r="BB270" s="102"/>
      <c r="BC270" s="102"/>
      <c r="BD270" s="102"/>
      <c r="BE270" s="102"/>
      <c r="BF270" s="102"/>
      <c r="BG270" s="107"/>
      <c r="BH270" s="107"/>
      <c r="BI270" s="107"/>
      <c r="BJ270" s="107"/>
      <c r="BK270" s="107"/>
      <c r="BL270" s="107"/>
      <c r="BM270" s="107"/>
      <c r="BN270" s="107"/>
      <c r="BO270" s="107"/>
      <c r="BP270" s="107"/>
      <c r="BQ270" s="107"/>
      <c r="BR270" s="107"/>
      <c r="BS270" s="107"/>
      <c r="BT270" s="107"/>
      <c r="BU270" s="107"/>
      <c r="BV270" s="107"/>
      <c r="BW270" s="107"/>
      <c r="BX270" s="107"/>
      <c r="BY270" s="107"/>
      <c r="BZ270" s="102">
        <f>SUM(BZ271)</f>
        <v>0</v>
      </c>
      <c r="CA270" s="107"/>
      <c r="CB270" s="107"/>
      <c r="CC270" s="107"/>
      <c r="CD270" s="107"/>
      <c r="CE270" s="102">
        <f>SUM(CE271)</f>
        <v>0</v>
      </c>
      <c r="CF270" s="102">
        <f>SUM(CF271)</f>
        <v>0</v>
      </c>
      <c r="CG270" s="102">
        <f t="shared" si="793"/>
        <v>0</v>
      </c>
      <c r="CH270" s="102">
        <f>SUM(CH271)</f>
        <v>35000</v>
      </c>
      <c r="CI270" s="102">
        <f>SUM(CI271)</f>
        <v>35000</v>
      </c>
      <c r="CJ270" s="102"/>
      <c r="CK270" s="102">
        <f t="shared" si="461"/>
        <v>0</v>
      </c>
      <c r="CL270" s="102">
        <f>SUM(CL271)</f>
        <v>0</v>
      </c>
      <c r="CM270" s="102">
        <f>SUM(CM271)</f>
        <v>35000</v>
      </c>
      <c r="CN270" s="102"/>
      <c r="CO270" s="102">
        <f t="shared" si="794"/>
        <v>0</v>
      </c>
      <c r="CP270" s="102">
        <f>SUM(CP271)</f>
        <v>0</v>
      </c>
      <c r="CQ270" s="102">
        <f>SUM(CQ271)</f>
        <v>35000</v>
      </c>
      <c r="CR270" s="102">
        <f>SUM(CR271)</f>
        <v>0</v>
      </c>
      <c r="CS270" s="102">
        <f t="shared" si="647"/>
        <v>0</v>
      </c>
      <c r="CT270" s="102">
        <f>SUM(CT271)</f>
        <v>-35000</v>
      </c>
      <c r="CU270" s="102">
        <f>SUM(CU271)</f>
        <v>0</v>
      </c>
      <c r="CV270" s="102">
        <f>SUM(CV271)</f>
        <v>0</v>
      </c>
      <c r="CW270" s="102">
        <f t="shared" si="648"/>
        <v>0</v>
      </c>
      <c r="CX270" s="102">
        <f t="shared" ref="CX270:DH270" si="818">SUM(CX271)</f>
        <v>0</v>
      </c>
      <c r="CY270" s="102">
        <f t="shared" si="818"/>
        <v>0</v>
      </c>
      <c r="CZ270" s="102">
        <f t="shared" si="818"/>
        <v>0</v>
      </c>
      <c r="DA270" s="102">
        <f t="shared" si="818"/>
        <v>0</v>
      </c>
      <c r="DB270" s="102">
        <f>SUM(DB271)</f>
        <v>0</v>
      </c>
      <c r="DC270" s="102">
        <f>SUM(DC271)</f>
        <v>0</v>
      </c>
      <c r="DD270" s="102">
        <f t="shared" si="706"/>
        <v>0</v>
      </c>
      <c r="DE270" s="102">
        <f t="shared" si="707"/>
        <v>0</v>
      </c>
      <c r="DF270" s="102">
        <f t="shared" ref="DF270" si="819">SUM(DF271)</f>
        <v>0</v>
      </c>
      <c r="DG270" s="102">
        <f t="shared" si="818"/>
        <v>0</v>
      </c>
      <c r="DH270" s="102">
        <f t="shared" si="818"/>
        <v>0</v>
      </c>
      <c r="DI270" s="102">
        <f t="shared" si="651"/>
        <v>0</v>
      </c>
      <c r="DJ270" s="102">
        <f>SUM(DJ271)</f>
        <v>0</v>
      </c>
      <c r="DK270" s="102">
        <f>SUM(DK271)</f>
        <v>0</v>
      </c>
      <c r="DL270" s="102">
        <f t="shared" si="773"/>
        <v>0</v>
      </c>
      <c r="DM270" s="102">
        <f>SUM(DM271)</f>
        <v>0</v>
      </c>
      <c r="DN270" s="102">
        <f>SUM(DN271)</f>
        <v>0</v>
      </c>
      <c r="DO270" s="102">
        <f t="shared" ref="DO270" si="820">SUM(DO271)</f>
        <v>0</v>
      </c>
      <c r="DP270" s="102">
        <f t="shared" si="654"/>
        <v>0</v>
      </c>
      <c r="DQ270" s="102">
        <f>SUM(DQ271)</f>
        <v>0</v>
      </c>
      <c r="DR270" s="102">
        <f>SUM(DR271)</f>
        <v>0</v>
      </c>
      <c r="DS270" s="102">
        <f t="shared" ref="DS270" si="821">SUM(DS271)</f>
        <v>0</v>
      </c>
      <c r="DT270" s="102">
        <f t="shared" si="656"/>
        <v>0</v>
      </c>
      <c r="DU270" s="102">
        <f>SUM(DU271)</f>
        <v>0</v>
      </c>
      <c r="DV270" s="102">
        <f>SUM(DV271)</f>
        <v>0</v>
      </c>
      <c r="DW270" s="102">
        <f t="shared" ref="DW270:DZ270" si="822">SUM(DW271)</f>
        <v>0</v>
      </c>
      <c r="DX270" s="102">
        <f t="shared" si="822"/>
        <v>0</v>
      </c>
      <c r="DY270" s="102">
        <f t="shared" si="822"/>
        <v>0</v>
      </c>
      <c r="DZ270" s="102">
        <f t="shared" si="822"/>
        <v>0</v>
      </c>
    </row>
    <row r="271" spans="1:130" ht="20.100000000000001" hidden="1" customHeight="1" x14ac:dyDescent="0.3">
      <c r="A271" s="620"/>
      <c r="B271" s="617"/>
      <c r="C271" s="536"/>
      <c r="D271" s="617"/>
      <c r="E271" s="617"/>
      <c r="F271" s="617"/>
      <c r="G271" s="617"/>
      <c r="H271" s="617"/>
      <c r="I271" s="617"/>
      <c r="J271" s="622" t="s">
        <v>208</v>
      </c>
      <c r="K271" s="654"/>
      <c r="L271" s="609"/>
      <c r="M271" s="701"/>
      <c r="N271" s="681">
        <v>3221</v>
      </c>
      <c r="O271" s="824" t="s">
        <v>257</v>
      </c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591"/>
      <c r="AJ271" s="31"/>
      <c r="AK271" s="31"/>
      <c r="AL271" s="31"/>
      <c r="AM271" s="31"/>
      <c r="AN271" s="51"/>
      <c r="AO271" s="51"/>
      <c r="AP271" s="51"/>
      <c r="AQ271" s="51"/>
      <c r="AR271" s="51"/>
      <c r="AS271" s="51"/>
      <c r="AT271" s="51"/>
      <c r="AU271" s="51"/>
      <c r="AV271" s="51"/>
      <c r="AW271" s="51"/>
      <c r="AX271" s="51"/>
      <c r="AY271" s="51"/>
      <c r="AZ271" s="51"/>
      <c r="BA271" s="51"/>
      <c r="BB271" s="51"/>
      <c r="BC271" s="51"/>
      <c r="BD271" s="51"/>
      <c r="BE271" s="51"/>
      <c r="BF271" s="51"/>
      <c r="BG271" s="103"/>
      <c r="BH271" s="103"/>
      <c r="BI271" s="103"/>
      <c r="BJ271" s="103"/>
      <c r="BK271" s="103"/>
      <c r="BL271" s="103"/>
      <c r="BM271" s="103"/>
      <c r="BN271" s="103"/>
      <c r="BO271" s="103"/>
      <c r="BP271" s="103"/>
      <c r="BQ271" s="103"/>
      <c r="BR271" s="103"/>
      <c r="BS271" s="103"/>
      <c r="BT271" s="103"/>
      <c r="BU271" s="103"/>
      <c r="BV271" s="103"/>
      <c r="BW271" s="103"/>
      <c r="BX271" s="103"/>
      <c r="BY271" s="103"/>
      <c r="BZ271" s="103">
        <v>0</v>
      </c>
      <c r="CA271" s="103"/>
      <c r="CB271" s="103"/>
      <c r="CC271" s="103"/>
      <c r="CD271" s="103"/>
      <c r="CE271" s="103">
        <v>0</v>
      </c>
      <c r="CF271" s="103">
        <v>0</v>
      </c>
      <c r="CG271" s="103">
        <f t="shared" si="793"/>
        <v>0</v>
      </c>
      <c r="CH271" s="103">
        <f>(CI271-CE271)</f>
        <v>35000</v>
      </c>
      <c r="CI271" s="103">
        <v>35000</v>
      </c>
      <c r="CJ271" s="103"/>
      <c r="CK271" s="103">
        <f t="shared" si="461"/>
        <v>0</v>
      </c>
      <c r="CL271" s="103">
        <f>(CM271-CI271)</f>
        <v>0</v>
      </c>
      <c r="CM271" s="103">
        <v>35000</v>
      </c>
      <c r="CN271" s="103"/>
      <c r="CO271" s="103">
        <f t="shared" si="794"/>
        <v>0</v>
      </c>
      <c r="CP271" s="103">
        <f>(CQ271-CM271)</f>
        <v>0</v>
      </c>
      <c r="CQ271" s="103">
        <v>35000</v>
      </c>
      <c r="CR271" s="103">
        <v>0</v>
      </c>
      <c r="CS271" s="103">
        <f t="shared" si="647"/>
        <v>0</v>
      </c>
      <c r="CT271" s="103">
        <f>(CU271-CQ271)</f>
        <v>-35000</v>
      </c>
      <c r="CU271" s="103">
        <v>0</v>
      </c>
      <c r="CV271" s="103">
        <v>0</v>
      </c>
      <c r="CW271" s="103">
        <f t="shared" si="648"/>
        <v>0</v>
      </c>
      <c r="CX271" s="103">
        <f>(CY271-CU271)</f>
        <v>0</v>
      </c>
      <c r="CY271" s="103">
        <v>0</v>
      </c>
      <c r="CZ271" s="103"/>
      <c r="DA271" s="103"/>
      <c r="DB271" s="103">
        <v>0</v>
      </c>
      <c r="DC271" s="103">
        <v>0</v>
      </c>
      <c r="DD271" s="103">
        <f t="shared" si="706"/>
        <v>0</v>
      </c>
      <c r="DE271" s="103">
        <f t="shared" si="707"/>
        <v>0</v>
      </c>
      <c r="DF271" s="103"/>
      <c r="DG271" s="103">
        <v>0</v>
      </c>
      <c r="DH271" s="103"/>
      <c r="DI271" s="103">
        <f t="shared" si="651"/>
        <v>0</v>
      </c>
      <c r="DJ271" s="103">
        <f>(DK271-DG271)</f>
        <v>0</v>
      </c>
      <c r="DK271" s="103"/>
      <c r="DL271" s="103">
        <f t="shared" si="773"/>
        <v>0</v>
      </c>
      <c r="DM271" s="103">
        <f>(DN271-DK271)</f>
        <v>0</v>
      </c>
      <c r="DN271" s="103"/>
      <c r="DO271" s="103"/>
      <c r="DP271" s="103">
        <f t="shared" si="654"/>
        <v>0</v>
      </c>
      <c r="DQ271" s="103">
        <f>(DR271-DN271)</f>
        <v>0</v>
      </c>
      <c r="DR271" s="103"/>
      <c r="DS271" s="103"/>
      <c r="DT271" s="103">
        <f t="shared" si="656"/>
        <v>0</v>
      </c>
      <c r="DU271" s="103">
        <f>(DV271-DR271)</f>
        <v>0</v>
      </c>
      <c r="DV271" s="103"/>
      <c r="DW271" s="103"/>
      <c r="DX271" s="103"/>
      <c r="DY271" s="103"/>
      <c r="DZ271" s="103"/>
    </row>
    <row r="272" spans="1:130" ht="20.100000000000001" hidden="1" customHeight="1" x14ac:dyDescent="0.3">
      <c r="A272" s="635"/>
      <c r="B272" s="640" t="s">
        <v>648</v>
      </c>
      <c r="C272" s="641" t="s">
        <v>507</v>
      </c>
      <c r="D272" s="622"/>
      <c r="E272" s="622"/>
      <c r="F272" s="622"/>
      <c r="G272" s="622"/>
      <c r="H272" s="622"/>
      <c r="I272" s="622"/>
      <c r="J272" s="622" t="s">
        <v>208</v>
      </c>
      <c r="K272" s="810"/>
      <c r="L272" s="587"/>
      <c r="M272" s="822">
        <v>323</v>
      </c>
      <c r="N272" s="822" t="s">
        <v>31</v>
      </c>
      <c r="O272" s="802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574"/>
      <c r="AJ272" s="35"/>
      <c r="AK272" s="35"/>
      <c r="AL272" s="35"/>
      <c r="AM272" s="35"/>
      <c r="AN272" s="102"/>
      <c r="AO272" s="102"/>
      <c r="AP272" s="102"/>
      <c r="AQ272" s="102"/>
      <c r="AR272" s="102"/>
      <c r="AS272" s="38"/>
      <c r="AT272" s="38"/>
      <c r="AU272" s="102"/>
      <c r="AV272" s="102"/>
      <c r="AW272" s="102"/>
      <c r="AX272" s="102"/>
      <c r="AY272" s="102"/>
      <c r="AZ272" s="102"/>
      <c r="BA272" s="102"/>
      <c r="BB272" s="102"/>
      <c r="BC272" s="102"/>
      <c r="BD272" s="102"/>
      <c r="BE272" s="102"/>
      <c r="BF272" s="102"/>
      <c r="BG272" s="102">
        <f>SUM(BG273)</f>
        <v>0</v>
      </c>
      <c r="BH272" s="102">
        <f>SUM(BH273)</f>
        <v>0</v>
      </c>
      <c r="BI272" s="102">
        <f>SUM(BI273)</f>
        <v>4000</v>
      </c>
      <c r="BJ272" s="102">
        <f>SUM(BJ273)</f>
        <v>4000</v>
      </c>
      <c r="BK272" s="102">
        <f>SUM(BK273)</f>
        <v>0</v>
      </c>
      <c r="BL272" s="102">
        <f>IFERROR(BK272/BJ272*100,)</f>
        <v>0</v>
      </c>
      <c r="BM272" s="102"/>
      <c r="BN272" s="102"/>
      <c r="BO272" s="102">
        <f>SUM(BO273)</f>
        <v>4000</v>
      </c>
      <c r="BP272" s="102"/>
      <c r="BQ272" s="102"/>
      <c r="BR272" s="102">
        <f>SUM(BR273)</f>
        <v>0</v>
      </c>
      <c r="BS272" s="102">
        <f>SUM(BS273)</f>
        <v>4000</v>
      </c>
      <c r="BT272" s="102">
        <f>SUM(BT273)</f>
        <v>0</v>
      </c>
      <c r="BU272" s="102">
        <f>SUM(BU273)</f>
        <v>0</v>
      </c>
      <c r="BV272" s="102">
        <f>SUM(BV273)</f>
        <v>4000</v>
      </c>
      <c r="BW272" s="102"/>
      <c r="BX272" s="102"/>
      <c r="BY272" s="102">
        <f>SUM(BY273)</f>
        <v>4000</v>
      </c>
      <c r="BZ272" s="102">
        <f>SUM(BZ273)</f>
        <v>0</v>
      </c>
      <c r="CA272" s="102">
        <f>IFERROR(BZ272/BG272*100,)</f>
        <v>0</v>
      </c>
      <c r="CB272" s="102">
        <f>IFERROR(BZ272/BY272*100,)</f>
        <v>0</v>
      </c>
      <c r="CC272" s="102">
        <f>SUM(CC273)</f>
        <v>0</v>
      </c>
      <c r="CD272" s="102">
        <f>SUM(CD273)</f>
        <v>0</v>
      </c>
      <c r="CE272" s="102">
        <f>SUM(CE273)</f>
        <v>4000</v>
      </c>
      <c r="CF272" s="102">
        <f>SUM(CF273)</f>
        <v>0</v>
      </c>
      <c r="CG272" s="102">
        <f t="shared" si="793"/>
        <v>0</v>
      </c>
      <c r="CH272" s="102">
        <f>SUM(CH273)</f>
        <v>-4000</v>
      </c>
      <c r="CI272" s="102">
        <f>SUM(CI273)</f>
        <v>0</v>
      </c>
      <c r="CJ272" s="102"/>
      <c r="CK272" s="102">
        <f t="shared" si="461"/>
        <v>0</v>
      </c>
      <c r="CL272" s="102">
        <f>SUM(CL273)</f>
        <v>0</v>
      </c>
      <c r="CM272" s="102">
        <f>SUM(CM273)</f>
        <v>0</v>
      </c>
      <c r="CN272" s="102"/>
      <c r="CO272" s="102">
        <f t="shared" si="794"/>
        <v>0</v>
      </c>
      <c r="CP272" s="102">
        <f>SUM(CP273)</f>
        <v>0</v>
      </c>
      <c r="CQ272" s="102">
        <f>SUM(CQ273)</f>
        <v>0</v>
      </c>
      <c r="CR272" s="102">
        <f>SUM(CR273)</f>
        <v>0</v>
      </c>
      <c r="CS272" s="102">
        <f t="shared" si="647"/>
        <v>0</v>
      </c>
      <c r="CT272" s="102">
        <f>SUM(CT273)</f>
        <v>0</v>
      </c>
      <c r="CU272" s="102">
        <f>SUM(CU273)</f>
        <v>0</v>
      </c>
      <c r="CV272" s="102">
        <f>SUM(CV273)</f>
        <v>0</v>
      </c>
      <c r="CW272" s="102">
        <f t="shared" si="648"/>
        <v>0</v>
      </c>
      <c r="CX272" s="102">
        <f t="shared" ref="CX272:DH272" si="823">SUM(CX273)</f>
        <v>0</v>
      </c>
      <c r="CY272" s="102">
        <f t="shared" si="823"/>
        <v>0</v>
      </c>
      <c r="CZ272" s="102">
        <f t="shared" si="823"/>
        <v>0</v>
      </c>
      <c r="DA272" s="102">
        <f t="shared" si="823"/>
        <v>0</v>
      </c>
      <c r="DB272" s="102">
        <f>SUM(DB273)</f>
        <v>0</v>
      </c>
      <c r="DC272" s="102">
        <f>SUM(DC273)</f>
        <v>0</v>
      </c>
      <c r="DD272" s="102">
        <f t="shared" si="706"/>
        <v>0</v>
      </c>
      <c r="DE272" s="102">
        <f t="shared" si="707"/>
        <v>0</v>
      </c>
      <c r="DF272" s="102">
        <f t="shared" ref="DF272" si="824">SUM(DF273)</f>
        <v>0</v>
      </c>
      <c r="DG272" s="102">
        <f t="shared" si="823"/>
        <v>0</v>
      </c>
      <c r="DH272" s="102">
        <f t="shared" si="823"/>
        <v>0</v>
      </c>
      <c r="DI272" s="102">
        <f t="shared" si="651"/>
        <v>0</v>
      </c>
      <c r="DJ272" s="102">
        <f>SUM(DJ273)</f>
        <v>0</v>
      </c>
      <c r="DK272" s="102">
        <f>SUM(DK273)</f>
        <v>0</v>
      </c>
      <c r="DL272" s="102">
        <f t="shared" si="773"/>
        <v>0</v>
      </c>
      <c r="DM272" s="102">
        <f>SUM(DM273)</f>
        <v>0</v>
      </c>
      <c r="DN272" s="102">
        <f>SUM(DN273)</f>
        <v>0</v>
      </c>
      <c r="DO272" s="102">
        <f t="shared" ref="DO272" si="825">SUM(DO273)</f>
        <v>0</v>
      </c>
      <c r="DP272" s="102">
        <f t="shared" si="654"/>
        <v>0</v>
      </c>
      <c r="DQ272" s="102">
        <f>SUM(DQ273)</f>
        <v>0</v>
      </c>
      <c r="DR272" s="102">
        <f>SUM(DR273)</f>
        <v>0</v>
      </c>
      <c r="DS272" s="102">
        <f t="shared" ref="DS272" si="826">SUM(DS273)</f>
        <v>0</v>
      </c>
      <c r="DT272" s="102">
        <f t="shared" si="656"/>
        <v>0</v>
      </c>
      <c r="DU272" s="102">
        <f>SUM(DU273)</f>
        <v>0</v>
      </c>
      <c r="DV272" s="102">
        <f>SUM(DV273)</f>
        <v>0</v>
      </c>
      <c r="DW272" s="102">
        <f t="shared" ref="DW272:DZ272" si="827">SUM(DW273)</f>
        <v>0</v>
      </c>
      <c r="DX272" s="102">
        <f t="shared" si="827"/>
        <v>0</v>
      </c>
      <c r="DY272" s="102">
        <f t="shared" si="827"/>
        <v>0</v>
      </c>
      <c r="DZ272" s="102">
        <f t="shared" si="827"/>
        <v>0</v>
      </c>
    </row>
    <row r="273" spans="1:130" ht="20.100000000000001" hidden="1" customHeight="1" x14ac:dyDescent="0.3">
      <c r="A273" s="635"/>
      <c r="B273" s="622"/>
      <c r="C273" s="641"/>
      <c r="D273" s="622"/>
      <c r="E273" s="622"/>
      <c r="F273" s="622"/>
      <c r="G273" s="622"/>
      <c r="H273" s="622"/>
      <c r="I273" s="622"/>
      <c r="J273" s="622" t="s">
        <v>208</v>
      </c>
      <c r="K273" s="810"/>
      <c r="L273" s="587"/>
      <c r="M273" s="587"/>
      <c r="N273" s="588">
        <v>3239</v>
      </c>
      <c r="O273" s="642" t="s">
        <v>164</v>
      </c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591"/>
      <c r="AJ273" s="31"/>
      <c r="AK273" s="31"/>
      <c r="AL273" s="31"/>
      <c r="AM273" s="31"/>
      <c r="AN273" s="106"/>
      <c r="AO273" s="106"/>
      <c r="AP273" s="106"/>
      <c r="AQ273" s="106"/>
      <c r="AR273" s="106"/>
      <c r="AS273" s="51"/>
      <c r="AT273" s="51"/>
      <c r="AU273" s="106"/>
      <c r="AV273" s="106"/>
      <c r="AW273" s="106"/>
      <c r="AX273" s="106"/>
      <c r="AY273" s="106"/>
      <c r="AZ273" s="106"/>
      <c r="BA273" s="106"/>
      <c r="BB273" s="106"/>
      <c r="BC273" s="106"/>
      <c r="BD273" s="106"/>
      <c r="BE273" s="106"/>
      <c r="BF273" s="106"/>
      <c r="BG273" s="103">
        <v>0</v>
      </c>
      <c r="BH273" s="103">
        <v>0</v>
      </c>
      <c r="BI273" s="103">
        <f>(BJ273-BH273)</f>
        <v>4000</v>
      </c>
      <c r="BJ273" s="103">
        <v>4000</v>
      </c>
      <c r="BK273" s="106">
        <v>0</v>
      </c>
      <c r="BL273" s="103">
        <f>IFERROR(BK273/BJ273*100,)</f>
        <v>0</v>
      </c>
      <c r="BM273" s="103"/>
      <c r="BN273" s="103"/>
      <c r="BO273" s="103">
        <v>4000</v>
      </c>
      <c r="BP273" s="103"/>
      <c r="BQ273" s="103"/>
      <c r="BR273" s="103">
        <f>(BS273-BO273)</f>
        <v>0</v>
      </c>
      <c r="BS273" s="103">
        <v>4000</v>
      </c>
      <c r="BT273" s="103">
        <v>0</v>
      </c>
      <c r="BU273" s="103">
        <f>(BY273-BO273)</f>
        <v>0</v>
      </c>
      <c r="BV273" s="103">
        <v>4000</v>
      </c>
      <c r="BW273" s="103"/>
      <c r="BX273" s="103"/>
      <c r="BY273" s="103">
        <v>4000</v>
      </c>
      <c r="BZ273" s="103">
        <v>0</v>
      </c>
      <c r="CA273" s="103">
        <f>IFERROR(BZ273/BG273*100,)</f>
        <v>0</v>
      </c>
      <c r="CB273" s="103">
        <f>IFERROR(BZ273/BY273*100,)</f>
        <v>0</v>
      </c>
      <c r="CC273" s="103"/>
      <c r="CD273" s="103"/>
      <c r="CE273" s="103">
        <v>4000</v>
      </c>
      <c r="CF273" s="103">
        <v>0</v>
      </c>
      <c r="CG273" s="103">
        <f t="shared" si="793"/>
        <v>0</v>
      </c>
      <c r="CH273" s="103">
        <f>(CI273-CE273)</f>
        <v>-4000</v>
      </c>
      <c r="CI273" s="103">
        <v>0</v>
      </c>
      <c r="CJ273" s="103"/>
      <c r="CK273" s="103">
        <f t="shared" si="461"/>
        <v>0</v>
      </c>
      <c r="CL273" s="103">
        <f>(CM273-CI273)</f>
        <v>0</v>
      </c>
      <c r="CM273" s="103">
        <v>0</v>
      </c>
      <c r="CN273" s="103"/>
      <c r="CO273" s="103">
        <f t="shared" si="794"/>
        <v>0</v>
      </c>
      <c r="CP273" s="103">
        <f>(CQ273-CM273)</f>
        <v>0</v>
      </c>
      <c r="CQ273" s="103">
        <v>0</v>
      </c>
      <c r="CR273" s="103">
        <v>0</v>
      </c>
      <c r="CS273" s="103">
        <f t="shared" si="647"/>
        <v>0</v>
      </c>
      <c r="CT273" s="103">
        <f>(CU273-CQ273)</f>
        <v>0</v>
      </c>
      <c r="CU273" s="103">
        <v>0</v>
      </c>
      <c r="CV273" s="103">
        <v>0</v>
      </c>
      <c r="CW273" s="103">
        <f t="shared" si="648"/>
        <v>0</v>
      </c>
      <c r="CX273" s="103">
        <f>(CY273-CU273)</f>
        <v>0</v>
      </c>
      <c r="CY273" s="103">
        <v>0</v>
      </c>
      <c r="CZ273" s="103"/>
      <c r="DA273" s="103"/>
      <c r="DB273" s="103">
        <v>0</v>
      </c>
      <c r="DC273" s="103">
        <v>0</v>
      </c>
      <c r="DD273" s="103">
        <f t="shared" si="706"/>
        <v>0</v>
      </c>
      <c r="DE273" s="103">
        <f t="shared" si="707"/>
        <v>0</v>
      </c>
      <c r="DF273" s="103"/>
      <c r="DG273" s="103">
        <v>0</v>
      </c>
      <c r="DH273" s="103"/>
      <c r="DI273" s="103">
        <f t="shared" si="651"/>
        <v>0</v>
      </c>
      <c r="DJ273" s="103">
        <f>(DK273-DG273)</f>
        <v>0</v>
      </c>
      <c r="DK273" s="103"/>
      <c r="DL273" s="103">
        <f t="shared" si="773"/>
        <v>0</v>
      </c>
      <c r="DM273" s="103">
        <f>(DN273-DK273)</f>
        <v>0</v>
      </c>
      <c r="DN273" s="103"/>
      <c r="DO273" s="103"/>
      <c r="DP273" s="103">
        <f t="shared" si="654"/>
        <v>0</v>
      </c>
      <c r="DQ273" s="103">
        <f>(DR273-DN273)</f>
        <v>0</v>
      </c>
      <c r="DR273" s="103"/>
      <c r="DS273" s="103"/>
      <c r="DT273" s="103">
        <f t="shared" si="656"/>
        <v>0</v>
      </c>
      <c r="DU273" s="103">
        <f>(DV273-DR273)</f>
        <v>0</v>
      </c>
      <c r="DV273" s="103"/>
      <c r="DW273" s="103"/>
      <c r="DX273" s="103"/>
      <c r="DY273" s="103"/>
      <c r="DZ273" s="103"/>
    </row>
    <row r="274" spans="1:130" ht="20.100000000000001" customHeight="1" x14ac:dyDescent="0.3">
      <c r="A274" s="622"/>
      <c r="B274" s="622" t="s">
        <v>716</v>
      </c>
      <c r="C274" s="641" t="s">
        <v>507</v>
      </c>
      <c r="D274" s="622"/>
      <c r="E274" s="622"/>
      <c r="F274" s="622"/>
      <c r="G274" s="622"/>
      <c r="H274" s="622"/>
      <c r="I274" s="622"/>
      <c r="J274" s="622" t="s">
        <v>208</v>
      </c>
      <c r="K274" s="810"/>
      <c r="L274" s="587"/>
      <c r="M274" s="817">
        <v>324</v>
      </c>
      <c r="N274" s="817" t="s">
        <v>256</v>
      </c>
      <c r="O274" s="802"/>
      <c r="P274" s="31"/>
      <c r="Q274" s="31"/>
      <c r="R274" s="31"/>
      <c r="S274" s="31"/>
      <c r="T274" s="31"/>
      <c r="U274" s="31"/>
      <c r="V274" s="31"/>
      <c r="W274" s="35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5"/>
      <c r="AI274" s="574"/>
      <c r="AJ274" s="31"/>
      <c r="AK274" s="31"/>
      <c r="AL274" s="31"/>
      <c r="AM274" s="31"/>
      <c r="AN274" s="106"/>
      <c r="AO274" s="106"/>
      <c r="AP274" s="106"/>
      <c r="AQ274" s="106"/>
      <c r="AR274" s="106"/>
      <c r="AS274" s="51"/>
      <c r="AT274" s="51"/>
      <c r="AU274" s="106"/>
      <c r="AV274" s="106"/>
      <c r="AW274" s="106"/>
      <c r="AX274" s="106"/>
      <c r="AY274" s="106"/>
      <c r="AZ274" s="106"/>
      <c r="BA274" s="106"/>
      <c r="BB274" s="106"/>
      <c r="BC274" s="106"/>
      <c r="BD274" s="106"/>
      <c r="BE274" s="106"/>
      <c r="BF274" s="106"/>
      <c r="BG274" s="103"/>
      <c r="BH274" s="103"/>
      <c r="BI274" s="103"/>
      <c r="BJ274" s="103"/>
      <c r="BK274" s="106"/>
      <c r="BL274" s="103"/>
      <c r="BM274" s="103"/>
      <c r="BN274" s="103"/>
      <c r="BO274" s="103"/>
      <c r="BP274" s="103"/>
      <c r="BQ274" s="103"/>
      <c r="BR274" s="103"/>
      <c r="BS274" s="103"/>
      <c r="BT274" s="103"/>
      <c r="BU274" s="103"/>
      <c r="BV274" s="103"/>
      <c r="BW274" s="103"/>
      <c r="BX274" s="103"/>
      <c r="BY274" s="103"/>
      <c r="BZ274" s="102">
        <f>SUM(BZ275)</f>
        <v>0</v>
      </c>
      <c r="CA274" s="103"/>
      <c r="CB274" s="103"/>
      <c r="CC274" s="103"/>
      <c r="CD274" s="103"/>
      <c r="CE274" s="102">
        <f>SUM(CE275)</f>
        <v>0</v>
      </c>
      <c r="CF274" s="102">
        <f>SUM(CF275)</f>
        <v>0</v>
      </c>
      <c r="CG274" s="102">
        <f t="shared" si="793"/>
        <v>0</v>
      </c>
      <c r="CH274" s="102">
        <f>SUM(CH275)</f>
        <v>2500</v>
      </c>
      <c r="CI274" s="102">
        <f>SUM(CI275)</f>
        <v>2500</v>
      </c>
      <c r="CJ274" s="102"/>
      <c r="CK274" s="102">
        <f t="shared" si="461"/>
        <v>0</v>
      </c>
      <c r="CL274" s="102">
        <f>SUM(CL275)</f>
        <v>0</v>
      </c>
      <c r="CM274" s="102">
        <f>SUM(CM275)</f>
        <v>2500</v>
      </c>
      <c r="CN274" s="102"/>
      <c r="CO274" s="102">
        <f t="shared" si="794"/>
        <v>0</v>
      </c>
      <c r="CP274" s="102">
        <f>SUM(CP275)</f>
        <v>0</v>
      </c>
      <c r="CQ274" s="102">
        <f>SUM(CQ275)</f>
        <v>2500</v>
      </c>
      <c r="CR274" s="102">
        <f>SUM(CR275)</f>
        <v>2500</v>
      </c>
      <c r="CS274" s="102">
        <f t="shared" si="647"/>
        <v>100</v>
      </c>
      <c r="CT274" s="102">
        <f>SUM(CT275)</f>
        <v>0</v>
      </c>
      <c r="CU274" s="102">
        <f>SUM(CU275)</f>
        <v>2500</v>
      </c>
      <c r="CV274" s="102">
        <f>SUM(CV275)</f>
        <v>2500</v>
      </c>
      <c r="CW274" s="102">
        <f t="shared" si="648"/>
        <v>100</v>
      </c>
      <c r="CX274" s="102">
        <f t="shared" ref="CX274:DH274" si="828">SUM(CX275)</f>
        <v>0</v>
      </c>
      <c r="CY274" s="102">
        <f t="shared" si="828"/>
        <v>2500</v>
      </c>
      <c r="CZ274" s="102">
        <f t="shared" si="828"/>
        <v>0</v>
      </c>
      <c r="DA274" s="102">
        <f t="shared" si="828"/>
        <v>0</v>
      </c>
      <c r="DB274" s="102">
        <f>SUM(DB275)</f>
        <v>2500</v>
      </c>
      <c r="DC274" s="102">
        <f>SUM(DC275)</f>
        <v>0</v>
      </c>
      <c r="DD274" s="102">
        <f t="shared" si="706"/>
        <v>0</v>
      </c>
      <c r="DE274" s="102">
        <f t="shared" si="707"/>
        <v>0</v>
      </c>
      <c r="DF274" s="102">
        <f t="shared" ref="DF274" si="829">SUM(DF275)</f>
        <v>2500</v>
      </c>
      <c r="DG274" s="102">
        <f t="shared" si="828"/>
        <v>0</v>
      </c>
      <c r="DH274" s="102">
        <f t="shared" si="828"/>
        <v>0</v>
      </c>
      <c r="DI274" s="102">
        <f t="shared" si="651"/>
        <v>0</v>
      </c>
      <c r="DJ274" s="102">
        <f>SUM(DJ275)</f>
        <v>0</v>
      </c>
      <c r="DK274" s="102">
        <f>SUM(DK275)</f>
        <v>0</v>
      </c>
      <c r="DL274" s="102">
        <f t="shared" si="773"/>
        <v>0</v>
      </c>
      <c r="DM274" s="102">
        <f>SUM(DM275)</f>
        <v>0</v>
      </c>
      <c r="DN274" s="102">
        <f>SUM(DN275)</f>
        <v>0</v>
      </c>
      <c r="DO274" s="102">
        <f t="shared" ref="DO274" si="830">SUM(DO275)</f>
        <v>0</v>
      </c>
      <c r="DP274" s="102">
        <f t="shared" si="654"/>
        <v>0</v>
      </c>
      <c r="DQ274" s="102">
        <f>SUM(DQ275)</f>
        <v>0</v>
      </c>
      <c r="DR274" s="102">
        <f>SUM(DR275)</f>
        <v>0</v>
      </c>
      <c r="DS274" s="102">
        <f t="shared" ref="DS274" si="831">SUM(DS275)</f>
        <v>0</v>
      </c>
      <c r="DT274" s="102">
        <f t="shared" si="656"/>
        <v>0</v>
      </c>
      <c r="DU274" s="102">
        <f>SUM(DU275)</f>
        <v>0</v>
      </c>
      <c r="DV274" s="102">
        <f>SUM(DV275)</f>
        <v>0</v>
      </c>
      <c r="DW274" s="102">
        <f t="shared" ref="DW274:DZ274" si="832">SUM(DW275)</f>
        <v>0</v>
      </c>
      <c r="DX274" s="102">
        <f t="shared" si="832"/>
        <v>0</v>
      </c>
      <c r="DY274" s="102">
        <f t="shared" si="832"/>
        <v>0</v>
      </c>
      <c r="DZ274" s="102">
        <f t="shared" si="832"/>
        <v>0</v>
      </c>
    </row>
    <row r="275" spans="1:130" ht="20.100000000000001" customHeight="1" x14ac:dyDescent="0.3">
      <c r="A275" s="622"/>
      <c r="B275" s="622"/>
      <c r="C275" s="641"/>
      <c r="D275" s="622"/>
      <c r="E275" s="622"/>
      <c r="F275" s="622"/>
      <c r="G275" s="622"/>
      <c r="H275" s="622"/>
      <c r="I275" s="622"/>
      <c r="J275" s="622" t="s">
        <v>208</v>
      </c>
      <c r="K275" s="810"/>
      <c r="L275" s="587"/>
      <c r="M275" s="587"/>
      <c r="N275" s="588">
        <v>3241</v>
      </c>
      <c r="O275" s="642" t="s">
        <v>256</v>
      </c>
      <c r="P275" s="31"/>
      <c r="Q275" s="31"/>
      <c r="R275" s="31"/>
      <c r="S275" s="31"/>
      <c r="T275" s="31"/>
      <c r="U275" s="31"/>
      <c r="V275" s="31"/>
      <c r="W275" s="35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5"/>
      <c r="AI275" s="574"/>
      <c r="AJ275" s="31"/>
      <c r="AK275" s="31"/>
      <c r="AL275" s="31"/>
      <c r="AM275" s="31"/>
      <c r="AN275" s="106"/>
      <c r="AO275" s="106"/>
      <c r="AP275" s="106"/>
      <c r="AQ275" s="106"/>
      <c r="AR275" s="106"/>
      <c r="AS275" s="51"/>
      <c r="AT275" s="51"/>
      <c r="AU275" s="106"/>
      <c r="AV275" s="106"/>
      <c r="AW275" s="106"/>
      <c r="AX275" s="106"/>
      <c r="AY275" s="106"/>
      <c r="AZ275" s="106"/>
      <c r="BA275" s="106"/>
      <c r="BB275" s="106"/>
      <c r="BC275" s="106"/>
      <c r="BD275" s="106"/>
      <c r="BE275" s="106"/>
      <c r="BF275" s="106"/>
      <c r="BG275" s="103"/>
      <c r="BH275" s="103"/>
      <c r="BI275" s="103"/>
      <c r="BJ275" s="103"/>
      <c r="BK275" s="106"/>
      <c r="BL275" s="103"/>
      <c r="BM275" s="103"/>
      <c r="BN275" s="103"/>
      <c r="BO275" s="103"/>
      <c r="BP275" s="103"/>
      <c r="BQ275" s="103"/>
      <c r="BR275" s="103"/>
      <c r="BS275" s="103"/>
      <c r="BT275" s="103"/>
      <c r="BU275" s="103"/>
      <c r="BV275" s="103"/>
      <c r="BW275" s="103"/>
      <c r="BX275" s="103"/>
      <c r="BY275" s="103"/>
      <c r="BZ275" s="103">
        <v>0</v>
      </c>
      <c r="CA275" s="103"/>
      <c r="CB275" s="103"/>
      <c r="CC275" s="103"/>
      <c r="CD275" s="103"/>
      <c r="CE275" s="103">
        <v>0</v>
      </c>
      <c r="CF275" s="103">
        <v>0</v>
      </c>
      <c r="CG275" s="103">
        <f t="shared" si="793"/>
        <v>0</v>
      </c>
      <c r="CH275" s="103">
        <f>(CI275-CE275)</f>
        <v>2500</v>
      </c>
      <c r="CI275" s="103">
        <v>2500</v>
      </c>
      <c r="CJ275" s="103"/>
      <c r="CK275" s="103">
        <f t="shared" ref="CK275:CK281" si="833">IFERROR(CJ275/CI275*100,)</f>
        <v>0</v>
      </c>
      <c r="CL275" s="103">
        <f>(CM275-CI275)</f>
        <v>0</v>
      </c>
      <c r="CM275" s="103">
        <v>2500</v>
      </c>
      <c r="CN275" s="103"/>
      <c r="CO275" s="103">
        <f t="shared" si="794"/>
        <v>0</v>
      </c>
      <c r="CP275" s="103">
        <f>(CQ275-CM275)</f>
        <v>0</v>
      </c>
      <c r="CQ275" s="103">
        <v>2500</v>
      </c>
      <c r="CR275" s="103">
        <v>2500</v>
      </c>
      <c r="CS275" s="103">
        <f t="shared" ref="CS275:CS281" si="834">IFERROR(CR275/CQ275*100,)</f>
        <v>100</v>
      </c>
      <c r="CT275" s="103">
        <f>(CU275-CQ275)</f>
        <v>0</v>
      </c>
      <c r="CU275" s="103">
        <v>2500</v>
      </c>
      <c r="CV275" s="103">
        <v>2500</v>
      </c>
      <c r="CW275" s="103">
        <f t="shared" si="648"/>
        <v>100</v>
      </c>
      <c r="CX275" s="103">
        <f>(CY275-CU275)</f>
        <v>0</v>
      </c>
      <c r="CY275" s="103">
        <v>2500</v>
      </c>
      <c r="CZ275" s="103"/>
      <c r="DA275" s="103"/>
      <c r="DB275" s="103">
        <v>2500</v>
      </c>
      <c r="DC275" s="103">
        <v>0</v>
      </c>
      <c r="DD275" s="103">
        <f t="shared" si="706"/>
        <v>0</v>
      </c>
      <c r="DE275" s="103">
        <f t="shared" si="707"/>
        <v>0</v>
      </c>
      <c r="DF275" s="103">
        <v>2500</v>
      </c>
      <c r="DG275" s="103">
        <v>0</v>
      </c>
      <c r="DH275" s="103"/>
      <c r="DI275" s="103">
        <f t="shared" si="651"/>
        <v>0</v>
      </c>
      <c r="DJ275" s="103">
        <f>(DK275-DG275)</f>
        <v>0</v>
      </c>
      <c r="DK275" s="103"/>
      <c r="DL275" s="103">
        <f t="shared" si="773"/>
        <v>0</v>
      </c>
      <c r="DM275" s="103">
        <f>(DN275-DK275)</f>
        <v>0</v>
      </c>
      <c r="DN275" s="103"/>
      <c r="DO275" s="103"/>
      <c r="DP275" s="103">
        <f t="shared" si="654"/>
        <v>0</v>
      </c>
      <c r="DQ275" s="103">
        <f>(DR275-DN275)</f>
        <v>0</v>
      </c>
      <c r="DR275" s="103"/>
      <c r="DS275" s="103"/>
      <c r="DT275" s="103">
        <f t="shared" si="656"/>
        <v>0</v>
      </c>
      <c r="DU275" s="103">
        <f>(DV275-DR275)</f>
        <v>0</v>
      </c>
      <c r="DV275" s="103"/>
      <c r="DW275" s="103"/>
      <c r="DX275" s="103"/>
      <c r="DY275" s="103"/>
      <c r="DZ275" s="103"/>
    </row>
    <row r="276" spans="1:130" ht="20.100000000000001" customHeight="1" x14ac:dyDescent="0.3">
      <c r="A276" s="622"/>
      <c r="B276" s="622"/>
      <c r="C276" s="641"/>
      <c r="D276" s="622"/>
      <c r="E276" s="622"/>
      <c r="F276" s="622"/>
      <c r="G276" s="622"/>
      <c r="H276" s="622"/>
      <c r="I276" s="622"/>
      <c r="J276" s="622" t="s">
        <v>208</v>
      </c>
      <c r="K276" s="811">
        <v>4</v>
      </c>
      <c r="L276" s="905" t="s">
        <v>184</v>
      </c>
      <c r="M276" s="905"/>
      <c r="N276" s="905"/>
      <c r="O276" s="905"/>
      <c r="P276" s="31"/>
      <c r="Q276" s="31"/>
      <c r="R276" s="31"/>
      <c r="S276" s="31"/>
      <c r="T276" s="31"/>
      <c r="U276" s="31"/>
      <c r="V276" s="31"/>
      <c r="W276" s="35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5"/>
      <c r="AI276" s="574"/>
      <c r="AJ276" s="31"/>
      <c r="AK276" s="31"/>
      <c r="AL276" s="31"/>
      <c r="AM276" s="31"/>
      <c r="AN276" s="106"/>
      <c r="AO276" s="106"/>
      <c r="AP276" s="106"/>
      <c r="AQ276" s="106"/>
      <c r="AR276" s="106"/>
      <c r="AS276" s="51"/>
      <c r="AT276" s="51"/>
      <c r="AU276" s="106"/>
      <c r="AV276" s="106"/>
      <c r="AW276" s="106"/>
      <c r="AX276" s="106"/>
      <c r="AY276" s="106"/>
      <c r="AZ276" s="106"/>
      <c r="BA276" s="106"/>
      <c r="BB276" s="106"/>
      <c r="BC276" s="106"/>
      <c r="BD276" s="106"/>
      <c r="BE276" s="106"/>
      <c r="BF276" s="106"/>
      <c r="BG276" s="103"/>
      <c r="BH276" s="103"/>
      <c r="BI276" s="103"/>
      <c r="BJ276" s="103"/>
      <c r="BK276" s="106"/>
      <c r="BL276" s="103"/>
      <c r="BM276" s="103"/>
      <c r="BN276" s="103"/>
      <c r="BO276" s="103"/>
      <c r="BP276" s="103"/>
      <c r="BQ276" s="103"/>
      <c r="BR276" s="103"/>
      <c r="BS276" s="103"/>
      <c r="BT276" s="103"/>
      <c r="BU276" s="103"/>
      <c r="BV276" s="103"/>
      <c r="BW276" s="103"/>
      <c r="BX276" s="103"/>
      <c r="BY276" s="103"/>
      <c r="BZ276" s="102">
        <f>SUM(BZ277)</f>
        <v>0</v>
      </c>
      <c r="CA276" s="103"/>
      <c r="CB276" s="103"/>
      <c r="CC276" s="103"/>
      <c r="CD276" s="103"/>
      <c r="CE276" s="102">
        <f>SUM(CE277)</f>
        <v>0</v>
      </c>
      <c r="CF276" s="102">
        <f>SUM(CF277)</f>
        <v>0</v>
      </c>
      <c r="CG276" s="102">
        <f t="shared" si="793"/>
        <v>0</v>
      </c>
      <c r="CH276" s="102">
        <f>SUM(CH277)</f>
        <v>35000</v>
      </c>
      <c r="CI276" s="102">
        <f>SUM(CI277)</f>
        <v>35000</v>
      </c>
      <c r="CJ276" s="102"/>
      <c r="CK276" s="102">
        <f t="shared" si="833"/>
        <v>0</v>
      </c>
      <c r="CL276" s="102">
        <f>SUM(CL277)</f>
        <v>0</v>
      </c>
      <c r="CM276" s="102">
        <f>SUM(CM277)</f>
        <v>35000</v>
      </c>
      <c r="CN276" s="102"/>
      <c r="CO276" s="102">
        <f t="shared" si="794"/>
        <v>0</v>
      </c>
      <c r="CP276" s="102">
        <f>SUM(CP277)</f>
        <v>0</v>
      </c>
      <c r="CQ276" s="102">
        <f>SUM(CQ277)</f>
        <v>35000</v>
      </c>
      <c r="CR276" s="102">
        <f>SUM(CR277)</f>
        <v>0</v>
      </c>
      <c r="CS276" s="102">
        <f t="shared" si="834"/>
        <v>0</v>
      </c>
      <c r="CT276" s="102">
        <f>SUM(CT277)</f>
        <v>-15368.08</v>
      </c>
      <c r="CU276" s="102">
        <f>SUM(CU277)</f>
        <v>19631.919999999998</v>
      </c>
      <c r="CV276" s="102">
        <f>SUM(CV277)</f>
        <v>0</v>
      </c>
      <c r="CW276" s="102">
        <f t="shared" si="648"/>
        <v>0</v>
      </c>
      <c r="CX276" s="102">
        <f t="shared" ref="CX276:DH276" si="835">SUM(CX277)</f>
        <v>0</v>
      </c>
      <c r="CY276" s="102">
        <f t="shared" si="835"/>
        <v>19631.919999999998</v>
      </c>
      <c r="CZ276" s="102">
        <f t="shared" si="835"/>
        <v>16000</v>
      </c>
      <c r="DA276" s="102">
        <f t="shared" si="835"/>
        <v>16000</v>
      </c>
      <c r="DB276" s="102">
        <f>SUM(DB277)</f>
        <v>0</v>
      </c>
      <c r="DC276" s="102">
        <f>SUM(DC277)</f>
        <v>0</v>
      </c>
      <c r="DD276" s="102">
        <f t="shared" si="706"/>
        <v>0</v>
      </c>
      <c r="DE276" s="102">
        <f t="shared" si="707"/>
        <v>0</v>
      </c>
      <c r="DF276" s="102">
        <v>19231.919999999998</v>
      </c>
      <c r="DG276" s="102">
        <f t="shared" si="835"/>
        <v>22000</v>
      </c>
      <c r="DH276" s="102">
        <f t="shared" si="835"/>
        <v>0</v>
      </c>
      <c r="DI276" s="102">
        <f t="shared" si="651"/>
        <v>0</v>
      </c>
      <c r="DJ276" s="102">
        <f>SUM(DJ277)</f>
        <v>0</v>
      </c>
      <c r="DK276" s="102">
        <f>SUM(DK277)</f>
        <v>22000</v>
      </c>
      <c r="DL276" s="102">
        <f t="shared" si="773"/>
        <v>87.417818181818177</v>
      </c>
      <c r="DM276" s="102">
        <f>SUM(DM277)</f>
        <v>0</v>
      </c>
      <c r="DN276" s="102">
        <f>SUM(DN277)</f>
        <v>22000</v>
      </c>
      <c r="DO276" s="102">
        <f t="shared" ref="DO276" si="836">SUM(DO277)</f>
        <v>0</v>
      </c>
      <c r="DP276" s="102">
        <f t="shared" si="654"/>
        <v>0</v>
      </c>
      <c r="DQ276" s="102">
        <f>SUM(DQ277)</f>
        <v>-5000</v>
      </c>
      <c r="DR276" s="102">
        <f>SUM(DR277)</f>
        <v>17000</v>
      </c>
      <c r="DS276" s="102">
        <f t="shared" ref="DS276" si="837">SUM(DS277)</f>
        <v>0</v>
      </c>
      <c r="DT276" s="102">
        <f t="shared" si="656"/>
        <v>0</v>
      </c>
      <c r="DU276" s="102">
        <f>SUM(DU277)</f>
        <v>0</v>
      </c>
      <c r="DV276" s="102">
        <f>SUM(DV277)</f>
        <v>17000</v>
      </c>
      <c r="DW276" s="102">
        <f t="shared" ref="DW276:DZ276" si="838">SUM(DW277)</f>
        <v>27000</v>
      </c>
      <c r="DX276" s="102">
        <f t="shared" si="838"/>
        <v>27000</v>
      </c>
      <c r="DY276" s="102">
        <f t="shared" si="838"/>
        <v>20000</v>
      </c>
      <c r="DZ276" s="102">
        <f t="shared" si="838"/>
        <v>20000</v>
      </c>
    </row>
    <row r="277" spans="1:130" ht="20.100000000000001" customHeight="1" x14ac:dyDescent="0.3">
      <c r="A277" s="622"/>
      <c r="B277" s="622"/>
      <c r="C277" s="641"/>
      <c r="D277" s="622"/>
      <c r="E277" s="622"/>
      <c r="F277" s="622"/>
      <c r="G277" s="622"/>
      <c r="H277" s="622"/>
      <c r="I277" s="622"/>
      <c r="J277" s="622" t="s">
        <v>208</v>
      </c>
      <c r="K277" s="810"/>
      <c r="L277" s="819">
        <v>42</v>
      </c>
      <c r="M277" s="819" t="s">
        <v>182</v>
      </c>
      <c r="N277" s="690"/>
      <c r="O277" s="805"/>
      <c r="P277" s="31"/>
      <c r="Q277" s="31"/>
      <c r="R277" s="31"/>
      <c r="S277" s="31"/>
      <c r="T277" s="31"/>
      <c r="U277" s="31"/>
      <c r="V277" s="31"/>
      <c r="W277" s="35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5"/>
      <c r="AI277" s="574"/>
      <c r="AJ277" s="31"/>
      <c r="AK277" s="31"/>
      <c r="AL277" s="31"/>
      <c r="AM277" s="31"/>
      <c r="AN277" s="106"/>
      <c r="AO277" s="106"/>
      <c r="AP277" s="106"/>
      <c r="AQ277" s="106"/>
      <c r="AR277" s="106"/>
      <c r="AS277" s="51"/>
      <c r="AT277" s="51"/>
      <c r="AU277" s="106"/>
      <c r="AV277" s="106"/>
      <c r="AW277" s="106"/>
      <c r="AX277" s="106"/>
      <c r="AY277" s="106"/>
      <c r="AZ277" s="106"/>
      <c r="BA277" s="106"/>
      <c r="BB277" s="106"/>
      <c r="BC277" s="106"/>
      <c r="BD277" s="106"/>
      <c r="BE277" s="106"/>
      <c r="BF277" s="106"/>
      <c r="BG277" s="103"/>
      <c r="BH277" s="103"/>
      <c r="BI277" s="103"/>
      <c r="BJ277" s="103"/>
      <c r="BK277" s="106"/>
      <c r="BL277" s="103"/>
      <c r="BM277" s="103"/>
      <c r="BN277" s="103"/>
      <c r="BO277" s="103"/>
      <c r="BP277" s="103"/>
      <c r="BQ277" s="103"/>
      <c r="BR277" s="103"/>
      <c r="BS277" s="103"/>
      <c r="BT277" s="103"/>
      <c r="BU277" s="103"/>
      <c r="BV277" s="103"/>
      <c r="BW277" s="103"/>
      <c r="BX277" s="103"/>
      <c r="BY277" s="103"/>
      <c r="BZ277" s="102">
        <f>SUM(BZ278)+BZ280</f>
        <v>0</v>
      </c>
      <c r="CA277" s="103"/>
      <c r="CB277" s="103"/>
      <c r="CC277" s="103"/>
      <c r="CD277" s="103"/>
      <c r="CE277" s="102">
        <f>SUM(CE278)+CE280</f>
        <v>0</v>
      </c>
      <c r="CF277" s="102">
        <f>SUM(CF278)+CF280</f>
        <v>0</v>
      </c>
      <c r="CG277" s="102">
        <f t="shared" si="793"/>
        <v>0</v>
      </c>
      <c r="CH277" s="102">
        <f>SUM(CH278)+CH280</f>
        <v>35000</v>
      </c>
      <c r="CI277" s="102">
        <f>SUM(CI278)+CI280</f>
        <v>35000</v>
      </c>
      <c r="CJ277" s="102"/>
      <c r="CK277" s="102">
        <f t="shared" si="833"/>
        <v>0</v>
      </c>
      <c r="CL277" s="102">
        <f>SUM(CL278)+CL280</f>
        <v>0</v>
      </c>
      <c r="CM277" s="102">
        <f>SUM(CM278)+CM280</f>
        <v>35000</v>
      </c>
      <c r="CN277" s="102"/>
      <c r="CO277" s="102">
        <f t="shared" si="794"/>
        <v>0</v>
      </c>
      <c r="CP277" s="102">
        <f>SUM(CP278)+CP280</f>
        <v>0</v>
      </c>
      <c r="CQ277" s="102">
        <f>SUM(CQ278)+CQ280</f>
        <v>35000</v>
      </c>
      <c r="CR277" s="102">
        <f>SUM(CR278)+CR280</f>
        <v>0</v>
      </c>
      <c r="CS277" s="102">
        <f t="shared" si="834"/>
        <v>0</v>
      </c>
      <c r="CT277" s="102">
        <f>SUM(CT278)+CT280</f>
        <v>-15368.08</v>
      </c>
      <c r="CU277" s="102">
        <f>SUM(CU278)+CU280</f>
        <v>19631.919999999998</v>
      </c>
      <c r="CV277" s="102">
        <f>SUM(CV278)+CV280</f>
        <v>0</v>
      </c>
      <c r="CW277" s="102">
        <f t="shared" si="648"/>
        <v>0</v>
      </c>
      <c r="CX277" s="102">
        <f>SUM(CX278)+CX280</f>
        <v>0</v>
      </c>
      <c r="CY277" s="102">
        <f>SUM(CY278)+CY280</f>
        <v>19631.919999999998</v>
      </c>
      <c r="CZ277" s="102">
        <v>16000</v>
      </c>
      <c r="DA277" s="102">
        <v>16000</v>
      </c>
      <c r="DB277" s="102">
        <f>SUM(DB278)+DB280</f>
        <v>0</v>
      </c>
      <c r="DC277" s="102">
        <f>SUM(DC278)+DC280</f>
        <v>0</v>
      </c>
      <c r="DD277" s="102">
        <f t="shared" ref="DD277:DD281" si="839">IFERROR(DC277/DB277*100,)</f>
        <v>0</v>
      </c>
      <c r="DE277" s="102">
        <f t="shared" si="707"/>
        <v>0</v>
      </c>
      <c r="DF277" s="102">
        <v>19231.919999999998</v>
      </c>
      <c r="DG277" s="102">
        <f>SUM(DG278)+DG280</f>
        <v>22000</v>
      </c>
      <c r="DH277" s="102">
        <f>SUM(DH278)+DH280</f>
        <v>0</v>
      </c>
      <c r="DI277" s="102">
        <f t="shared" si="651"/>
        <v>0</v>
      </c>
      <c r="DJ277" s="102">
        <f>SUM(DJ278)+DJ280</f>
        <v>0</v>
      </c>
      <c r="DK277" s="102">
        <f>SUM(DK278)+DK280</f>
        <v>22000</v>
      </c>
      <c r="DL277" s="102">
        <f t="shared" si="773"/>
        <v>87.417818181818177</v>
      </c>
      <c r="DM277" s="102">
        <f>SUM(DM278)+DM280</f>
        <v>0</v>
      </c>
      <c r="DN277" s="102">
        <f>SUM(DN278)+DN280</f>
        <v>22000</v>
      </c>
      <c r="DO277" s="102">
        <f>SUM(DO278)+DO280</f>
        <v>0</v>
      </c>
      <c r="DP277" s="102">
        <f t="shared" si="654"/>
        <v>0</v>
      </c>
      <c r="DQ277" s="102">
        <f>SUM(DQ278)+DQ280</f>
        <v>-5000</v>
      </c>
      <c r="DR277" s="102">
        <f>SUM(DR278)+DR280</f>
        <v>17000</v>
      </c>
      <c r="DS277" s="102">
        <f>SUM(DS278)+DS280</f>
        <v>0</v>
      </c>
      <c r="DT277" s="102">
        <f t="shared" si="656"/>
        <v>0</v>
      </c>
      <c r="DU277" s="102">
        <f>SUM(DU278)+DU280</f>
        <v>0</v>
      </c>
      <c r="DV277" s="102">
        <f>SUM(DV278)+DV280</f>
        <v>17000</v>
      </c>
      <c r="DW277" s="102">
        <f t="shared" ref="DW277:DX277" si="840">SUM(DW278)+DW280</f>
        <v>27000</v>
      </c>
      <c r="DX277" s="102">
        <f t="shared" si="840"/>
        <v>27000</v>
      </c>
      <c r="DY277" s="102">
        <v>20000</v>
      </c>
      <c r="DZ277" s="102">
        <v>20000</v>
      </c>
    </row>
    <row r="278" spans="1:130" ht="20.100000000000001" customHeight="1" x14ac:dyDescent="0.3">
      <c r="A278" s="622"/>
      <c r="B278" s="622" t="s">
        <v>717</v>
      </c>
      <c r="C278" s="641" t="s">
        <v>507</v>
      </c>
      <c r="D278" s="622"/>
      <c r="E278" s="622"/>
      <c r="F278" s="622"/>
      <c r="G278" s="622"/>
      <c r="H278" s="622"/>
      <c r="I278" s="622"/>
      <c r="J278" s="622" t="s">
        <v>208</v>
      </c>
      <c r="K278" s="810"/>
      <c r="L278" s="587"/>
      <c r="M278" s="820">
        <v>422</v>
      </c>
      <c r="N278" s="691" t="s">
        <v>79</v>
      </c>
      <c r="O278" s="802"/>
      <c r="P278" s="31"/>
      <c r="Q278" s="31"/>
      <c r="R278" s="31"/>
      <c r="S278" s="31"/>
      <c r="T278" s="31"/>
      <c r="U278" s="31"/>
      <c r="V278" s="31"/>
      <c r="W278" s="35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5"/>
      <c r="AI278" s="574"/>
      <c r="AJ278" s="31"/>
      <c r="AK278" s="31"/>
      <c r="AL278" s="31"/>
      <c r="AM278" s="31"/>
      <c r="AN278" s="106"/>
      <c r="AO278" s="106"/>
      <c r="AP278" s="106"/>
      <c r="AQ278" s="106"/>
      <c r="AR278" s="106"/>
      <c r="AS278" s="51"/>
      <c r="AT278" s="51"/>
      <c r="AU278" s="106"/>
      <c r="AV278" s="106"/>
      <c r="AW278" s="106"/>
      <c r="AX278" s="106"/>
      <c r="AY278" s="106"/>
      <c r="AZ278" s="106"/>
      <c r="BA278" s="106"/>
      <c r="BB278" s="106"/>
      <c r="BC278" s="106"/>
      <c r="BD278" s="106"/>
      <c r="BE278" s="106"/>
      <c r="BF278" s="106"/>
      <c r="BG278" s="103"/>
      <c r="BH278" s="103"/>
      <c r="BI278" s="103"/>
      <c r="BJ278" s="103"/>
      <c r="BK278" s="106"/>
      <c r="BL278" s="103"/>
      <c r="BM278" s="103"/>
      <c r="BN278" s="103"/>
      <c r="BO278" s="103"/>
      <c r="BP278" s="103"/>
      <c r="BQ278" s="103"/>
      <c r="BR278" s="103"/>
      <c r="BS278" s="103"/>
      <c r="BT278" s="103"/>
      <c r="BU278" s="103"/>
      <c r="BV278" s="103"/>
      <c r="BW278" s="103"/>
      <c r="BX278" s="103"/>
      <c r="BY278" s="103"/>
      <c r="BZ278" s="102">
        <f>SUM(BZ279)</f>
        <v>0</v>
      </c>
      <c r="CA278" s="103"/>
      <c r="CB278" s="103"/>
      <c r="CC278" s="103"/>
      <c r="CD278" s="103"/>
      <c r="CE278" s="102">
        <f>SUM(CE279)</f>
        <v>0</v>
      </c>
      <c r="CF278" s="102">
        <f>SUM(CF279)</f>
        <v>0</v>
      </c>
      <c r="CG278" s="102">
        <f t="shared" si="793"/>
        <v>0</v>
      </c>
      <c r="CH278" s="102">
        <f>SUM(CH279)</f>
        <v>30000</v>
      </c>
      <c r="CI278" s="102">
        <f>SUM(CI279)</f>
        <v>30000</v>
      </c>
      <c r="CJ278" s="102"/>
      <c r="CK278" s="102">
        <f t="shared" si="833"/>
        <v>0</v>
      </c>
      <c r="CL278" s="102">
        <f>SUM(CL279)</f>
        <v>0</v>
      </c>
      <c r="CM278" s="102">
        <f>SUM(CM279)</f>
        <v>30000</v>
      </c>
      <c r="CN278" s="102"/>
      <c r="CO278" s="102">
        <f t="shared" si="794"/>
        <v>0</v>
      </c>
      <c r="CP278" s="102">
        <f>SUM(CP279)</f>
        <v>0</v>
      </c>
      <c r="CQ278" s="102">
        <f>SUM(CQ279)</f>
        <v>30000</v>
      </c>
      <c r="CR278" s="102">
        <f>SUM(CR279)</f>
        <v>0</v>
      </c>
      <c r="CS278" s="102">
        <f t="shared" si="834"/>
        <v>0</v>
      </c>
      <c r="CT278" s="102">
        <f>SUM(CT279)</f>
        <v>-15368.08</v>
      </c>
      <c r="CU278" s="102">
        <f>SUM(CU279)</f>
        <v>14631.92</v>
      </c>
      <c r="CV278" s="102">
        <f>SUM(CV279)</f>
        <v>0</v>
      </c>
      <c r="CW278" s="102">
        <f t="shared" si="648"/>
        <v>0</v>
      </c>
      <c r="CX278" s="102">
        <f t="shared" ref="CX278:DH278" si="841">SUM(CX279)</f>
        <v>0</v>
      </c>
      <c r="CY278" s="102">
        <f t="shared" si="841"/>
        <v>14631.92</v>
      </c>
      <c r="CZ278" s="115">
        <f t="shared" si="841"/>
        <v>0</v>
      </c>
      <c r="DA278" s="115">
        <f t="shared" si="841"/>
        <v>0</v>
      </c>
      <c r="DB278" s="115">
        <f>SUM(DB279)</f>
        <v>0</v>
      </c>
      <c r="DC278" s="115">
        <f>SUM(DC279)</f>
        <v>0</v>
      </c>
      <c r="DD278" s="102">
        <f t="shared" si="839"/>
        <v>0</v>
      </c>
      <c r="DE278" s="102">
        <f t="shared" si="707"/>
        <v>0</v>
      </c>
      <c r="DF278" s="115">
        <v>14231.92</v>
      </c>
      <c r="DG278" s="115">
        <f t="shared" si="841"/>
        <v>20000</v>
      </c>
      <c r="DH278" s="102">
        <f t="shared" si="841"/>
        <v>0</v>
      </c>
      <c r="DI278" s="102">
        <f t="shared" si="651"/>
        <v>0</v>
      </c>
      <c r="DJ278" s="102">
        <f>SUM(DJ279)</f>
        <v>0</v>
      </c>
      <c r="DK278" s="115">
        <f>SUM(DK279)</f>
        <v>20000</v>
      </c>
      <c r="DL278" s="102">
        <f t="shared" si="773"/>
        <v>71.159599999999998</v>
      </c>
      <c r="DM278" s="102">
        <f>SUM(DM279)</f>
        <v>0</v>
      </c>
      <c r="DN278" s="115">
        <f>SUM(DN279)</f>
        <v>20000</v>
      </c>
      <c r="DO278" s="102">
        <f t="shared" ref="DO278" si="842">SUM(DO279)</f>
        <v>0</v>
      </c>
      <c r="DP278" s="102">
        <f t="shared" si="654"/>
        <v>0</v>
      </c>
      <c r="DQ278" s="102">
        <f>SUM(DQ279)</f>
        <v>-10000</v>
      </c>
      <c r="DR278" s="115">
        <f>SUM(DR279)</f>
        <v>10000</v>
      </c>
      <c r="DS278" s="115">
        <f t="shared" ref="DS278" si="843">SUM(DS279)</f>
        <v>0</v>
      </c>
      <c r="DT278" s="102">
        <f t="shared" si="656"/>
        <v>0</v>
      </c>
      <c r="DU278" s="102">
        <f>SUM(DU279)</f>
        <v>0</v>
      </c>
      <c r="DV278" s="115">
        <f>SUM(DV279)</f>
        <v>10000</v>
      </c>
      <c r="DW278" s="115">
        <f t="shared" ref="DW278:DZ278" si="844">SUM(DW279)</f>
        <v>20000</v>
      </c>
      <c r="DX278" s="115">
        <f t="shared" si="844"/>
        <v>20000</v>
      </c>
      <c r="DY278" s="115">
        <f t="shared" si="844"/>
        <v>0</v>
      </c>
      <c r="DZ278" s="115">
        <f t="shared" si="844"/>
        <v>0</v>
      </c>
    </row>
    <row r="279" spans="1:130" ht="20.100000000000001" customHeight="1" x14ac:dyDescent="0.3">
      <c r="A279" s="622"/>
      <c r="B279" s="622"/>
      <c r="C279" s="641"/>
      <c r="D279" s="622"/>
      <c r="E279" s="622"/>
      <c r="F279" s="622"/>
      <c r="G279" s="622"/>
      <c r="H279" s="622"/>
      <c r="I279" s="622"/>
      <c r="J279" s="622" t="s">
        <v>208</v>
      </c>
      <c r="K279" s="810"/>
      <c r="L279" s="587"/>
      <c r="M279" s="587"/>
      <c r="N279" s="692">
        <v>4226</v>
      </c>
      <c r="O279" s="642" t="s">
        <v>489</v>
      </c>
      <c r="P279" s="31"/>
      <c r="Q279" s="31"/>
      <c r="R279" s="31"/>
      <c r="S279" s="31"/>
      <c r="T279" s="31"/>
      <c r="U279" s="31"/>
      <c r="V279" s="31"/>
      <c r="W279" s="35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5"/>
      <c r="AI279" s="574"/>
      <c r="AJ279" s="31"/>
      <c r="AK279" s="31"/>
      <c r="AL279" s="31"/>
      <c r="AM279" s="31"/>
      <c r="AN279" s="106"/>
      <c r="AO279" s="106"/>
      <c r="AP279" s="106"/>
      <c r="AQ279" s="106"/>
      <c r="AR279" s="106"/>
      <c r="AS279" s="51"/>
      <c r="AT279" s="51"/>
      <c r="AU279" s="106"/>
      <c r="AV279" s="106"/>
      <c r="AW279" s="106"/>
      <c r="AX279" s="106"/>
      <c r="AY279" s="106"/>
      <c r="AZ279" s="106"/>
      <c r="BA279" s="106"/>
      <c r="BB279" s="106"/>
      <c r="BC279" s="106"/>
      <c r="BD279" s="106"/>
      <c r="BE279" s="106"/>
      <c r="BF279" s="106"/>
      <c r="BG279" s="103"/>
      <c r="BH279" s="103"/>
      <c r="BI279" s="103"/>
      <c r="BJ279" s="103"/>
      <c r="BK279" s="106"/>
      <c r="BL279" s="103"/>
      <c r="BM279" s="103"/>
      <c r="BN279" s="103"/>
      <c r="BO279" s="103"/>
      <c r="BP279" s="103"/>
      <c r="BQ279" s="103"/>
      <c r="BR279" s="103"/>
      <c r="BS279" s="103"/>
      <c r="BT279" s="103"/>
      <c r="BU279" s="103"/>
      <c r="BV279" s="103"/>
      <c r="BW279" s="103"/>
      <c r="BX279" s="103"/>
      <c r="BY279" s="103"/>
      <c r="BZ279" s="103">
        <v>0</v>
      </c>
      <c r="CA279" s="103"/>
      <c r="CB279" s="103"/>
      <c r="CC279" s="103"/>
      <c r="CD279" s="103"/>
      <c r="CE279" s="103">
        <v>0</v>
      </c>
      <c r="CF279" s="103">
        <v>0</v>
      </c>
      <c r="CG279" s="103">
        <f t="shared" si="793"/>
        <v>0</v>
      </c>
      <c r="CH279" s="103">
        <f>(CI279-CE279)</f>
        <v>30000</v>
      </c>
      <c r="CI279" s="103">
        <v>30000</v>
      </c>
      <c r="CJ279" s="103"/>
      <c r="CK279" s="103">
        <f t="shared" si="833"/>
        <v>0</v>
      </c>
      <c r="CL279" s="103">
        <f>(CM279-CI279)</f>
        <v>0</v>
      </c>
      <c r="CM279" s="103">
        <v>30000</v>
      </c>
      <c r="CN279" s="103"/>
      <c r="CO279" s="103">
        <f t="shared" si="794"/>
        <v>0</v>
      </c>
      <c r="CP279" s="103">
        <f>(CQ279-CM279)</f>
        <v>0</v>
      </c>
      <c r="CQ279" s="103">
        <v>30000</v>
      </c>
      <c r="CR279" s="103">
        <v>0</v>
      </c>
      <c r="CS279" s="103">
        <f t="shared" si="834"/>
        <v>0</v>
      </c>
      <c r="CT279" s="103">
        <f>(CU279-CQ279)</f>
        <v>-15368.08</v>
      </c>
      <c r="CU279" s="103">
        <v>14631.92</v>
      </c>
      <c r="CV279" s="103">
        <v>0</v>
      </c>
      <c r="CW279" s="103">
        <f t="shared" si="648"/>
        <v>0</v>
      </c>
      <c r="CX279" s="103">
        <f>(CY279-CU279)</f>
        <v>0</v>
      </c>
      <c r="CY279" s="103">
        <v>14631.92</v>
      </c>
      <c r="CZ279" s="750"/>
      <c r="DA279" s="750"/>
      <c r="DB279" s="750">
        <v>0</v>
      </c>
      <c r="DC279" s="750">
        <v>0</v>
      </c>
      <c r="DD279" s="103">
        <f t="shared" si="839"/>
        <v>0</v>
      </c>
      <c r="DE279" s="103">
        <f t="shared" si="707"/>
        <v>0</v>
      </c>
      <c r="DF279" s="750">
        <v>14231.92</v>
      </c>
      <c r="DG279" s="750">
        <v>20000</v>
      </c>
      <c r="DH279" s="103"/>
      <c r="DI279" s="103">
        <f t="shared" si="651"/>
        <v>0</v>
      </c>
      <c r="DJ279" s="103">
        <f>(DK279-DG279)</f>
        <v>0</v>
      </c>
      <c r="DK279" s="750">
        <v>20000</v>
      </c>
      <c r="DL279" s="103">
        <f t="shared" si="773"/>
        <v>71.159599999999998</v>
      </c>
      <c r="DM279" s="103">
        <f>(DN279-DK279)</f>
        <v>0</v>
      </c>
      <c r="DN279" s="750">
        <v>20000</v>
      </c>
      <c r="DO279" s="103"/>
      <c r="DP279" s="103">
        <f t="shared" si="654"/>
        <v>0</v>
      </c>
      <c r="DQ279" s="103">
        <f>(DR279-DN279)</f>
        <v>-10000</v>
      </c>
      <c r="DR279" s="750">
        <v>10000</v>
      </c>
      <c r="DS279" s="750"/>
      <c r="DT279" s="103">
        <f t="shared" si="656"/>
        <v>0</v>
      </c>
      <c r="DU279" s="103">
        <f>(DV279-DR279)</f>
        <v>0</v>
      </c>
      <c r="DV279" s="750">
        <v>10000</v>
      </c>
      <c r="DW279" s="750">
        <v>20000</v>
      </c>
      <c r="DX279" s="750">
        <v>20000</v>
      </c>
      <c r="DY279" s="750"/>
      <c r="DZ279" s="750"/>
    </row>
    <row r="280" spans="1:130" ht="20.100000000000001" customHeight="1" x14ac:dyDescent="0.3">
      <c r="A280" s="622"/>
      <c r="B280" s="622" t="s">
        <v>718</v>
      </c>
      <c r="C280" s="641" t="s">
        <v>507</v>
      </c>
      <c r="D280" s="622"/>
      <c r="E280" s="622"/>
      <c r="F280" s="622"/>
      <c r="G280" s="622"/>
      <c r="H280" s="622"/>
      <c r="I280" s="622"/>
      <c r="J280" s="622" t="s">
        <v>208</v>
      </c>
      <c r="K280" s="810"/>
      <c r="L280" s="587"/>
      <c r="M280" s="822">
        <v>424</v>
      </c>
      <c r="N280" s="691" t="s">
        <v>288</v>
      </c>
      <c r="O280" s="538"/>
      <c r="P280" s="31"/>
      <c r="Q280" s="31"/>
      <c r="R280" s="31"/>
      <c r="S280" s="31"/>
      <c r="T280" s="31"/>
      <c r="U280" s="31"/>
      <c r="V280" s="31"/>
      <c r="W280" s="35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5"/>
      <c r="AI280" s="574"/>
      <c r="AJ280" s="31"/>
      <c r="AK280" s="31"/>
      <c r="AL280" s="31"/>
      <c r="AM280" s="31"/>
      <c r="AN280" s="106"/>
      <c r="AO280" s="106"/>
      <c r="AP280" s="106"/>
      <c r="AQ280" s="106"/>
      <c r="AR280" s="106"/>
      <c r="AS280" s="51"/>
      <c r="AT280" s="51"/>
      <c r="AU280" s="106"/>
      <c r="AV280" s="106"/>
      <c r="AW280" s="106"/>
      <c r="AX280" s="106"/>
      <c r="AY280" s="106"/>
      <c r="AZ280" s="106"/>
      <c r="BA280" s="106"/>
      <c r="BB280" s="106"/>
      <c r="BC280" s="106"/>
      <c r="BD280" s="106"/>
      <c r="BE280" s="106"/>
      <c r="BF280" s="106"/>
      <c r="BG280" s="103"/>
      <c r="BH280" s="103"/>
      <c r="BI280" s="103"/>
      <c r="BJ280" s="103"/>
      <c r="BK280" s="106"/>
      <c r="BL280" s="103"/>
      <c r="BM280" s="103"/>
      <c r="BN280" s="103"/>
      <c r="BO280" s="103"/>
      <c r="BP280" s="103"/>
      <c r="BQ280" s="103"/>
      <c r="BR280" s="103"/>
      <c r="BS280" s="103"/>
      <c r="BT280" s="103"/>
      <c r="BU280" s="103"/>
      <c r="BV280" s="103"/>
      <c r="BW280" s="103"/>
      <c r="BX280" s="103"/>
      <c r="BY280" s="103"/>
      <c r="BZ280" s="102">
        <f>SUM(BZ281)</f>
        <v>0</v>
      </c>
      <c r="CA280" s="103"/>
      <c r="CB280" s="103"/>
      <c r="CC280" s="103"/>
      <c r="CD280" s="103"/>
      <c r="CE280" s="102">
        <f>SUM(CE281)</f>
        <v>0</v>
      </c>
      <c r="CF280" s="102">
        <f>SUM(CF281)</f>
        <v>0</v>
      </c>
      <c r="CG280" s="102">
        <f t="shared" si="793"/>
        <v>0</v>
      </c>
      <c r="CH280" s="102">
        <f>SUM(CH281)</f>
        <v>5000</v>
      </c>
      <c r="CI280" s="102">
        <f>SUM(CI281)</f>
        <v>5000</v>
      </c>
      <c r="CJ280" s="102"/>
      <c r="CK280" s="102">
        <f t="shared" si="833"/>
        <v>0</v>
      </c>
      <c r="CL280" s="102">
        <f>SUM(CL281)</f>
        <v>0</v>
      </c>
      <c r="CM280" s="102">
        <f>SUM(CM281)</f>
        <v>5000</v>
      </c>
      <c r="CN280" s="102"/>
      <c r="CO280" s="102">
        <f t="shared" si="794"/>
        <v>0</v>
      </c>
      <c r="CP280" s="102">
        <f>SUM(CP281)</f>
        <v>0</v>
      </c>
      <c r="CQ280" s="102">
        <f>SUM(CQ281)</f>
        <v>5000</v>
      </c>
      <c r="CR280" s="102">
        <f>SUM(CR281)</f>
        <v>0</v>
      </c>
      <c r="CS280" s="102">
        <f t="shared" si="834"/>
        <v>0</v>
      </c>
      <c r="CT280" s="102">
        <f>SUM(CT281)</f>
        <v>0</v>
      </c>
      <c r="CU280" s="102">
        <f>SUM(CU281)</f>
        <v>5000</v>
      </c>
      <c r="CV280" s="102">
        <f>SUM(CV281)</f>
        <v>0</v>
      </c>
      <c r="CW280" s="102">
        <f t="shared" si="648"/>
        <v>0</v>
      </c>
      <c r="CX280" s="102">
        <f t="shared" ref="CX280:DH280" si="845">SUM(CX281)</f>
        <v>0</v>
      </c>
      <c r="CY280" s="102">
        <f t="shared" si="845"/>
        <v>5000</v>
      </c>
      <c r="CZ280" s="115">
        <f t="shared" si="845"/>
        <v>0</v>
      </c>
      <c r="DA280" s="115">
        <f t="shared" si="845"/>
        <v>0</v>
      </c>
      <c r="DB280" s="115">
        <f>SUM(DB281)</f>
        <v>0</v>
      </c>
      <c r="DC280" s="115">
        <f>SUM(DC281)</f>
        <v>0</v>
      </c>
      <c r="DD280" s="102">
        <f t="shared" si="839"/>
        <v>0</v>
      </c>
      <c r="DE280" s="102">
        <f t="shared" si="707"/>
        <v>0</v>
      </c>
      <c r="DF280" s="115">
        <v>5000</v>
      </c>
      <c r="DG280" s="115">
        <f t="shared" si="845"/>
        <v>2000</v>
      </c>
      <c r="DH280" s="102">
        <f t="shared" si="845"/>
        <v>0</v>
      </c>
      <c r="DI280" s="102">
        <f t="shared" si="651"/>
        <v>0</v>
      </c>
      <c r="DJ280" s="102">
        <f>SUM(DJ281)</f>
        <v>0</v>
      </c>
      <c r="DK280" s="115">
        <f>SUM(DK281)</f>
        <v>2000</v>
      </c>
      <c r="DL280" s="102">
        <f t="shared" si="773"/>
        <v>250</v>
      </c>
      <c r="DM280" s="102">
        <f>SUM(DM281)</f>
        <v>0</v>
      </c>
      <c r="DN280" s="115">
        <f>SUM(DN281)</f>
        <v>2000</v>
      </c>
      <c r="DO280" s="102">
        <f t="shared" ref="DO280" si="846">SUM(DO281)</f>
        <v>0</v>
      </c>
      <c r="DP280" s="102">
        <f t="shared" si="654"/>
        <v>0</v>
      </c>
      <c r="DQ280" s="102">
        <f>SUM(DQ281)</f>
        <v>5000</v>
      </c>
      <c r="DR280" s="115">
        <f>SUM(DR281)</f>
        <v>7000</v>
      </c>
      <c r="DS280" s="115">
        <f t="shared" ref="DS280" si="847">SUM(DS281)</f>
        <v>0</v>
      </c>
      <c r="DT280" s="102">
        <f t="shared" si="656"/>
        <v>0</v>
      </c>
      <c r="DU280" s="102">
        <f>SUM(DU281)</f>
        <v>0</v>
      </c>
      <c r="DV280" s="115">
        <f>SUM(DV281)</f>
        <v>7000</v>
      </c>
      <c r="DW280" s="115">
        <f t="shared" ref="DW280:DZ280" si="848">SUM(DW281)</f>
        <v>7000</v>
      </c>
      <c r="DX280" s="115">
        <f t="shared" si="848"/>
        <v>7000</v>
      </c>
      <c r="DY280" s="115">
        <f t="shared" si="848"/>
        <v>0</v>
      </c>
      <c r="DZ280" s="115">
        <f t="shared" si="848"/>
        <v>0</v>
      </c>
    </row>
    <row r="281" spans="1:130" ht="20.100000000000001" customHeight="1" thickBot="1" x14ac:dyDescent="0.35">
      <c r="A281" s="635"/>
      <c r="B281" s="635"/>
      <c r="C281" s="644"/>
      <c r="D281" s="635"/>
      <c r="E281" s="635"/>
      <c r="F281" s="635"/>
      <c r="G281" s="635"/>
      <c r="H281" s="635"/>
      <c r="I281" s="635"/>
      <c r="J281" s="635" t="s">
        <v>208</v>
      </c>
      <c r="K281" s="811"/>
      <c r="L281" s="822"/>
      <c r="M281" s="822"/>
      <c r="N281" s="693">
        <v>4241</v>
      </c>
      <c r="O281" s="517" t="s">
        <v>279</v>
      </c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574"/>
      <c r="AJ281" s="35"/>
      <c r="AK281" s="35"/>
      <c r="AL281" s="35"/>
      <c r="AM281" s="35"/>
      <c r="AN281" s="102"/>
      <c r="AO281" s="102"/>
      <c r="AP281" s="102"/>
      <c r="AQ281" s="102"/>
      <c r="AR281" s="102"/>
      <c r="AS281" s="38"/>
      <c r="AT281" s="38"/>
      <c r="AU281" s="102"/>
      <c r="AV281" s="102"/>
      <c r="AW281" s="102"/>
      <c r="AX281" s="102"/>
      <c r="AY281" s="102"/>
      <c r="AZ281" s="102"/>
      <c r="BA281" s="102"/>
      <c r="BB281" s="102"/>
      <c r="BC281" s="102"/>
      <c r="BD281" s="102"/>
      <c r="BE281" s="102"/>
      <c r="BF281" s="102"/>
      <c r="BG281" s="108"/>
      <c r="BH281" s="108"/>
      <c r="BI281" s="108"/>
      <c r="BJ281" s="108"/>
      <c r="BK281" s="102"/>
      <c r="BL281" s="108"/>
      <c r="BM281" s="108"/>
      <c r="BN281" s="108"/>
      <c r="BO281" s="108"/>
      <c r="BP281" s="108"/>
      <c r="BQ281" s="108"/>
      <c r="BR281" s="108"/>
      <c r="BS281" s="108"/>
      <c r="BT281" s="108"/>
      <c r="BU281" s="108"/>
      <c r="BV281" s="108"/>
      <c r="BW281" s="108"/>
      <c r="BX281" s="108"/>
      <c r="BY281" s="108"/>
      <c r="BZ281" s="108">
        <v>0</v>
      </c>
      <c r="CA281" s="108"/>
      <c r="CB281" s="108"/>
      <c r="CC281" s="108"/>
      <c r="CD281" s="108"/>
      <c r="CE281" s="108">
        <v>0</v>
      </c>
      <c r="CF281" s="108">
        <v>0</v>
      </c>
      <c r="CG281" s="108">
        <f t="shared" si="793"/>
        <v>0</v>
      </c>
      <c r="CH281" s="108">
        <f>(CI281-CE281)</f>
        <v>5000</v>
      </c>
      <c r="CI281" s="108">
        <v>5000</v>
      </c>
      <c r="CJ281" s="108"/>
      <c r="CK281" s="108">
        <f t="shared" si="833"/>
        <v>0</v>
      </c>
      <c r="CL281" s="108">
        <f>(CM281-CI281)</f>
        <v>0</v>
      </c>
      <c r="CM281" s="108">
        <v>5000</v>
      </c>
      <c r="CN281" s="108"/>
      <c r="CO281" s="108">
        <f t="shared" si="794"/>
        <v>0</v>
      </c>
      <c r="CP281" s="108">
        <f>(CQ281-CM281)</f>
        <v>0</v>
      </c>
      <c r="CQ281" s="108">
        <v>5000</v>
      </c>
      <c r="CR281" s="108">
        <v>0</v>
      </c>
      <c r="CS281" s="108">
        <f t="shared" si="834"/>
        <v>0</v>
      </c>
      <c r="CT281" s="108">
        <f>(CU281-CQ281)</f>
        <v>0</v>
      </c>
      <c r="CU281" s="108">
        <v>5000</v>
      </c>
      <c r="CV281" s="108">
        <v>0</v>
      </c>
      <c r="CW281" s="108">
        <f t="shared" si="648"/>
        <v>0</v>
      </c>
      <c r="CX281" s="108">
        <f>(CY281-CU281)</f>
        <v>0</v>
      </c>
      <c r="CY281" s="108">
        <v>5000</v>
      </c>
      <c r="CZ281" s="751"/>
      <c r="DA281" s="751"/>
      <c r="DB281" s="751">
        <v>0</v>
      </c>
      <c r="DC281" s="751">
        <v>0</v>
      </c>
      <c r="DD281" s="108">
        <f t="shared" si="839"/>
        <v>0</v>
      </c>
      <c r="DE281" s="108">
        <f t="shared" si="707"/>
        <v>0</v>
      </c>
      <c r="DF281" s="751">
        <v>5000</v>
      </c>
      <c r="DG281" s="751">
        <v>2000</v>
      </c>
      <c r="DH281" s="108"/>
      <c r="DI281" s="108">
        <f t="shared" si="651"/>
        <v>0</v>
      </c>
      <c r="DJ281" s="108">
        <f>(DK281-DG281)</f>
        <v>0</v>
      </c>
      <c r="DK281" s="751">
        <v>2000</v>
      </c>
      <c r="DL281" s="108">
        <f t="shared" si="773"/>
        <v>250</v>
      </c>
      <c r="DM281" s="108">
        <f>(DN281-DK281)</f>
        <v>0</v>
      </c>
      <c r="DN281" s="751">
        <v>2000</v>
      </c>
      <c r="DO281" s="108"/>
      <c r="DP281" s="108">
        <f t="shared" si="654"/>
        <v>0</v>
      </c>
      <c r="DQ281" s="108">
        <f>(DR281-DN281)</f>
        <v>5000</v>
      </c>
      <c r="DR281" s="751">
        <v>7000</v>
      </c>
      <c r="DS281" s="751"/>
      <c r="DT281" s="108">
        <f t="shared" si="656"/>
        <v>0</v>
      </c>
      <c r="DU281" s="108">
        <f>(DV281-DR281)</f>
        <v>0</v>
      </c>
      <c r="DV281" s="751">
        <v>7000</v>
      </c>
      <c r="DW281" s="751">
        <v>7000</v>
      </c>
      <c r="DX281" s="751">
        <v>7000</v>
      </c>
      <c r="DY281" s="751"/>
      <c r="DZ281" s="751"/>
    </row>
    <row r="282" spans="1:130" ht="20.100000000000001" hidden="1" customHeight="1" x14ac:dyDescent="0.25">
      <c r="A282" s="907" t="s">
        <v>0</v>
      </c>
      <c r="B282" s="901" t="s">
        <v>0</v>
      </c>
      <c r="C282" s="909" t="s">
        <v>151</v>
      </c>
      <c r="D282" s="909"/>
      <c r="E282" s="909"/>
      <c r="F282" s="909"/>
      <c r="G282" s="909"/>
      <c r="H282" s="909"/>
      <c r="I282" s="909"/>
      <c r="J282" s="909" t="s">
        <v>2</v>
      </c>
      <c r="K282" s="912" t="s">
        <v>3</v>
      </c>
      <c r="L282" s="912"/>
      <c r="M282" s="912"/>
      <c r="N282" s="912"/>
      <c r="O282" s="915" t="s">
        <v>4</v>
      </c>
      <c r="P282" s="898" t="s">
        <v>361</v>
      </c>
      <c r="Q282" s="898" t="s">
        <v>247</v>
      </c>
      <c r="R282" s="898" t="s">
        <v>301</v>
      </c>
      <c r="S282" s="898" t="s">
        <v>362</v>
      </c>
      <c r="T282" s="898" t="s">
        <v>329</v>
      </c>
      <c r="U282" s="898" t="s">
        <v>331</v>
      </c>
      <c r="V282" s="898" t="s">
        <v>363</v>
      </c>
      <c r="W282" s="730" t="s">
        <v>315</v>
      </c>
      <c r="X282" s="898" t="s">
        <v>323</v>
      </c>
      <c r="Y282" s="898" t="s">
        <v>347</v>
      </c>
      <c r="Z282" s="898" t="s">
        <v>348</v>
      </c>
      <c r="AA282" s="898" t="s">
        <v>357</v>
      </c>
      <c r="AB282" s="898" t="s">
        <v>379</v>
      </c>
      <c r="AC282" s="898" t="s">
        <v>367</v>
      </c>
      <c r="AD282" s="898" t="s">
        <v>370</v>
      </c>
      <c r="AE282" s="898" t="s">
        <v>364</v>
      </c>
      <c r="AF282" s="898" t="s">
        <v>323</v>
      </c>
      <c r="AG282" s="898" t="s">
        <v>375</v>
      </c>
      <c r="AH282" s="901" t="s">
        <v>314</v>
      </c>
      <c r="AI282" s="901"/>
      <c r="AJ282" s="898" t="s">
        <v>369</v>
      </c>
      <c r="AK282" s="898" t="s">
        <v>376</v>
      </c>
      <c r="AL282" s="898" t="s">
        <v>378</v>
      </c>
      <c r="AM282" s="898" t="s">
        <v>417</v>
      </c>
      <c r="AN282" s="898" t="s">
        <v>424</v>
      </c>
      <c r="AO282" s="898" t="s">
        <v>395</v>
      </c>
      <c r="AP282" s="898" t="s">
        <v>420</v>
      </c>
      <c r="AQ282" s="898" t="s">
        <v>483</v>
      </c>
      <c r="AR282" s="898" t="s">
        <v>572</v>
      </c>
      <c r="AS282" s="898" t="s">
        <v>422</v>
      </c>
      <c r="AT282" s="898" t="s">
        <v>421</v>
      </c>
      <c r="AU282" s="898" t="s">
        <v>433</v>
      </c>
      <c r="AV282" s="898" t="s">
        <v>474</v>
      </c>
      <c r="AW282" s="898" t="s">
        <v>103</v>
      </c>
      <c r="AX282" s="898"/>
      <c r="AY282" s="898" t="s">
        <v>323</v>
      </c>
      <c r="AZ282" s="898" t="s">
        <v>323</v>
      </c>
      <c r="BA282" s="898" t="s">
        <v>399</v>
      </c>
      <c r="BB282" s="898" t="s">
        <v>569</v>
      </c>
      <c r="BC282" s="898" t="s">
        <v>573</v>
      </c>
      <c r="BD282" s="898" t="s">
        <v>560</v>
      </c>
      <c r="BE282" s="898" t="s">
        <v>589</v>
      </c>
      <c r="BF282" s="898" t="s">
        <v>622</v>
      </c>
      <c r="BG282" s="898" t="s">
        <v>684</v>
      </c>
      <c r="BH282" s="898" t="s">
        <v>623</v>
      </c>
      <c r="BI282" s="898" t="s">
        <v>323</v>
      </c>
      <c r="BJ282" s="898" t="s">
        <v>682</v>
      </c>
      <c r="BK282" s="898" t="s">
        <v>669</v>
      </c>
      <c r="BL282" s="898" t="s">
        <v>601</v>
      </c>
      <c r="BM282" s="730"/>
      <c r="BN282" s="730"/>
      <c r="BO282" s="898" t="s">
        <v>674</v>
      </c>
      <c r="BP282" s="730"/>
      <c r="BQ282" s="730"/>
      <c r="BR282" s="898" t="s">
        <v>323</v>
      </c>
      <c r="BS282" s="898" t="s">
        <v>685</v>
      </c>
      <c r="BT282" s="898" t="s">
        <v>696</v>
      </c>
      <c r="BU282" s="898" t="s">
        <v>323</v>
      </c>
      <c r="BV282" s="898" t="s">
        <v>691</v>
      </c>
      <c r="BW282" s="730"/>
      <c r="BX282" s="730"/>
      <c r="BY282" s="898" t="s">
        <v>694</v>
      </c>
      <c r="BZ282" s="898" t="s">
        <v>696</v>
      </c>
      <c r="CA282" s="898" t="s">
        <v>707</v>
      </c>
      <c r="CB282" s="898" t="s">
        <v>706</v>
      </c>
      <c r="CC282" s="898" t="s">
        <v>675</v>
      </c>
      <c r="CD282" s="898" t="s">
        <v>676</v>
      </c>
      <c r="CE282" s="898" t="s">
        <v>708</v>
      </c>
      <c r="CF282" s="898" t="s">
        <v>713</v>
      </c>
      <c r="CG282" s="898" t="s">
        <v>617</v>
      </c>
      <c r="CH282" s="898" t="s">
        <v>323</v>
      </c>
      <c r="CI282" s="898" t="s">
        <v>724</v>
      </c>
      <c r="CJ282" s="898"/>
      <c r="CK282" s="898" t="s">
        <v>617</v>
      </c>
      <c r="CL282" s="898" t="s">
        <v>323</v>
      </c>
      <c r="CM282" s="898" t="s">
        <v>725</v>
      </c>
      <c r="CN282" s="898"/>
      <c r="CO282" s="898" t="s">
        <v>617</v>
      </c>
      <c r="CP282" s="898" t="s">
        <v>323</v>
      </c>
      <c r="CQ282" s="898" t="s">
        <v>729</v>
      </c>
      <c r="CR282" s="898" t="s">
        <v>742</v>
      </c>
      <c r="CS282" s="898" t="s">
        <v>617</v>
      </c>
      <c r="CT282" s="898" t="s">
        <v>323</v>
      </c>
      <c r="CU282" s="898" t="s">
        <v>730</v>
      </c>
      <c r="CV282" s="898" t="s">
        <v>742</v>
      </c>
      <c r="CW282" s="898" t="s">
        <v>617</v>
      </c>
      <c r="CX282" s="898" t="s">
        <v>323</v>
      </c>
      <c r="CY282" s="898" t="s">
        <v>754</v>
      </c>
      <c r="CZ282" s="898" t="s">
        <v>676</v>
      </c>
      <c r="DA282" s="898" t="s">
        <v>726</v>
      </c>
      <c r="DB282" s="775" t="s">
        <v>756</v>
      </c>
      <c r="DC282" s="775" t="s">
        <v>756</v>
      </c>
      <c r="DD282" s="898" t="s">
        <v>617</v>
      </c>
      <c r="DE282" s="898" t="s">
        <v>617</v>
      </c>
      <c r="DF282" s="901" t="s">
        <v>791</v>
      </c>
      <c r="DG282" s="901" t="s">
        <v>727</v>
      </c>
      <c r="DH282" s="898" t="s">
        <v>762</v>
      </c>
      <c r="DI282" s="898" t="s">
        <v>617</v>
      </c>
      <c r="DJ282" s="898" t="s">
        <v>323</v>
      </c>
      <c r="DK282" s="901" t="s">
        <v>769</v>
      </c>
      <c r="DL282" s="898" t="s">
        <v>617</v>
      </c>
      <c r="DM282" s="898" t="s">
        <v>323</v>
      </c>
      <c r="DN282" s="901" t="s">
        <v>769</v>
      </c>
      <c r="DO282" s="898" t="s">
        <v>777</v>
      </c>
      <c r="DP282" s="898" t="s">
        <v>617</v>
      </c>
      <c r="DQ282" s="898" t="s">
        <v>323</v>
      </c>
      <c r="DR282" s="901" t="s">
        <v>769</v>
      </c>
      <c r="DS282" s="901" t="s">
        <v>794</v>
      </c>
      <c r="DT282" s="898" t="s">
        <v>617</v>
      </c>
      <c r="DU282" s="898" t="s">
        <v>323</v>
      </c>
      <c r="DV282" s="901" t="s">
        <v>769</v>
      </c>
      <c r="DW282" s="901" t="s">
        <v>769</v>
      </c>
      <c r="DX282" s="901" t="s">
        <v>769</v>
      </c>
      <c r="DY282" s="901" t="s">
        <v>769</v>
      </c>
      <c r="DZ282" s="901" t="s">
        <v>769</v>
      </c>
    </row>
    <row r="283" spans="1:130" ht="20.100000000000001" hidden="1" customHeight="1" x14ac:dyDescent="0.25">
      <c r="A283" s="896"/>
      <c r="B283" s="899"/>
      <c r="C283" s="910"/>
      <c r="D283" s="910"/>
      <c r="E283" s="910"/>
      <c r="F283" s="910"/>
      <c r="G283" s="910"/>
      <c r="H283" s="910"/>
      <c r="I283" s="910"/>
      <c r="J283" s="910"/>
      <c r="K283" s="913"/>
      <c r="L283" s="913"/>
      <c r="M283" s="913"/>
      <c r="N283" s="913"/>
      <c r="O283" s="916"/>
      <c r="P283" s="899"/>
      <c r="Q283" s="899"/>
      <c r="R283" s="899"/>
      <c r="S283" s="899"/>
      <c r="T283" s="899"/>
      <c r="U283" s="899"/>
      <c r="V283" s="899"/>
      <c r="W283" s="727" t="s">
        <v>333</v>
      </c>
      <c r="X283" s="899"/>
      <c r="Y283" s="899"/>
      <c r="Z283" s="899"/>
      <c r="AA283" s="899"/>
      <c r="AB283" s="899"/>
      <c r="AC283" s="899"/>
      <c r="AD283" s="899"/>
      <c r="AE283" s="899"/>
      <c r="AF283" s="899"/>
      <c r="AG283" s="899"/>
      <c r="AH283" s="916" t="s">
        <v>299</v>
      </c>
      <c r="AI283" s="916" t="s">
        <v>337</v>
      </c>
      <c r="AJ283" s="899"/>
      <c r="AK283" s="899"/>
      <c r="AL283" s="899"/>
      <c r="AM283" s="899"/>
      <c r="AN283" s="899"/>
      <c r="AO283" s="899"/>
      <c r="AP283" s="899"/>
      <c r="AQ283" s="899"/>
      <c r="AR283" s="899"/>
      <c r="AS283" s="899"/>
      <c r="AT283" s="899"/>
      <c r="AU283" s="899"/>
      <c r="AV283" s="899"/>
      <c r="AW283" s="899"/>
      <c r="AX283" s="899"/>
      <c r="AY283" s="899"/>
      <c r="AZ283" s="899"/>
      <c r="BA283" s="899"/>
      <c r="BB283" s="899"/>
      <c r="BC283" s="899"/>
      <c r="BD283" s="899"/>
      <c r="BE283" s="899"/>
      <c r="BF283" s="899"/>
      <c r="BG283" s="899"/>
      <c r="BH283" s="899"/>
      <c r="BI283" s="899"/>
      <c r="BJ283" s="899"/>
      <c r="BK283" s="899"/>
      <c r="BL283" s="899"/>
      <c r="BM283" s="727"/>
      <c r="BN283" s="727"/>
      <c r="BO283" s="899"/>
      <c r="BP283" s="727"/>
      <c r="BQ283" s="727"/>
      <c r="BR283" s="899"/>
      <c r="BS283" s="899"/>
      <c r="BT283" s="899"/>
      <c r="BU283" s="899"/>
      <c r="BV283" s="899"/>
      <c r="BW283" s="727"/>
      <c r="BX283" s="727"/>
      <c r="BY283" s="899"/>
      <c r="BZ283" s="899"/>
      <c r="CA283" s="899"/>
      <c r="CB283" s="899"/>
      <c r="CC283" s="899"/>
      <c r="CD283" s="899"/>
      <c r="CE283" s="899"/>
      <c r="CF283" s="899"/>
      <c r="CG283" s="899"/>
      <c r="CH283" s="899"/>
      <c r="CI283" s="899"/>
      <c r="CJ283" s="899"/>
      <c r="CK283" s="899"/>
      <c r="CL283" s="899"/>
      <c r="CM283" s="899"/>
      <c r="CN283" s="899"/>
      <c r="CO283" s="899"/>
      <c r="CP283" s="899"/>
      <c r="CQ283" s="899"/>
      <c r="CR283" s="899"/>
      <c r="CS283" s="899"/>
      <c r="CT283" s="899"/>
      <c r="CU283" s="899"/>
      <c r="CV283" s="899"/>
      <c r="CW283" s="899"/>
      <c r="CX283" s="899"/>
      <c r="CY283" s="899"/>
      <c r="CZ283" s="899"/>
      <c r="DA283" s="899"/>
      <c r="DB283" s="776">
        <v>0</v>
      </c>
      <c r="DC283" s="776">
        <v>0</v>
      </c>
      <c r="DD283" s="899"/>
      <c r="DE283" s="899"/>
      <c r="DF283" s="899"/>
      <c r="DG283" s="899"/>
      <c r="DH283" s="899"/>
      <c r="DI283" s="899"/>
      <c r="DJ283" s="899"/>
      <c r="DK283" s="899"/>
      <c r="DL283" s="899"/>
      <c r="DM283" s="899"/>
      <c r="DN283" s="899"/>
      <c r="DO283" s="899"/>
      <c r="DP283" s="899"/>
      <c r="DQ283" s="899"/>
      <c r="DR283" s="899"/>
      <c r="DS283" s="899"/>
      <c r="DT283" s="899"/>
      <c r="DU283" s="899"/>
      <c r="DV283" s="899"/>
      <c r="DW283" s="899"/>
      <c r="DX283" s="899"/>
      <c r="DY283" s="899"/>
      <c r="DZ283" s="899"/>
    </row>
    <row r="284" spans="1:130" ht="20.100000000000001" hidden="1" customHeight="1" thickBot="1" x14ac:dyDescent="0.3">
      <c r="A284" s="908"/>
      <c r="B284" s="906"/>
      <c r="C284" s="911"/>
      <c r="D284" s="911"/>
      <c r="E284" s="911"/>
      <c r="F284" s="911"/>
      <c r="G284" s="911"/>
      <c r="H284" s="911"/>
      <c r="I284" s="911"/>
      <c r="J284" s="911"/>
      <c r="K284" s="914"/>
      <c r="L284" s="914"/>
      <c r="M284" s="914"/>
      <c r="N284" s="914"/>
      <c r="O284" s="917"/>
      <c r="P284" s="900"/>
      <c r="Q284" s="900"/>
      <c r="R284" s="900"/>
      <c r="S284" s="900"/>
      <c r="T284" s="900"/>
      <c r="U284" s="900"/>
      <c r="V284" s="900"/>
      <c r="W284" s="728"/>
      <c r="X284" s="900"/>
      <c r="Y284" s="900"/>
      <c r="Z284" s="900"/>
      <c r="AA284" s="900"/>
      <c r="AB284" s="900"/>
      <c r="AC284" s="900"/>
      <c r="AD284" s="900"/>
      <c r="AE284" s="900"/>
      <c r="AF284" s="900"/>
      <c r="AG284" s="900"/>
      <c r="AH284" s="917"/>
      <c r="AI284" s="917"/>
      <c r="AJ284" s="900"/>
      <c r="AK284" s="900"/>
      <c r="AL284" s="900"/>
      <c r="AM284" s="900"/>
      <c r="AN284" s="900"/>
      <c r="AO284" s="900"/>
      <c r="AP284" s="900"/>
      <c r="AQ284" s="900"/>
      <c r="AR284" s="900"/>
      <c r="AS284" s="900"/>
      <c r="AT284" s="900"/>
      <c r="AU284" s="900"/>
      <c r="AV284" s="900"/>
      <c r="AW284" s="728" t="s">
        <v>377</v>
      </c>
      <c r="AX284" s="728" t="s">
        <v>425</v>
      </c>
      <c r="AY284" s="900"/>
      <c r="AZ284" s="900"/>
      <c r="BA284" s="900"/>
      <c r="BB284" s="900"/>
      <c r="BC284" s="900"/>
      <c r="BD284" s="900"/>
      <c r="BE284" s="900"/>
      <c r="BF284" s="900"/>
      <c r="BG284" s="900"/>
      <c r="BH284" s="900"/>
      <c r="BI284" s="900"/>
      <c r="BJ284" s="900"/>
      <c r="BK284" s="900"/>
      <c r="BL284" s="900"/>
      <c r="BM284" s="728"/>
      <c r="BN284" s="728"/>
      <c r="BO284" s="900"/>
      <c r="BP284" s="728"/>
      <c r="BQ284" s="728"/>
      <c r="BR284" s="900"/>
      <c r="BS284" s="900"/>
      <c r="BT284" s="906"/>
      <c r="BU284" s="900"/>
      <c r="BV284" s="906"/>
      <c r="BW284" s="729"/>
      <c r="BX284" s="729"/>
      <c r="BY284" s="906"/>
      <c r="BZ284" s="906"/>
      <c r="CA284" s="906"/>
      <c r="CB284" s="906"/>
      <c r="CC284" s="900"/>
      <c r="CD284" s="900"/>
      <c r="CE284" s="900"/>
      <c r="CF284" s="900"/>
      <c r="CG284" s="900"/>
      <c r="CH284" s="900"/>
      <c r="CI284" s="900"/>
      <c r="CJ284" s="900"/>
      <c r="CK284" s="900"/>
      <c r="CL284" s="900"/>
      <c r="CM284" s="900"/>
      <c r="CN284" s="900"/>
      <c r="CO284" s="900"/>
      <c r="CP284" s="900"/>
      <c r="CQ284" s="900"/>
      <c r="CR284" s="900"/>
      <c r="CS284" s="900"/>
      <c r="CT284" s="900"/>
      <c r="CU284" s="900"/>
      <c r="CV284" s="900"/>
      <c r="CW284" s="900"/>
      <c r="CX284" s="900"/>
      <c r="CY284" s="900"/>
      <c r="CZ284" s="900"/>
      <c r="DA284" s="900"/>
      <c r="DB284" s="777">
        <v>0</v>
      </c>
      <c r="DC284" s="777">
        <v>0</v>
      </c>
      <c r="DD284" s="900"/>
      <c r="DE284" s="900"/>
      <c r="DF284" s="900"/>
      <c r="DG284" s="900"/>
      <c r="DH284" s="900"/>
      <c r="DI284" s="900"/>
      <c r="DJ284" s="900"/>
      <c r="DK284" s="900"/>
      <c r="DL284" s="900"/>
      <c r="DM284" s="900"/>
      <c r="DN284" s="900"/>
      <c r="DO284" s="900"/>
      <c r="DP284" s="900"/>
      <c r="DQ284" s="900"/>
      <c r="DR284" s="900"/>
      <c r="DS284" s="900"/>
      <c r="DT284" s="900"/>
      <c r="DU284" s="900"/>
      <c r="DV284" s="906"/>
      <c r="DW284" s="900"/>
      <c r="DX284" s="900"/>
      <c r="DY284" s="900"/>
      <c r="DZ284" s="900"/>
    </row>
    <row r="285" spans="1:130" s="508" customFormat="1" ht="20.100000000000001" hidden="1" customHeight="1" thickBot="1" x14ac:dyDescent="0.3">
      <c r="A285" s="650">
        <v>1</v>
      </c>
      <c r="B285" s="806">
        <v>1</v>
      </c>
      <c r="C285" s="559" t="s">
        <v>153</v>
      </c>
      <c r="D285" s="806" t="s">
        <v>154</v>
      </c>
      <c r="E285" s="806" t="s">
        <v>155</v>
      </c>
      <c r="F285" s="806" t="s">
        <v>156</v>
      </c>
      <c r="G285" s="806" t="s">
        <v>157</v>
      </c>
      <c r="H285" s="806" t="s">
        <v>158</v>
      </c>
      <c r="I285" s="806" t="s">
        <v>159</v>
      </c>
      <c r="J285" s="559" t="s">
        <v>154</v>
      </c>
      <c r="K285" s="925">
        <v>4</v>
      </c>
      <c r="L285" s="925"/>
      <c r="M285" s="925"/>
      <c r="N285" s="925"/>
      <c r="O285" s="806">
        <v>5</v>
      </c>
      <c r="P285" s="725">
        <v>15</v>
      </c>
      <c r="Q285" s="725">
        <v>16</v>
      </c>
      <c r="R285" s="725">
        <v>17</v>
      </c>
      <c r="S285" s="725">
        <v>9</v>
      </c>
      <c r="T285" s="725">
        <v>10</v>
      </c>
      <c r="U285" s="725">
        <v>11</v>
      </c>
      <c r="V285" s="725">
        <v>12</v>
      </c>
      <c r="W285" s="725">
        <v>13</v>
      </c>
      <c r="X285" s="725">
        <v>14</v>
      </c>
      <c r="Y285" s="725"/>
      <c r="Z285" s="725"/>
      <c r="AA285" s="725">
        <v>12</v>
      </c>
      <c r="AB285" s="725">
        <v>9</v>
      </c>
      <c r="AC285" s="725">
        <v>10</v>
      </c>
      <c r="AD285" s="725">
        <v>10</v>
      </c>
      <c r="AE285" s="725">
        <v>11</v>
      </c>
      <c r="AF285" s="725">
        <v>12</v>
      </c>
      <c r="AG285" s="725">
        <v>11</v>
      </c>
      <c r="AH285" s="725">
        <v>14</v>
      </c>
      <c r="AI285" s="725">
        <v>15</v>
      </c>
      <c r="AJ285" s="725">
        <v>14</v>
      </c>
      <c r="AK285" s="725">
        <v>12</v>
      </c>
      <c r="AL285" s="725">
        <v>13</v>
      </c>
      <c r="AM285" s="725">
        <v>9</v>
      </c>
      <c r="AN285" s="725">
        <v>9</v>
      </c>
      <c r="AO285" s="560">
        <v>10</v>
      </c>
      <c r="AP285" s="725">
        <v>11</v>
      </c>
      <c r="AQ285" s="725">
        <v>12</v>
      </c>
      <c r="AR285" s="725">
        <v>9</v>
      </c>
      <c r="AS285" s="725">
        <v>13</v>
      </c>
      <c r="AT285" s="725">
        <v>14</v>
      </c>
      <c r="AU285" s="725">
        <v>12</v>
      </c>
      <c r="AV285" s="725">
        <v>10</v>
      </c>
      <c r="AW285" s="725">
        <v>15</v>
      </c>
      <c r="AX285" s="725">
        <v>16</v>
      </c>
      <c r="AY285" s="725">
        <v>12</v>
      </c>
      <c r="AZ285" s="725">
        <v>12</v>
      </c>
      <c r="BA285" s="725">
        <v>13</v>
      </c>
      <c r="BB285" s="725">
        <v>11</v>
      </c>
      <c r="BC285" s="725">
        <v>12</v>
      </c>
      <c r="BD285" s="725">
        <v>12</v>
      </c>
      <c r="BE285" s="725">
        <v>10</v>
      </c>
      <c r="BF285" s="725">
        <v>13</v>
      </c>
      <c r="BG285" s="725">
        <v>9</v>
      </c>
      <c r="BH285" s="725">
        <v>10</v>
      </c>
      <c r="BI285" s="725">
        <v>12</v>
      </c>
      <c r="BJ285" s="725">
        <v>11</v>
      </c>
      <c r="BK285" s="725">
        <v>10</v>
      </c>
      <c r="BL285" s="725">
        <v>11</v>
      </c>
      <c r="BM285" s="725">
        <v>13</v>
      </c>
      <c r="BN285" s="725">
        <v>14</v>
      </c>
      <c r="BO285" s="725">
        <v>12</v>
      </c>
      <c r="BP285" s="621">
        <v>15</v>
      </c>
      <c r="BQ285" s="621">
        <v>16</v>
      </c>
      <c r="BR285" s="725">
        <v>12</v>
      </c>
      <c r="BS285" s="725">
        <v>13</v>
      </c>
      <c r="BT285" s="725"/>
      <c r="BU285" s="725">
        <v>14</v>
      </c>
      <c r="BV285" s="725"/>
      <c r="BW285" s="725"/>
      <c r="BX285" s="725"/>
      <c r="BY285" s="725">
        <v>13</v>
      </c>
      <c r="BZ285" s="725">
        <v>14</v>
      </c>
      <c r="CA285" s="725">
        <v>15</v>
      </c>
      <c r="CB285" s="725">
        <v>16</v>
      </c>
      <c r="CC285" s="725">
        <v>17</v>
      </c>
      <c r="CD285" s="725">
        <v>16</v>
      </c>
      <c r="CE285" s="725">
        <v>6</v>
      </c>
      <c r="CF285" s="725">
        <v>7</v>
      </c>
      <c r="CG285" s="725">
        <v>8</v>
      </c>
      <c r="CH285" s="725">
        <v>9</v>
      </c>
      <c r="CI285" s="725">
        <v>10</v>
      </c>
      <c r="CJ285" s="725"/>
      <c r="CK285" s="725">
        <v>8</v>
      </c>
      <c r="CL285" s="725">
        <v>9</v>
      </c>
      <c r="CM285" s="725">
        <v>10</v>
      </c>
      <c r="CN285" s="725"/>
      <c r="CO285" s="725">
        <v>8</v>
      </c>
      <c r="CP285" s="725">
        <v>9</v>
      </c>
      <c r="CQ285" s="725">
        <v>10</v>
      </c>
      <c r="CR285" s="725"/>
      <c r="CS285" s="725">
        <v>8</v>
      </c>
      <c r="CT285" s="725">
        <v>9</v>
      </c>
      <c r="CU285" s="725"/>
      <c r="CV285" s="742"/>
      <c r="CW285" s="742">
        <v>8</v>
      </c>
      <c r="CX285" s="742">
        <v>9</v>
      </c>
      <c r="CY285" s="742"/>
      <c r="CZ285" s="785"/>
      <c r="DA285" s="785"/>
      <c r="DB285" s="772">
        <v>0</v>
      </c>
      <c r="DC285" s="772">
        <v>0</v>
      </c>
      <c r="DD285" s="770">
        <v>8</v>
      </c>
      <c r="DE285" s="770">
        <v>8</v>
      </c>
      <c r="DF285" s="827"/>
      <c r="DG285" s="827"/>
      <c r="DH285" s="743"/>
      <c r="DI285" s="743">
        <v>8</v>
      </c>
      <c r="DJ285" s="743">
        <v>9</v>
      </c>
      <c r="DK285" s="827"/>
      <c r="DL285" s="781">
        <v>8</v>
      </c>
      <c r="DM285" s="781">
        <v>9</v>
      </c>
      <c r="DN285" s="827"/>
      <c r="DO285" s="783"/>
      <c r="DP285" s="783">
        <v>8</v>
      </c>
      <c r="DQ285" s="783">
        <v>9</v>
      </c>
      <c r="DR285" s="827"/>
      <c r="DS285" s="833"/>
      <c r="DT285" s="829">
        <v>8</v>
      </c>
      <c r="DU285" s="829">
        <v>9</v>
      </c>
      <c r="DV285" s="841"/>
      <c r="DW285" s="787"/>
      <c r="DX285" s="792"/>
      <c r="DY285" s="787"/>
      <c r="DZ285" s="787"/>
    </row>
    <row r="286" spans="1:130" s="630" customFormat="1" ht="20.100000000000001" customHeight="1" x14ac:dyDescent="0.35">
      <c r="A286" s="634" t="s">
        <v>396</v>
      </c>
      <c r="B286" s="633" t="s">
        <v>590</v>
      </c>
      <c r="C286" s="572"/>
      <c r="D286" s="633"/>
      <c r="E286" s="633" t="s">
        <v>7</v>
      </c>
      <c r="F286" s="633"/>
      <c r="G286" s="633"/>
      <c r="H286" s="633"/>
      <c r="I286" s="633"/>
      <c r="J286" s="633" t="s">
        <v>208</v>
      </c>
      <c r="K286" s="655"/>
      <c r="L286" s="921" t="s">
        <v>587</v>
      </c>
      <c r="M286" s="921"/>
      <c r="N286" s="921"/>
      <c r="O286" s="921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574"/>
      <c r="AJ286" s="35"/>
      <c r="AK286" s="35"/>
      <c r="AL286" s="35"/>
      <c r="AM286" s="35"/>
      <c r="AN286" s="53" t="e">
        <f>AN288+#REF!</f>
        <v>#REF!</v>
      </c>
      <c r="AO286" s="53" t="e">
        <f>AO288+#REF!</f>
        <v>#REF!</v>
      </c>
      <c r="AP286" s="53" t="e">
        <f>AP288+#REF!</f>
        <v>#REF!</v>
      </c>
      <c r="AQ286" s="53" t="e">
        <f>AQ288+#REF!</f>
        <v>#REF!</v>
      </c>
      <c r="AR286" s="53">
        <f>AR288</f>
        <v>0</v>
      </c>
      <c r="AS286" s="53"/>
      <c r="AT286" s="53"/>
      <c r="AU286" s="53" t="e">
        <f>AU288+#REF!</f>
        <v>#REF!</v>
      </c>
      <c r="AV286" s="53">
        <f>AV288</f>
        <v>0</v>
      </c>
      <c r="AW286" s="53" t="e">
        <f>AW288+#REF!</f>
        <v>#REF!</v>
      </c>
      <c r="AX286" s="53" t="e">
        <f>AX288+#REF!</f>
        <v>#REF!</v>
      </c>
      <c r="AY286" s="53">
        <f>AY288</f>
        <v>0</v>
      </c>
      <c r="AZ286" s="53"/>
      <c r="BA286" s="53"/>
      <c r="BB286" s="53">
        <f>BB288</f>
        <v>0</v>
      </c>
      <c r="BC286" s="53">
        <f>BC288</f>
        <v>0</v>
      </c>
      <c r="BD286" s="53">
        <f>BD288</f>
        <v>0</v>
      </c>
      <c r="BE286" s="53">
        <f>BE288</f>
        <v>0</v>
      </c>
      <c r="BF286" s="53">
        <f t="shared" ref="BF286:BK286" si="849">BF288+BF308</f>
        <v>1120666.0899999999</v>
      </c>
      <c r="BG286" s="53">
        <f t="shared" si="849"/>
        <v>1269704.45</v>
      </c>
      <c r="BH286" s="53">
        <f t="shared" si="849"/>
        <v>1112666.0899999999</v>
      </c>
      <c r="BI286" s="53">
        <f t="shared" si="849"/>
        <v>99657</v>
      </c>
      <c r="BJ286" s="53">
        <f t="shared" si="849"/>
        <v>1212323.0899999999</v>
      </c>
      <c r="BK286" s="53">
        <f t="shared" si="849"/>
        <v>320808.68</v>
      </c>
      <c r="BL286" s="53">
        <f t="shared" ref="BL286:BL305" si="850">IFERROR(BK286/BJ286*100,)</f>
        <v>26.46230882231238</v>
      </c>
      <c r="BM286" s="53"/>
      <c r="BN286" s="53"/>
      <c r="BO286" s="53">
        <f>BO288+BO308</f>
        <v>1506500</v>
      </c>
      <c r="BP286" s="53"/>
      <c r="BQ286" s="53"/>
      <c r="BR286" s="53">
        <f t="shared" ref="BR286:BY286" si="851">BR288+BR308</f>
        <v>95500</v>
      </c>
      <c r="BS286" s="53">
        <f t="shared" si="851"/>
        <v>1602000</v>
      </c>
      <c r="BT286" s="53">
        <f>BT288+BT308</f>
        <v>1530069.08</v>
      </c>
      <c r="BU286" s="53">
        <f t="shared" si="851"/>
        <v>331100</v>
      </c>
      <c r="BV286" s="53">
        <f t="shared" si="851"/>
        <v>1602000</v>
      </c>
      <c r="BW286" s="53"/>
      <c r="BX286" s="53"/>
      <c r="BY286" s="53">
        <f t="shared" si="851"/>
        <v>1837600</v>
      </c>
      <c r="BZ286" s="53">
        <f>BZ288+BZ308</f>
        <v>1758290.83</v>
      </c>
      <c r="CA286" s="53">
        <f t="shared" ref="CA286:CA312" si="852">IFERROR(BZ286/BG286*100,)</f>
        <v>138.48032351150695</v>
      </c>
      <c r="CB286" s="53">
        <f t="shared" ref="CB286:CB312" si="853">IFERROR(BZ286/BY286*100,)</f>
        <v>95.684089573356559</v>
      </c>
      <c r="CC286" s="53">
        <f>CC288+CC308</f>
        <v>1602000</v>
      </c>
      <c r="CD286" s="53">
        <f>CD288+CD308</f>
        <v>1602000</v>
      </c>
      <c r="CE286" s="53">
        <f>CE288+CE308</f>
        <v>1602000</v>
      </c>
      <c r="CF286" s="53">
        <f>CF288+CF308</f>
        <v>97894.760000000009</v>
      </c>
      <c r="CG286" s="53">
        <f t="shared" ref="CG286:CG312" si="854">IFERROR(CF286/CE286*100,)</f>
        <v>6.1107840199750321</v>
      </c>
      <c r="CH286" s="53">
        <f>CH288+CH308</f>
        <v>266000</v>
      </c>
      <c r="CI286" s="53">
        <f>CI288+CI308</f>
        <v>1868000</v>
      </c>
      <c r="CJ286" s="53"/>
      <c r="CK286" s="53">
        <f t="shared" ref="CK286:CK332" si="855">IFERROR(CJ286/CI286*100,)</f>
        <v>0</v>
      </c>
      <c r="CL286" s="53">
        <f>CL288+CL308</f>
        <v>0</v>
      </c>
      <c r="CM286" s="53">
        <f>CM288+CM308</f>
        <v>1868000</v>
      </c>
      <c r="CN286" s="53"/>
      <c r="CO286" s="53">
        <f t="shared" ref="CO286:CO332" si="856">IFERROR(CN286/CM286*100,)</f>
        <v>0</v>
      </c>
      <c r="CP286" s="53">
        <f>CP288+CP308</f>
        <v>0</v>
      </c>
      <c r="CQ286" s="53">
        <f>CQ288+CQ308</f>
        <v>1868000</v>
      </c>
      <c r="CR286" s="53">
        <f>CR288+CR308</f>
        <v>1802199.6099999999</v>
      </c>
      <c r="CS286" s="53">
        <f t="shared" ref="CS286:CS336" si="857">IFERROR(CR286/CQ286*100,)</f>
        <v>96.477495182012845</v>
      </c>
      <c r="CT286" s="53">
        <f>CT288+CT308</f>
        <v>547000</v>
      </c>
      <c r="CU286" s="53">
        <f>CU288+CU308</f>
        <v>2415000</v>
      </c>
      <c r="CV286" s="53">
        <f>CV288+CV308</f>
        <v>1802199.6099999999</v>
      </c>
      <c r="CW286" s="53">
        <f t="shared" ref="CW286:CW355" si="858">IFERROR(CV286/CU286*100,)</f>
        <v>74.625242650103516</v>
      </c>
      <c r="CX286" s="53">
        <f t="shared" ref="CX286:DH286" si="859">CX288+CX308</f>
        <v>0</v>
      </c>
      <c r="CY286" s="53">
        <f t="shared" si="859"/>
        <v>2415000</v>
      </c>
      <c r="CZ286" s="53">
        <f t="shared" si="859"/>
        <v>2200000</v>
      </c>
      <c r="DA286" s="53">
        <f t="shared" si="859"/>
        <v>2300000</v>
      </c>
      <c r="DB286" s="53">
        <f>DB288+DB308</f>
        <v>150540.63</v>
      </c>
      <c r="DC286" s="53">
        <f>DC288+DC308</f>
        <v>151283.22</v>
      </c>
      <c r="DD286" s="53">
        <f t="shared" ref="DD286:DD317" si="860">IFERROR(DC286/DB286*100,)</f>
        <v>100.49328211260973</v>
      </c>
      <c r="DE286" s="53">
        <f t="shared" ref="DE286:DE317" si="861">IFERROR(DC286/DK286*100,)</f>
        <v>6.5775313043478265</v>
      </c>
      <c r="DF286" s="53">
        <f t="shared" ref="DF286" si="862">DF288+DF308</f>
        <v>2205733.89</v>
      </c>
      <c r="DG286" s="53">
        <f t="shared" si="859"/>
        <v>2300000</v>
      </c>
      <c r="DH286" s="53">
        <f t="shared" si="859"/>
        <v>65297.33</v>
      </c>
      <c r="DI286" s="53">
        <f t="shared" ref="DI286:DI355" si="863">IFERROR(DH286/DG286*100,)</f>
        <v>2.8390143478260872</v>
      </c>
      <c r="DJ286" s="53">
        <f>DJ288+DJ308</f>
        <v>0</v>
      </c>
      <c r="DK286" s="53">
        <f>DK288+DK308</f>
        <v>2300000</v>
      </c>
      <c r="DL286" s="53">
        <f t="shared" ref="DL286:DL317" si="864">IFERROR(DF286/DK286*100,)</f>
        <v>95.901473478260883</v>
      </c>
      <c r="DM286" s="53">
        <f>DM288+DM308</f>
        <v>0</v>
      </c>
      <c r="DN286" s="53">
        <f>DN288+DN308</f>
        <v>2300000</v>
      </c>
      <c r="DO286" s="53">
        <f t="shared" ref="DO286" si="865">DO288+DO308</f>
        <v>1835588.15</v>
      </c>
      <c r="DP286" s="53">
        <f t="shared" ref="DP286:DP355" si="866">IFERROR(DO286/DN286*100,)</f>
        <v>79.808180434782599</v>
      </c>
      <c r="DQ286" s="53">
        <f>DQ288+DQ308</f>
        <v>974500</v>
      </c>
      <c r="DR286" s="53">
        <f>DR288+DR308</f>
        <v>3274500</v>
      </c>
      <c r="DS286" s="53">
        <f t="shared" ref="DS286" si="867">DS288+DS308</f>
        <v>2743528.41</v>
      </c>
      <c r="DT286" s="53">
        <f t="shared" ref="DT286:DT355" si="868">IFERROR(DS286/DR286*100,)</f>
        <v>83.784651397159877</v>
      </c>
      <c r="DU286" s="53">
        <f>DU288+DU308</f>
        <v>-283500</v>
      </c>
      <c r="DV286" s="53">
        <f>DV288+DV308</f>
        <v>2991000</v>
      </c>
      <c r="DW286" s="53">
        <f t="shared" ref="DW286:DZ286" si="869">DW288+DW308</f>
        <v>2852500</v>
      </c>
      <c r="DX286" s="53">
        <f t="shared" ref="DX286" si="870">DX288+DX308</f>
        <v>2852500</v>
      </c>
      <c r="DY286" s="53">
        <f t="shared" si="869"/>
        <v>2852500</v>
      </c>
      <c r="DZ286" s="53">
        <f t="shared" si="869"/>
        <v>2852500</v>
      </c>
    </row>
    <row r="287" spans="1:130" s="630" customFormat="1" ht="20.100000000000001" customHeight="1" x14ac:dyDescent="0.35">
      <c r="A287" s="622"/>
      <c r="B287" s="632"/>
      <c r="C287" s="533"/>
      <c r="D287" s="632"/>
      <c r="E287" s="632"/>
      <c r="F287" s="632"/>
      <c r="G287" s="632"/>
      <c r="H287" s="632"/>
      <c r="I287" s="632"/>
      <c r="J287" s="632"/>
      <c r="K287" s="653" t="s">
        <v>469</v>
      </c>
      <c r="L287" s="552" t="s">
        <v>509</v>
      </c>
      <c r="M287" s="552"/>
      <c r="N287" s="552"/>
      <c r="O287" s="814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591"/>
      <c r="AJ287" s="31"/>
      <c r="AK287" s="31"/>
      <c r="AL287" s="31"/>
      <c r="AM287" s="31"/>
      <c r="AN287" s="104">
        <v>0</v>
      </c>
      <c r="AO287" s="104">
        <v>0</v>
      </c>
      <c r="AP287" s="104">
        <v>0</v>
      </c>
      <c r="AQ287" s="104">
        <v>0</v>
      </c>
      <c r="AR287" s="104">
        <f>AR288</f>
        <v>0</v>
      </c>
      <c r="AS287" s="104"/>
      <c r="AT287" s="104"/>
      <c r="AU287" s="104">
        <v>24170</v>
      </c>
      <c r="AV287" s="104">
        <f>AV288</f>
        <v>0</v>
      </c>
      <c r="AW287" s="104">
        <v>24170</v>
      </c>
      <c r="AX287" s="104">
        <v>24170</v>
      </c>
      <c r="AY287" s="104">
        <f>AY288</f>
        <v>0</v>
      </c>
      <c r="AZ287" s="104"/>
      <c r="BA287" s="104"/>
      <c r="BB287" s="104">
        <f>BB288</f>
        <v>0</v>
      </c>
      <c r="BC287" s="104">
        <f>BC288</f>
        <v>0</v>
      </c>
      <c r="BD287" s="104">
        <v>18200</v>
      </c>
      <c r="BE287" s="104">
        <v>0</v>
      </c>
      <c r="BF287" s="104">
        <v>1120666.0899999999</v>
      </c>
      <c r="BG287" s="104">
        <f>BG288+BG308</f>
        <v>1269704.45</v>
      </c>
      <c r="BH287" s="104">
        <v>1112666.0899999999</v>
      </c>
      <c r="BI287" s="104">
        <f>(BJ287-BH287)</f>
        <v>99657</v>
      </c>
      <c r="BJ287" s="104">
        <v>1212323.0899999999</v>
      </c>
      <c r="BK287" s="104">
        <v>320808.68</v>
      </c>
      <c r="BL287" s="104">
        <f t="shared" si="850"/>
        <v>26.46230882231238</v>
      </c>
      <c r="BM287" s="104"/>
      <c r="BN287" s="104"/>
      <c r="BO287" s="104">
        <v>1506500</v>
      </c>
      <c r="BP287" s="104"/>
      <c r="BQ287" s="104"/>
      <c r="BR287" s="104">
        <f>(BS287-BO287)</f>
        <v>95500</v>
      </c>
      <c r="BS287" s="104">
        <v>1602000</v>
      </c>
      <c r="BT287" s="104">
        <v>1530069.08</v>
      </c>
      <c r="BU287" s="104">
        <f>(BY287-BO287)</f>
        <v>331100</v>
      </c>
      <c r="BV287" s="104">
        <v>1602000</v>
      </c>
      <c r="BW287" s="104"/>
      <c r="BX287" s="104"/>
      <c r="BY287" s="104">
        <f>BY288</f>
        <v>1837600</v>
      </c>
      <c r="BZ287" s="104">
        <f>BZ288</f>
        <v>1758290.83</v>
      </c>
      <c r="CA287" s="104">
        <f t="shared" si="852"/>
        <v>138.48032351150695</v>
      </c>
      <c r="CB287" s="104">
        <f t="shared" si="853"/>
        <v>95.684089573356559</v>
      </c>
      <c r="CC287" s="104">
        <v>1602000</v>
      </c>
      <c r="CD287" s="104">
        <v>1602000</v>
      </c>
      <c r="CE287" s="104">
        <v>1602000</v>
      </c>
      <c r="CF287" s="104">
        <f>CF288+CF308</f>
        <v>97894.760000000009</v>
      </c>
      <c r="CG287" s="104">
        <f t="shared" si="854"/>
        <v>6.1107840199750321</v>
      </c>
      <c r="CH287" s="104">
        <f>(CI287-CE287)</f>
        <v>266000</v>
      </c>
      <c r="CI287" s="104">
        <f>CI288+CI308</f>
        <v>1868000</v>
      </c>
      <c r="CJ287" s="104"/>
      <c r="CK287" s="104">
        <f t="shared" si="855"/>
        <v>0</v>
      </c>
      <c r="CL287" s="104">
        <f>(CM287-CI287)</f>
        <v>0</v>
      </c>
      <c r="CM287" s="104">
        <f>CM288+CM308</f>
        <v>1868000</v>
      </c>
      <c r="CN287" s="104"/>
      <c r="CO287" s="104">
        <f t="shared" si="856"/>
        <v>0</v>
      </c>
      <c r="CP287" s="104">
        <f>(CQ287-CM287)</f>
        <v>0</v>
      </c>
      <c r="CQ287" s="104">
        <f>CQ288+CQ308</f>
        <v>1868000</v>
      </c>
      <c r="CR287" s="104">
        <f>CR288+CR308</f>
        <v>1802199.6099999999</v>
      </c>
      <c r="CS287" s="104">
        <f t="shared" si="857"/>
        <v>96.477495182012845</v>
      </c>
      <c r="CT287" s="104">
        <f>(CU287-CQ287)</f>
        <v>547000</v>
      </c>
      <c r="CU287" s="104">
        <f>CU288+CU308</f>
        <v>2415000</v>
      </c>
      <c r="CV287" s="104">
        <f>CV288+CV308</f>
        <v>1802199.6099999999</v>
      </c>
      <c r="CW287" s="104">
        <f t="shared" si="858"/>
        <v>74.625242650103516</v>
      </c>
      <c r="CX287" s="104">
        <f>(CY287-CU287)</f>
        <v>0</v>
      </c>
      <c r="CY287" s="104">
        <f t="shared" ref="CY287:DH287" si="871">CY288+CY308</f>
        <v>2415000</v>
      </c>
      <c r="CZ287" s="104">
        <f t="shared" si="871"/>
        <v>2200000</v>
      </c>
      <c r="DA287" s="104">
        <f t="shared" si="871"/>
        <v>2300000</v>
      </c>
      <c r="DB287" s="104">
        <f t="shared" si="871"/>
        <v>150540.63</v>
      </c>
      <c r="DC287" s="104">
        <f>DC288+DC308</f>
        <v>151283.22</v>
      </c>
      <c r="DD287" s="104">
        <f t="shared" si="860"/>
        <v>100.49328211260973</v>
      </c>
      <c r="DE287" s="104">
        <f t="shared" si="861"/>
        <v>6.5775313043478265</v>
      </c>
      <c r="DF287" s="104">
        <f t="shared" ref="DF287" si="872">DF288+DF308</f>
        <v>2205733.89</v>
      </c>
      <c r="DG287" s="104">
        <f t="shared" si="871"/>
        <v>2300000</v>
      </c>
      <c r="DH287" s="104">
        <f t="shared" si="871"/>
        <v>65297.33</v>
      </c>
      <c r="DI287" s="104">
        <f t="shared" si="863"/>
        <v>2.8390143478260872</v>
      </c>
      <c r="DJ287" s="104">
        <f>(DK287-DG287)</f>
        <v>0</v>
      </c>
      <c r="DK287" s="104">
        <f>DK288+DK308</f>
        <v>2300000</v>
      </c>
      <c r="DL287" s="104">
        <f t="shared" si="864"/>
        <v>95.901473478260883</v>
      </c>
      <c r="DM287" s="104">
        <f>(DN287-DK287)</f>
        <v>0</v>
      </c>
      <c r="DN287" s="104">
        <f>DN288+DN308</f>
        <v>2300000</v>
      </c>
      <c r="DO287" s="104">
        <f t="shared" ref="DO287" si="873">DO288+DO308</f>
        <v>1835588.15</v>
      </c>
      <c r="DP287" s="104">
        <f t="shared" si="866"/>
        <v>79.808180434782599</v>
      </c>
      <c r="DQ287" s="104">
        <f>(DR287-DN287)</f>
        <v>974500</v>
      </c>
      <c r="DR287" s="104">
        <f>DR288+DR308</f>
        <v>3274500</v>
      </c>
      <c r="DS287" s="104">
        <f t="shared" ref="DS287" si="874">DS288+DS308</f>
        <v>2743528.41</v>
      </c>
      <c r="DT287" s="104">
        <f t="shared" si="868"/>
        <v>83.784651397159877</v>
      </c>
      <c r="DU287" s="104">
        <f>(DV287-DR287)</f>
        <v>-283500</v>
      </c>
      <c r="DV287" s="104">
        <f>DV288+DV308</f>
        <v>2991000</v>
      </c>
      <c r="DW287" s="104">
        <f t="shared" ref="DW287:DZ287" si="875">DW288+DW308</f>
        <v>2852500</v>
      </c>
      <c r="DX287" s="104">
        <f t="shared" ref="DX287" si="876">DX288+DX308</f>
        <v>2852500</v>
      </c>
      <c r="DY287" s="104">
        <f t="shared" si="875"/>
        <v>2852500</v>
      </c>
      <c r="DZ287" s="104">
        <f t="shared" si="875"/>
        <v>2852500</v>
      </c>
    </row>
    <row r="288" spans="1:130" s="630" customFormat="1" ht="20.100000000000001" customHeight="1" x14ac:dyDescent="0.35">
      <c r="A288" s="622"/>
      <c r="B288" s="622"/>
      <c r="C288" s="641"/>
      <c r="D288" s="622"/>
      <c r="E288" s="622"/>
      <c r="F288" s="622"/>
      <c r="G288" s="622"/>
      <c r="H288" s="622"/>
      <c r="I288" s="622"/>
      <c r="J288" s="622" t="s">
        <v>208</v>
      </c>
      <c r="K288" s="811">
        <v>3</v>
      </c>
      <c r="L288" s="904" t="s">
        <v>181</v>
      </c>
      <c r="M288" s="904"/>
      <c r="N288" s="904"/>
      <c r="O288" s="904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591"/>
      <c r="AJ288" s="31"/>
      <c r="AK288" s="31"/>
      <c r="AL288" s="31"/>
      <c r="AM288" s="31"/>
      <c r="AN288" s="107"/>
      <c r="AO288" s="107"/>
      <c r="AP288" s="107"/>
      <c r="AQ288" s="107"/>
      <c r="AR288" s="107"/>
      <c r="AS288" s="107"/>
      <c r="AT288" s="107"/>
      <c r="AU288" s="107"/>
      <c r="AV288" s="107">
        <f>AV289+AV296</f>
        <v>0</v>
      </c>
      <c r="AW288" s="107"/>
      <c r="AX288" s="107"/>
      <c r="AY288" s="107"/>
      <c r="AZ288" s="107"/>
      <c r="BA288" s="107"/>
      <c r="BB288" s="107">
        <f>BB289+BB296</f>
        <v>0</v>
      </c>
      <c r="BC288" s="107">
        <f>BC289+BC296</f>
        <v>0</v>
      </c>
      <c r="BD288" s="107"/>
      <c r="BE288" s="107">
        <f t="shared" ref="BE288:BK288" si="877">BE289+BE296</f>
        <v>0</v>
      </c>
      <c r="BF288" s="107">
        <f t="shared" si="877"/>
        <v>1112666.0899999999</v>
      </c>
      <c r="BG288" s="107">
        <f t="shared" si="877"/>
        <v>1120980.45</v>
      </c>
      <c r="BH288" s="107">
        <f t="shared" si="877"/>
        <v>1112666.0899999999</v>
      </c>
      <c r="BI288" s="107">
        <f t="shared" si="877"/>
        <v>99657</v>
      </c>
      <c r="BJ288" s="107">
        <f t="shared" si="877"/>
        <v>1212323.0899999999</v>
      </c>
      <c r="BK288" s="107">
        <f t="shared" si="877"/>
        <v>320808.68</v>
      </c>
      <c r="BL288" s="107">
        <f t="shared" si="850"/>
        <v>26.46230882231238</v>
      </c>
      <c r="BM288" s="107"/>
      <c r="BN288" s="107"/>
      <c r="BO288" s="107">
        <f>BO289+BO296</f>
        <v>1506500</v>
      </c>
      <c r="BP288" s="107"/>
      <c r="BQ288" s="107"/>
      <c r="BR288" s="107">
        <f t="shared" ref="BR288:BY288" si="878">BR289+BR296</f>
        <v>95500</v>
      </c>
      <c r="BS288" s="107">
        <f t="shared" si="878"/>
        <v>1602000</v>
      </c>
      <c r="BT288" s="107">
        <f>BT289+BT296</f>
        <v>1530069.08</v>
      </c>
      <c r="BU288" s="107">
        <f t="shared" si="878"/>
        <v>331100</v>
      </c>
      <c r="BV288" s="107">
        <f t="shared" si="878"/>
        <v>1602000</v>
      </c>
      <c r="BW288" s="107"/>
      <c r="BX288" s="107"/>
      <c r="BY288" s="107">
        <f t="shared" si="878"/>
        <v>1837600</v>
      </c>
      <c r="BZ288" s="107">
        <f>BZ289+BZ296</f>
        <v>1758290.83</v>
      </c>
      <c r="CA288" s="107">
        <f t="shared" si="852"/>
        <v>156.85294333188418</v>
      </c>
      <c r="CB288" s="107">
        <f t="shared" si="853"/>
        <v>95.684089573356559</v>
      </c>
      <c r="CC288" s="107">
        <f>CC289+CC296</f>
        <v>1602000</v>
      </c>
      <c r="CD288" s="107">
        <f>CD289+CD296</f>
        <v>1602000</v>
      </c>
      <c r="CE288" s="107">
        <f>CE289+CE296</f>
        <v>1602000</v>
      </c>
      <c r="CF288" s="107">
        <f>CF289+CF296</f>
        <v>97894.760000000009</v>
      </c>
      <c r="CG288" s="107">
        <f t="shared" si="854"/>
        <v>6.1107840199750321</v>
      </c>
      <c r="CH288" s="107">
        <f>CH289+CH296</f>
        <v>266000</v>
      </c>
      <c r="CI288" s="107">
        <f>CI289+CI296</f>
        <v>1868000</v>
      </c>
      <c r="CJ288" s="107"/>
      <c r="CK288" s="107">
        <f t="shared" si="855"/>
        <v>0</v>
      </c>
      <c r="CL288" s="107">
        <f>CL289+CL296</f>
        <v>0</v>
      </c>
      <c r="CM288" s="107">
        <f>CM289+CM296</f>
        <v>1868000</v>
      </c>
      <c r="CN288" s="107"/>
      <c r="CO288" s="107">
        <f t="shared" si="856"/>
        <v>0</v>
      </c>
      <c r="CP288" s="107">
        <f>CP289+CP296</f>
        <v>0</v>
      </c>
      <c r="CQ288" s="107">
        <f>CQ289+CQ296</f>
        <v>1868000</v>
      </c>
      <c r="CR288" s="107">
        <f>CR289+CR296</f>
        <v>1802199.6099999999</v>
      </c>
      <c r="CS288" s="107">
        <f t="shared" si="857"/>
        <v>96.477495182012845</v>
      </c>
      <c r="CT288" s="107">
        <f>CT289+CT296</f>
        <v>547000</v>
      </c>
      <c r="CU288" s="107">
        <f>CU289+CU296</f>
        <v>2415000</v>
      </c>
      <c r="CV288" s="107">
        <f>CV289+CV296</f>
        <v>1802199.6099999999</v>
      </c>
      <c r="CW288" s="107">
        <f t="shared" si="858"/>
        <v>74.625242650103516</v>
      </c>
      <c r="CX288" s="107">
        <f t="shared" ref="CX288:DH288" si="879">CX289+CX296</f>
        <v>0</v>
      </c>
      <c r="CY288" s="107">
        <f t="shared" si="879"/>
        <v>2415000</v>
      </c>
      <c r="CZ288" s="107">
        <f t="shared" si="879"/>
        <v>2200000</v>
      </c>
      <c r="DA288" s="107">
        <f t="shared" si="879"/>
        <v>2300000</v>
      </c>
      <c r="DB288" s="107">
        <f>DB289+DB296</f>
        <v>150540.63</v>
      </c>
      <c r="DC288" s="107">
        <f>DC289+DC296</f>
        <v>151283.22</v>
      </c>
      <c r="DD288" s="107">
        <f t="shared" si="860"/>
        <v>100.49328211260973</v>
      </c>
      <c r="DE288" s="107">
        <f t="shared" si="861"/>
        <v>6.5775313043478265</v>
      </c>
      <c r="DF288" s="107">
        <f t="shared" ref="DF288" si="880">DF289+DF296</f>
        <v>2205733.89</v>
      </c>
      <c r="DG288" s="107">
        <f t="shared" si="879"/>
        <v>2300000</v>
      </c>
      <c r="DH288" s="107">
        <f t="shared" si="879"/>
        <v>65297.33</v>
      </c>
      <c r="DI288" s="107">
        <f t="shared" si="863"/>
        <v>2.8390143478260872</v>
      </c>
      <c r="DJ288" s="107">
        <f>DJ289+DJ296</f>
        <v>0</v>
      </c>
      <c r="DK288" s="107">
        <f>DK289+DK296</f>
        <v>2300000</v>
      </c>
      <c r="DL288" s="107">
        <f t="shared" si="864"/>
        <v>95.901473478260883</v>
      </c>
      <c r="DM288" s="107">
        <f>DM289+DM296</f>
        <v>0</v>
      </c>
      <c r="DN288" s="107">
        <f>DN289+DN296</f>
        <v>2300000</v>
      </c>
      <c r="DO288" s="107">
        <f t="shared" ref="DO288" si="881">DO289+DO296</f>
        <v>1835588.15</v>
      </c>
      <c r="DP288" s="107">
        <f t="shared" si="866"/>
        <v>79.808180434782599</v>
      </c>
      <c r="DQ288" s="107">
        <f>DQ289+DQ296</f>
        <v>974500</v>
      </c>
      <c r="DR288" s="107">
        <f>DR289+DR296</f>
        <v>3274500</v>
      </c>
      <c r="DS288" s="107">
        <f t="shared" ref="DS288" si="882">DS289+DS296</f>
        <v>2743528.41</v>
      </c>
      <c r="DT288" s="107">
        <f t="shared" si="868"/>
        <v>83.784651397159877</v>
      </c>
      <c r="DU288" s="107">
        <f>DU289+DU296</f>
        <v>-283500</v>
      </c>
      <c r="DV288" s="107">
        <f>DV289+DV296</f>
        <v>2991000</v>
      </c>
      <c r="DW288" s="107">
        <f t="shared" ref="DW288:DZ288" si="883">DW289+DW296</f>
        <v>2852500</v>
      </c>
      <c r="DX288" s="107">
        <f t="shared" ref="DX288" si="884">DX289+DX296</f>
        <v>2852500</v>
      </c>
      <c r="DY288" s="107">
        <f t="shared" si="883"/>
        <v>2852500</v>
      </c>
      <c r="DZ288" s="107">
        <f t="shared" si="883"/>
        <v>2852500</v>
      </c>
    </row>
    <row r="289" spans="1:130" s="630" customFormat="1" ht="20.100000000000001" customHeight="1" x14ac:dyDescent="0.35">
      <c r="A289" s="622"/>
      <c r="B289" s="622"/>
      <c r="C289" s="641"/>
      <c r="D289" s="622"/>
      <c r="E289" s="622"/>
      <c r="F289" s="622"/>
      <c r="G289" s="622"/>
      <c r="H289" s="622"/>
      <c r="I289" s="622"/>
      <c r="J289" s="622" t="s">
        <v>208</v>
      </c>
      <c r="K289" s="810"/>
      <c r="L289" s="822">
        <v>31</v>
      </c>
      <c r="M289" s="904" t="s">
        <v>246</v>
      </c>
      <c r="N289" s="904"/>
      <c r="O289" s="904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591"/>
      <c r="AJ289" s="31"/>
      <c r="AK289" s="31"/>
      <c r="AL289" s="31"/>
      <c r="AM289" s="31"/>
      <c r="AN289" s="107"/>
      <c r="AO289" s="107"/>
      <c r="AP289" s="107"/>
      <c r="AQ289" s="107"/>
      <c r="AR289" s="107"/>
      <c r="AS289" s="107"/>
      <c r="AT289" s="107"/>
      <c r="AU289" s="107"/>
      <c r="AV289" s="107">
        <f>AV290+AV292</f>
        <v>0</v>
      </c>
      <c r="AW289" s="107"/>
      <c r="AX289" s="107"/>
      <c r="AY289" s="107"/>
      <c r="AZ289" s="107"/>
      <c r="BA289" s="107"/>
      <c r="BB289" s="107">
        <f>BB290+BB292</f>
        <v>0</v>
      </c>
      <c r="BC289" s="107">
        <f>BC290+BC292</f>
        <v>0</v>
      </c>
      <c r="BD289" s="107"/>
      <c r="BE289" s="107">
        <f t="shared" ref="BE289:BK289" si="885">BE290+BE292</f>
        <v>0</v>
      </c>
      <c r="BF289" s="107">
        <f t="shared" si="885"/>
        <v>992666.09</v>
      </c>
      <c r="BG289" s="102">
        <f t="shared" si="885"/>
        <v>937380.37</v>
      </c>
      <c r="BH289" s="102">
        <f t="shared" si="885"/>
        <v>992666.09</v>
      </c>
      <c r="BI289" s="107">
        <f t="shared" si="885"/>
        <v>45657</v>
      </c>
      <c r="BJ289" s="102">
        <f t="shared" si="885"/>
        <v>1038323.09</v>
      </c>
      <c r="BK289" s="102">
        <f t="shared" si="885"/>
        <v>266984.36</v>
      </c>
      <c r="BL289" s="107">
        <f t="shared" si="850"/>
        <v>25.713033117658973</v>
      </c>
      <c r="BM289" s="102"/>
      <c r="BN289" s="102"/>
      <c r="BO289" s="102">
        <f>BO290+BO292</f>
        <v>1371500</v>
      </c>
      <c r="BP289" s="102"/>
      <c r="BQ289" s="102"/>
      <c r="BR289" s="102">
        <f t="shared" ref="BR289:BY289" si="886">BR290+BR292</f>
        <v>105500</v>
      </c>
      <c r="BS289" s="102">
        <f t="shared" si="886"/>
        <v>1477000</v>
      </c>
      <c r="BT289" s="102">
        <f>BT290+BT292</f>
        <v>1410005.76</v>
      </c>
      <c r="BU289" s="102">
        <f t="shared" si="886"/>
        <v>254500</v>
      </c>
      <c r="BV289" s="102">
        <f t="shared" si="886"/>
        <v>1477000</v>
      </c>
      <c r="BW289" s="102"/>
      <c r="BX289" s="102"/>
      <c r="BY289" s="102">
        <f t="shared" si="886"/>
        <v>1626000</v>
      </c>
      <c r="BZ289" s="102">
        <f>BZ290+BZ292</f>
        <v>1604532.51</v>
      </c>
      <c r="CA289" s="102">
        <f t="shared" si="852"/>
        <v>171.1719768571642</v>
      </c>
      <c r="CB289" s="102">
        <f t="shared" si="853"/>
        <v>98.679736162361621</v>
      </c>
      <c r="CC289" s="102">
        <v>1477000</v>
      </c>
      <c r="CD289" s="102">
        <v>1477000</v>
      </c>
      <c r="CE289" s="102">
        <f>CE290+CE292</f>
        <v>1477000</v>
      </c>
      <c r="CF289" s="102">
        <f>CF290+CF292</f>
        <v>33306.36</v>
      </c>
      <c r="CG289" s="102">
        <f t="shared" si="854"/>
        <v>2.2550006770480704</v>
      </c>
      <c r="CH289" s="102">
        <f>CH290+CH292</f>
        <v>211000</v>
      </c>
      <c r="CI289" s="102">
        <f>CI290+CI292</f>
        <v>1688000</v>
      </c>
      <c r="CJ289" s="102"/>
      <c r="CK289" s="102">
        <f t="shared" si="855"/>
        <v>0</v>
      </c>
      <c r="CL289" s="102">
        <f>CL290+CL292</f>
        <v>0</v>
      </c>
      <c r="CM289" s="102">
        <f>CM290+CM292</f>
        <v>1688000</v>
      </c>
      <c r="CN289" s="102"/>
      <c r="CO289" s="102">
        <f t="shared" si="856"/>
        <v>0</v>
      </c>
      <c r="CP289" s="102">
        <f>CP290+CP292</f>
        <v>0</v>
      </c>
      <c r="CQ289" s="102">
        <f>CQ290+CQ292</f>
        <v>1688000</v>
      </c>
      <c r="CR289" s="102">
        <f>CR290+CR292</f>
        <v>1675302.5699999998</v>
      </c>
      <c r="CS289" s="102">
        <f t="shared" si="857"/>
        <v>99.247782582938385</v>
      </c>
      <c r="CT289" s="102">
        <f>CT290+CT292</f>
        <v>422000</v>
      </c>
      <c r="CU289" s="102">
        <f>CU290+CU292</f>
        <v>2110000</v>
      </c>
      <c r="CV289" s="102">
        <f>CV290+CV292</f>
        <v>1675302.5699999998</v>
      </c>
      <c r="CW289" s="102">
        <f t="shared" si="858"/>
        <v>79.398226066350702</v>
      </c>
      <c r="CX289" s="102">
        <f>CX290+CX292</f>
        <v>0</v>
      </c>
      <c r="CY289" s="102">
        <f>CY290+CY292</f>
        <v>2110000</v>
      </c>
      <c r="CZ289" s="102">
        <v>2200000</v>
      </c>
      <c r="DA289" s="102">
        <v>2300000</v>
      </c>
      <c r="DB289" s="102">
        <f>DB290+DB292</f>
        <v>55447.229999999996</v>
      </c>
      <c r="DC289" s="102">
        <f>DC290+DC292</f>
        <v>54985.979999999996</v>
      </c>
      <c r="DD289" s="102">
        <f t="shared" si="860"/>
        <v>99.16812796599578</v>
      </c>
      <c r="DE289" s="102">
        <f t="shared" si="861"/>
        <v>2.6059706161137437</v>
      </c>
      <c r="DF289" s="102">
        <f>DF290+DF292</f>
        <v>1962970.85</v>
      </c>
      <c r="DG289" s="102">
        <f>DG290+DG292</f>
        <v>2110000</v>
      </c>
      <c r="DH289" s="102">
        <f>DH290+DH292</f>
        <v>34474.130000000005</v>
      </c>
      <c r="DI289" s="102">
        <f t="shared" si="863"/>
        <v>1.6338450236966826</v>
      </c>
      <c r="DJ289" s="102">
        <f>DJ290+DJ292</f>
        <v>0</v>
      </c>
      <c r="DK289" s="102">
        <f>DK290+DK292</f>
        <v>2110000</v>
      </c>
      <c r="DL289" s="102">
        <f t="shared" si="864"/>
        <v>93.031793838862569</v>
      </c>
      <c r="DM289" s="102">
        <f>DM290+DM292</f>
        <v>0</v>
      </c>
      <c r="DN289" s="102">
        <f>DN290+DN292</f>
        <v>2110000</v>
      </c>
      <c r="DO289" s="102">
        <f>DO290+DO292</f>
        <v>1700269.95</v>
      </c>
      <c r="DP289" s="102">
        <f t="shared" si="866"/>
        <v>80.581514218009474</v>
      </c>
      <c r="DQ289" s="102">
        <f>DQ290+DQ292</f>
        <v>949500</v>
      </c>
      <c r="DR289" s="102">
        <f>DR290+DR292</f>
        <v>3059500</v>
      </c>
      <c r="DS289" s="102">
        <f>DS290+DS292</f>
        <v>2578940.21</v>
      </c>
      <c r="DT289" s="102">
        <f t="shared" si="868"/>
        <v>84.292865174048046</v>
      </c>
      <c r="DU289" s="102">
        <f>DU290+DU292</f>
        <v>-316500</v>
      </c>
      <c r="DV289" s="102">
        <f>DV290+DV292</f>
        <v>2743000</v>
      </c>
      <c r="DW289" s="102">
        <f t="shared" ref="DW289:DX289" si="887">DW290+DW292</f>
        <v>2637500</v>
      </c>
      <c r="DX289" s="102">
        <f t="shared" si="887"/>
        <v>2637500</v>
      </c>
      <c r="DY289" s="102">
        <v>2637500</v>
      </c>
      <c r="DZ289" s="102">
        <v>2637500</v>
      </c>
    </row>
    <row r="290" spans="1:130" s="630" customFormat="1" ht="20.100000000000001" customHeight="1" x14ac:dyDescent="0.35">
      <c r="A290" s="622"/>
      <c r="B290" s="640" t="s">
        <v>596</v>
      </c>
      <c r="C290" s="641" t="s">
        <v>469</v>
      </c>
      <c r="D290" s="622"/>
      <c r="E290" s="622"/>
      <c r="F290" s="622"/>
      <c r="G290" s="622"/>
      <c r="H290" s="622"/>
      <c r="I290" s="622"/>
      <c r="J290" s="622" t="s">
        <v>208</v>
      </c>
      <c r="K290" s="810"/>
      <c r="L290" s="587"/>
      <c r="M290" s="819">
        <v>311</v>
      </c>
      <c r="N290" s="819" t="s">
        <v>14</v>
      </c>
      <c r="O290" s="808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591"/>
      <c r="AJ290" s="31"/>
      <c r="AK290" s="31"/>
      <c r="AL290" s="31"/>
      <c r="AM290" s="31"/>
      <c r="AN290" s="102"/>
      <c r="AO290" s="102"/>
      <c r="AP290" s="102"/>
      <c r="AQ290" s="102"/>
      <c r="AR290" s="102"/>
      <c r="AS290" s="102"/>
      <c r="AT290" s="102"/>
      <c r="AU290" s="102"/>
      <c r="AV290" s="102">
        <f>SUM(AV291)</f>
        <v>0</v>
      </c>
      <c r="AW290" s="102"/>
      <c r="AX290" s="102"/>
      <c r="AY290" s="102"/>
      <c r="AZ290" s="102"/>
      <c r="BA290" s="102"/>
      <c r="BB290" s="102">
        <f>SUM(BB291)</f>
        <v>0</v>
      </c>
      <c r="BC290" s="102">
        <f>SUM(BC291)</f>
        <v>0</v>
      </c>
      <c r="BD290" s="102"/>
      <c r="BE290" s="102">
        <f t="shared" ref="BE290:BK290" si="888">SUM(BE291)</f>
        <v>0</v>
      </c>
      <c r="BF290" s="102">
        <f t="shared" si="888"/>
        <v>984192.09</v>
      </c>
      <c r="BG290" s="102">
        <f t="shared" si="888"/>
        <v>937380.37</v>
      </c>
      <c r="BH290" s="102">
        <f t="shared" si="888"/>
        <v>984192.09</v>
      </c>
      <c r="BI290" s="102">
        <f t="shared" si="888"/>
        <v>0</v>
      </c>
      <c r="BJ290" s="102">
        <f t="shared" si="888"/>
        <v>984192.09</v>
      </c>
      <c r="BK290" s="102">
        <f t="shared" si="888"/>
        <v>253065.67</v>
      </c>
      <c r="BL290" s="102">
        <f t="shared" si="850"/>
        <v>25.713036364679589</v>
      </c>
      <c r="BM290" s="102"/>
      <c r="BN290" s="102"/>
      <c r="BO290" s="102">
        <f>SUM(BO291)</f>
        <v>1300000</v>
      </c>
      <c r="BP290" s="102"/>
      <c r="BQ290" s="102"/>
      <c r="BR290" s="102">
        <f>SUM(BR291)</f>
        <v>100000</v>
      </c>
      <c r="BS290" s="102">
        <f>SUM(BS291)</f>
        <v>1400000</v>
      </c>
      <c r="BT290" s="102">
        <f>SUM(BT291)</f>
        <v>1336672.5900000001</v>
      </c>
      <c r="BU290" s="102">
        <f>SUM(BU291)</f>
        <v>250000</v>
      </c>
      <c r="BV290" s="102">
        <f>SUM(BV291)</f>
        <v>1400000</v>
      </c>
      <c r="BW290" s="102"/>
      <c r="BX290" s="102"/>
      <c r="BY290" s="102">
        <f>SUM(BY291)</f>
        <v>1550000</v>
      </c>
      <c r="BZ290" s="102">
        <f>SUM(BZ291)</f>
        <v>1528841.94</v>
      </c>
      <c r="CA290" s="102">
        <f t="shared" si="852"/>
        <v>163.09728568350542</v>
      </c>
      <c r="CB290" s="102">
        <f t="shared" si="853"/>
        <v>98.634963870967738</v>
      </c>
      <c r="CC290" s="102">
        <f>SUM(CC291)</f>
        <v>0</v>
      </c>
      <c r="CD290" s="102">
        <f>SUM(CD291)</f>
        <v>0</v>
      </c>
      <c r="CE290" s="102">
        <f>SUM(CE291)</f>
        <v>1400000</v>
      </c>
      <c r="CF290" s="102">
        <f>SUM(CF291)</f>
        <v>31570</v>
      </c>
      <c r="CG290" s="102">
        <f t="shared" si="854"/>
        <v>2.2549999999999999</v>
      </c>
      <c r="CH290" s="102">
        <f>SUM(CH291)</f>
        <v>200000</v>
      </c>
      <c r="CI290" s="102">
        <f>SUM(CI291)</f>
        <v>1600000</v>
      </c>
      <c r="CJ290" s="102"/>
      <c r="CK290" s="102">
        <f t="shared" si="855"/>
        <v>0</v>
      </c>
      <c r="CL290" s="102">
        <f>SUM(CL291)</f>
        <v>0</v>
      </c>
      <c r="CM290" s="102">
        <f>SUM(CM291)</f>
        <v>1600000</v>
      </c>
      <c r="CN290" s="102"/>
      <c r="CO290" s="102">
        <f t="shared" si="856"/>
        <v>0</v>
      </c>
      <c r="CP290" s="102">
        <f>SUM(CP291)</f>
        <v>0</v>
      </c>
      <c r="CQ290" s="102">
        <f>SUM(CQ291)</f>
        <v>1600000</v>
      </c>
      <c r="CR290" s="102">
        <f>SUM(CR291)</f>
        <v>1591206.64</v>
      </c>
      <c r="CS290" s="102">
        <f t="shared" si="857"/>
        <v>99.450414999999992</v>
      </c>
      <c r="CT290" s="102">
        <f>SUM(CT291)</f>
        <v>400000</v>
      </c>
      <c r="CU290" s="102">
        <f>SUM(CU291)</f>
        <v>2000000</v>
      </c>
      <c r="CV290" s="102">
        <f>SUM(CV291)</f>
        <v>1591206.64</v>
      </c>
      <c r="CW290" s="102">
        <f t="shared" si="858"/>
        <v>79.560332000000002</v>
      </c>
      <c r="CX290" s="102">
        <f t="shared" ref="CX290:DH290" si="889">SUM(CX291)</f>
        <v>0</v>
      </c>
      <c r="CY290" s="102">
        <f t="shared" si="889"/>
        <v>2000000</v>
      </c>
      <c r="CZ290" s="102">
        <f t="shared" si="889"/>
        <v>0</v>
      </c>
      <c r="DA290" s="102">
        <f t="shared" si="889"/>
        <v>0</v>
      </c>
      <c r="DB290" s="102">
        <f>SUM(DB291)</f>
        <v>52556.6</v>
      </c>
      <c r="DC290" s="102">
        <f>SUM(DC291)</f>
        <v>52119.38</v>
      </c>
      <c r="DD290" s="102">
        <f t="shared" si="860"/>
        <v>99.168096870802145</v>
      </c>
      <c r="DE290" s="102">
        <f t="shared" si="861"/>
        <v>2.605969</v>
      </c>
      <c r="DF290" s="102">
        <f t="shared" ref="DF290" si="890">SUM(DF291)</f>
        <v>1865125.35</v>
      </c>
      <c r="DG290" s="102">
        <f t="shared" si="889"/>
        <v>2000000</v>
      </c>
      <c r="DH290" s="102">
        <f t="shared" si="889"/>
        <v>32676.880000000001</v>
      </c>
      <c r="DI290" s="102">
        <f t="shared" si="863"/>
        <v>1.6338439999999999</v>
      </c>
      <c r="DJ290" s="102">
        <f>SUM(DJ291)</f>
        <v>0</v>
      </c>
      <c r="DK290" s="102">
        <f>SUM(DK291)</f>
        <v>2000000</v>
      </c>
      <c r="DL290" s="102">
        <f t="shared" si="864"/>
        <v>93.256267500000007</v>
      </c>
      <c r="DM290" s="102">
        <f>SUM(DM291)</f>
        <v>0</v>
      </c>
      <c r="DN290" s="102">
        <f>SUM(DN291)</f>
        <v>2000000</v>
      </c>
      <c r="DO290" s="102">
        <f t="shared" ref="DO290" si="891">SUM(DO291)</f>
        <v>1611280.24</v>
      </c>
      <c r="DP290" s="102">
        <f t="shared" si="866"/>
        <v>80.564011999999991</v>
      </c>
      <c r="DQ290" s="102">
        <f>SUM(DQ291)</f>
        <v>900000</v>
      </c>
      <c r="DR290" s="102">
        <f>SUM(DR291)</f>
        <v>2900000</v>
      </c>
      <c r="DS290" s="102">
        <f t="shared" ref="DS290" si="892">SUM(DS291)</f>
        <v>2444629.71</v>
      </c>
      <c r="DT290" s="102">
        <f t="shared" si="868"/>
        <v>84.297576206896551</v>
      </c>
      <c r="DU290" s="102">
        <f>SUM(DU291)</f>
        <v>-300000</v>
      </c>
      <c r="DV290" s="102">
        <f>SUM(DV291)</f>
        <v>2600000</v>
      </c>
      <c r="DW290" s="102">
        <f t="shared" ref="DW290:DZ290" si="893">SUM(DW291)</f>
        <v>2500000</v>
      </c>
      <c r="DX290" s="102">
        <f t="shared" si="893"/>
        <v>2500000</v>
      </c>
      <c r="DY290" s="102">
        <f t="shared" si="893"/>
        <v>0</v>
      </c>
      <c r="DZ290" s="102">
        <f t="shared" si="893"/>
        <v>0</v>
      </c>
    </row>
    <row r="291" spans="1:130" s="630" customFormat="1" ht="20.100000000000001" customHeight="1" x14ac:dyDescent="0.35">
      <c r="A291" s="622"/>
      <c r="B291" s="622"/>
      <c r="C291" s="641"/>
      <c r="D291" s="622"/>
      <c r="E291" s="622"/>
      <c r="F291" s="622"/>
      <c r="G291" s="622"/>
      <c r="H291" s="622"/>
      <c r="I291" s="622"/>
      <c r="J291" s="622" t="s">
        <v>208</v>
      </c>
      <c r="K291" s="810"/>
      <c r="L291" s="582"/>
      <c r="M291" s="587"/>
      <c r="N291" s="588">
        <v>3111</v>
      </c>
      <c r="O291" s="826" t="s">
        <v>275</v>
      </c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591"/>
      <c r="AJ291" s="31"/>
      <c r="AK291" s="31"/>
      <c r="AL291" s="31"/>
      <c r="AM291" s="31"/>
      <c r="AN291" s="51"/>
      <c r="AO291" s="51"/>
      <c r="AP291" s="51"/>
      <c r="AQ291" s="51"/>
      <c r="AR291" s="51"/>
      <c r="AS291" s="51"/>
      <c r="AT291" s="51"/>
      <c r="AU291" s="51"/>
      <c r="AV291" s="51">
        <v>0</v>
      </c>
      <c r="AW291" s="51"/>
      <c r="AX291" s="51"/>
      <c r="AY291" s="51"/>
      <c r="AZ291" s="51"/>
      <c r="BA291" s="51"/>
      <c r="BB291" s="51">
        <v>0</v>
      </c>
      <c r="BC291" s="51">
        <v>0</v>
      </c>
      <c r="BD291" s="51"/>
      <c r="BE291" s="51">
        <v>0</v>
      </c>
      <c r="BF291" s="51">
        <v>984192.09</v>
      </c>
      <c r="BG291" s="51">
        <v>937380.37</v>
      </c>
      <c r="BH291" s="51">
        <v>984192.09</v>
      </c>
      <c r="BI291" s="51">
        <f>(BJ291-BH291)</f>
        <v>0</v>
      </c>
      <c r="BJ291" s="51">
        <v>984192.09</v>
      </c>
      <c r="BK291" s="51">
        <v>253065.67</v>
      </c>
      <c r="BL291" s="51">
        <f t="shared" si="850"/>
        <v>25.713036364679589</v>
      </c>
      <c r="BM291" s="51"/>
      <c r="BN291" s="51"/>
      <c r="BO291" s="51">
        <v>1300000</v>
      </c>
      <c r="BP291" s="51"/>
      <c r="BQ291" s="51"/>
      <c r="BR291" s="51">
        <f>(BS291-BO291)</f>
        <v>100000</v>
      </c>
      <c r="BS291" s="51">
        <v>1400000</v>
      </c>
      <c r="BT291" s="51">
        <v>1336672.5900000001</v>
      </c>
      <c r="BU291" s="51">
        <f>(BY291-BO291)</f>
        <v>250000</v>
      </c>
      <c r="BV291" s="51">
        <v>1400000</v>
      </c>
      <c r="BW291" s="51"/>
      <c r="BX291" s="51"/>
      <c r="BY291" s="51">
        <v>1550000</v>
      </c>
      <c r="BZ291" s="51">
        <v>1528841.94</v>
      </c>
      <c r="CA291" s="51">
        <f t="shared" si="852"/>
        <v>163.09728568350542</v>
      </c>
      <c r="CB291" s="51">
        <f t="shared" si="853"/>
        <v>98.634963870967738</v>
      </c>
      <c r="CC291" s="51"/>
      <c r="CD291" s="51"/>
      <c r="CE291" s="51">
        <v>1400000</v>
      </c>
      <c r="CF291" s="51">
        <v>31570</v>
      </c>
      <c r="CG291" s="51">
        <f t="shared" si="854"/>
        <v>2.2549999999999999</v>
      </c>
      <c r="CH291" s="51">
        <f>(CI291-CE291)</f>
        <v>200000</v>
      </c>
      <c r="CI291" s="51">
        <v>1600000</v>
      </c>
      <c r="CJ291" s="51"/>
      <c r="CK291" s="51">
        <f t="shared" si="855"/>
        <v>0</v>
      </c>
      <c r="CL291" s="51">
        <f>(CM291-CI291)</f>
        <v>0</v>
      </c>
      <c r="CM291" s="51">
        <v>1600000</v>
      </c>
      <c r="CN291" s="51"/>
      <c r="CO291" s="51">
        <f t="shared" si="856"/>
        <v>0</v>
      </c>
      <c r="CP291" s="51">
        <f>(CQ291-CM291)</f>
        <v>0</v>
      </c>
      <c r="CQ291" s="51">
        <v>1600000</v>
      </c>
      <c r="CR291" s="51">
        <v>1591206.64</v>
      </c>
      <c r="CS291" s="51">
        <f t="shared" si="857"/>
        <v>99.450414999999992</v>
      </c>
      <c r="CT291" s="51">
        <f>(CU291-CQ291)</f>
        <v>400000</v>
      </c>
      <c r="CU291" s="51">
        <v>2000000</v>
      </c>
      <c r="CV291" s="51">
        <v>1591206.64</v>
      </c>
      <c r="CW291" s="51">
        <f t="shared" si="858"/>
        <v>79.560332000000002</v>
      </c>
      <c r="CX291" s="51">
        <f>(CY291-CU291)</f>
        <v>0</v>
      </c>
      <c r="CY291" s="51">
        <v>2000000</v>
      </c>
      <c r="CZ291" s="745"/>
      <c r="DA291" s="745"/>
      <c r="DB291" s="745">
        <v>52556.6</v>
      </c>
      <c r="DC291" s="745">
        <v>52119.38</v>
      </c>
      <c r="DD291" s="51">
        <f t="shared" si="860"/>
        <v>99.168096870802145</v>
      </c>
      <c r="DE291" s="51">
        <f t="shared" si="861"/>
        <v>2.605969</v>
      </c>
      <c r="DF291" s="745">
        <v>1865125.35</v>
      </c>
      <c r="DG291" s="745">
        <v>2000000</v>
      </c>
      <c r="DH291" s="51">
        <v>32676.880000000001</v>
      </c>
      <c r="DI291" s="51">
        <f t="shared" si="863"/>
        <v>1.6338439999999999</v>
      </c>
      <c r="DJ291" s="51">
        <f>(DK291-DG291)</f>
        <v>0</v>
      </c>
      <c r="DK291" s="745">
        <v>2000000</v>
      </c>
      <c r="DL291" s="51">
        <f t="shared" si="864"/>
        <v>93.256267500000007</v>
      </c>
      <c r="DM291" s="51">
        <f>(DN291-DK291)</f>
        <v>0</v>
      </c>
      <c r="DN291" s="745">
        <v>2000000</v>
      </c>
      <c r="DO291" s="51">
        <v>1611280.24</v>
      </c>
      <c r="DP291" s="51">
        <f t="shared" si="866"/>
        <v>80.564011999999991</v>
      </c>
      <c r="DQ291" s="51">
        <f>(DR291-DN291)</f>
        <v>900000</v>
      </c>
      <c r="DR291" s="745">
        <v>2900000</v>
      </c>
      <c r="DS291" s="745">
        <v>2444629.71</v>
      </c>
      <c r="DT291" s="51">
        <f t="shared" si="868"/>
        <v>84.297576206896551</v>
      </c>
      <c r="DU291" s="51">
        <f>(DV291-DR291)</f>
        <v>-300000</v>
      </c>
      <c r="DV291" s="745">
        <v>2600000</v>
      </c>
      <c r="DW291" s="745">
        <v>2500000</v>
      </c>
      <c r="DX291" s="745">
        <v>2500000</v>
      </c>
      <c r="DY291" s="745"/>
      <c r="DZ291" s="745"/>
    </row>
    <row r="292" spans="1:130" s="630" customFormat="1" ht="20.100000000000001" customHeight="1" x14ac:dyDescent="0.35">
      <c r="A292" s="622"/>
      <c r="B292" s="640" t="s">
        <v>597</v>
      </c>
      <c r="C292" s="641" t="s">
        <v>469</v>
      </c>
      <c r="D292" s="622"/>
      <c r="E292" s="622"/>
      <c r="F292" s="622"/>
      <c r="G292" s="622"/>
      <c r="H292" s="622"/>
      <c r="I292" s="622"/>
      <c r="J292" s="622" t="s">
        <v>208</v>
      </c>
      <c r="K292" s="810"/>
      <c r="L292" s="587"/>
      <c r="M292" s="822">
        <v>313</v>
      </c>
      <c r="N292" s="817" t="s">
        <v>17</v>
      </c>
      <c r="O292" s="538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591"/>
      <c r="AJ292" s="31"/>
      <c r="AK292" s="31"/>
      <c r="AL292" s="31"/>
      <c r="AM292" s="31"/>
      <c r="AN292" s="102"/>
      <c r="AO292" s="102"/>
      <c r="AP292" s="102"/>
      <c r="AQ292" s="102"/>
      <c r="AR292" s="102"/>
      <c r="AS292" s="102"/>
      <c r="AT292" s="102"/>
      <c r="AU292" s="102"/>
      <c r="AV292" s="102">
        <f>SUM(AV294)</f>
        <v>0</v>
      </c>
      <c r="AW292" s="102"/>
      <c r="AX292" s="102"/>
      <c r="AY292" s="102"/>
      <c r="AZ292" s="102"/>
      <c r="BA292" s="102"/>
      <c r="BB292" s="102">
        <f>SUM(BB294)</f>
        <v>0</v>
      </c>
      <c r="BC292" s="102">
        <f>SUM(BC294)</f>
        <v>0</v>
      </c>
      <c r="BD292" s="102"/>
      <c r="BE292" s="102">
        <f>SUM(BE294)</f>
        <v>0</v>
      </c>
      <c r="BF292" s="102">
        <f>SUM(BF294)</f>
        <v>8474</v>
      </c>
      <c r="BG292" s="102">
        <f>SUM(BG293:BG295)</f>
        <v>0</v>
      </c>
      <c r="BH292" s="102">
        <f>SUM(BH294:BH295)</f>
        <v>8474</v>
      </c>
      <c r="BI292" s="102">
        <f>SUM(BI294:BI295)</f>
        <v>45657</v>
      </c>
      <c r="BJ292" s="102">
        <f>SUM(BJ293:BJ295)</f>
        <v>54131</v>
      </c>
      <c r="BK292" s="102">
        <f>SUM(BK293:BK295)</f>
        <v>13918.689999999999</v>
      </c>
      <c r="BL292" s="102">
        <f t="shared" si="850"/>
        <v>25.712974081395128</v>
      </c>
      <c r="BM292" s="102"/>
      <c r="BN292" s="102"/>
      <c r="BO292" s="102">
        <f>SUM(BO293:BO295)</f>
        <v>71500</v>
      </c>
      <c r="BP292" s="102"/>
      <c r="BQ292" s="102"/>
      <c r="BR292" s="102">
        <f t="shared" ref="BR292:BY292" si="894">SUM(BR293:BR295)</f>
        <v>5500</v>
      </c>
      <c r="BS292" s="102">
        <f t="shared" si="894"/>
        <v>77000</v>
      </c>
      <c r="BT292" s="102">
        <f>SUM(BT293:BT295)</f>
        <v>73333.17</v>
      </c>
      <c r="BU292" s="102">
        <f t="shared" si="894"/>
        <v>4500</v>
      </c>
      <c r="BV292" s="102">
        <f t="shared" si="894"/>
        <v>77000</v>
      </c>
      <c r="BW292" s="102"/>
      <c r="BX292" s="102"/>
      <c r="BY292" s="102">
        <f t="shared" si="894"/>
        <v>76000</v>
      </c>
      <c r="BZ292" s="102">
        <f>SUM(BZ293:BZ295)</f>
        <v>75690.570000000007</v>
      </c>
      <c r="CA292" s="102">
        <f t="shared" si="852"/>
        <v>0</v>
      </c>
      <c r="CB292" s="102">
        <f t="shared" si="853"/>
        <v>99.592855263157915</v>
      </c>
      <c r="CC292" s="102">
        <f>SUM(CC293:CC295)</f>
        <v>0</v>
      </c>
      <c r="CD292" s="102">
        <f>SUM(CD293:CD295)</f>
        <v>0</v>
      </c>
      <c r="CE292" s="102">
        <f>SUM(CE293:CE295)</f>
        <v>77000</v>
      </c>
      <c r="CF292" s="102">
        <f>SUM(CF293:CF295)</f>
        <v>1736.3600000000001</v>
      </c>
      <c r="CG292" s="102">
        <f t="shared" si="854"/>
        <v>2.2550129870129871</v>
      </c>
      <c r="CH292" s="102">
        <f>SUM(CH293:CH295)</f>
        <v>11000</v>
      </c>
      <c r="CI292" s="102">
        <f>SUM(CI293:CI295)</f>
        <v>88000</v>
      </c>
      <c r="CJ292" s="102"/>
      <c r="CK292" s="102">
        <f t="shared" si="855"/>
        <v>0</v>
      </c>
      <c r="CL292" s="102">
        <f>SUM(CL293:CL295)</f>
        <v>0</v>
      </c>
      <c r="CM292" s="102">
        <f>SUM(CM293:CM295)</f>
        <v>88000</v>
      </c>
      <c r="CN292" s="102"/>
      <c r="CO292" s="102">
        <f t="shared" si="856"/>
        <v>0</v>
      </c>
      <c r="CP292" s="102">
        <f>SUM(CP293:CP295)</f>
        <v>0</v>
      </c>
      <c r="CQ292" s="102">
        <f>SUM(CQ293:CQ295)</f>
        <v>88000</v>
      </c>
      <c r="CR292" s="102">
        <f>SUM(CR293:CR295)</f>
        <v>84095.93</v>
      </c>
      <c r="CS292" s="102">
        <f t="shared" si="857"/>
        <v>95.563556818181809</v>
      </c>
      <c r="CT292" s="102">
        <f>SUM(CT293:CT295)</f>
        <v>22000</v>
      </c>
      <c r="CU292" s="102">
        <f>SUM(CU293:CU295)</f>
        <v>110000</v>
      </c>
      <c r="CV292" s="102">
        <f>SUM(CV293:CV295)</f>
        <v>84095.93</v>
      </c>
      <c r="CW292" s="102">
        <f t="shared" si="858"/>
        <v>76.450845454545444</v>
      </c>
      <c r="CX292" s="102">
        <f t="shared" ref="CX292:DH292" si="895">SUM(CX293:CX295)</f>
        <v>0</v>
      </c>
      <c r="CY292" s="102">
        <f t="shared" si="895"/>
        <v>110000</v>
      </c>
      <c r="CZ292" s="115">
        <f t="shared" si="895"/>
        <v>0</v>
      </c>
      <c r="DA292" s="115">
        <f t="shared" si="895"/>
        <v>0</v>
      </c>
      <c r="DB292" s="115">
        <v>2890.63</v>
      </c>
      <c r="DC292" s="115">
        <f>SUM(DC293:DC295)</f>
        <v>2866.6</v>
      </c>
      <c r="DD292" s="102">
        <f t="shared" si="860"/>
        <v>99.168693329827747</v>
      </c>
      <c r="DE292" s="102">
        <f t="shared" si="861"/>
        <v>2.6059999999999999</v>
      </c>
      <c r="DF292" s="115">
        <v>97845.5</v>
      </c>
      <c r="DG292" s="115">
        <f t="shared" si="895"/>
        <v>110000</v>
      </c>
      <c r="DH292" s="102">
        <f t="shared" si="895"/>
        <v>1797.25</v>
      </c>
      <c r="DI292" s="102">
        <f t="shared" si="863"/>
        <v>1.6338636363636365</v>
      </c>
      <c r="DJ292" s="102">
        <f>SUM(DJ293:DJ295)</f>
        <v>0</v>
      </c>
      <c r="DK292" s="115">
        <f>SUM(DK293:DK295)</f>
        <v>110000</v>
      </c>
      <c r="DL292" s="102">
        <f t="shared" si="864"/>
        <v>88.950454545454548</v>
      </c>
      <c r="DM292" s="102">
        <f>SUM(DM293:DM295)</f>
        <v>0</v>
      </c>
      <c r="DN292" s="115">
        <f>SUM(DN293:DN295)</f>
        <v>110000</v>
      </c>
      <c r="DO292" s="102">
        <f t="shared" ref="DO292" si="896">SUM(DO293:DO295)</f>
        <v>88989.709999999992</v>
      </c>
      <c r="DP292" s="102">
        <f t="shared" si="866"/>
        <v>80.89973636363635</v>
      </c>
      <c r="DQ292" s="102">
        <f>SUM(DQ293:DQ295)</f>
        <v>49500</v>
      </c>
      <c r="DR292" s="115">
        <f>SUM(DR293:DR295)</f>
        <v>159500</v>
      </c>
      <c r="DS292" s="115">
        <f t="shared" ref="DS292" si="897">SUM(DS293:DS295)</f>
        <v>134310.5</v>
      </c>
      <c r="DT292" s="102">
        <f t="shared" si="868"/>
        <v>84.207210031347969</v>
      </c>
      <c r="DU292" s="102">
        <f>SUM(DU293:DU295)</f>
        <v>-16500</v>
      </c>
      <c r="DV292" s="115">
        <f>SUM(DV293:DV295)</f>
        <v>143000</v>
      </c>
      <c r="DW292" s="115">
        <f t="shared" ref="DW292:DZ292" si="898">SUM(DW293:DW295)</f>
        <v>137500</v>
      </c>
      <c r="DX292" s="115">
        <f t="shared" ref="DX292" si="899">SUM(DX293:DX295)</f>
        <v>137500</v>
      </c>
      <c r="DY292" s="115">
        <f t="shared" si="898"/>
        <v>0</v>
      </c>
      <c r="DZ292" s="115">
        <f t="shared" si="898"/>
        <v>0</v>
      </c>
    </row>
    <row r="293" spans="1:130" s="630" customFormat="1" ht="20.100000000000001" customHeight="1" x14ac:dyDescent="0.35">
      <c r="A293" s="622"/>
      <c r="B293" s="640"/>
      <c r="C293" s="641"/>
      <c r="D293" s="622"/>
      <c r="E293" s="622"/>
      <c r="F293" s="622"/>
      <c r="G293" s="622"/>
      <c r="H293" s="622"/>
      <c r="I293" s="622"/>
      <c r="J293" s="622" t="s">
        <v>208</v>
      </c>
      <c r="K293" s="810"/>
      <c r="L293" s="587"/>
      <c r="M293" s="680"/>
      <c r="N293" s="588">
        <v>3131</v>
      </c>
      <c r="O293" s="826" t="s">
        <v>324</v>
      </c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521"/>
      <c r="AJ293" s="42"/>
      <c r="AK293" s="42"/>
      <c r="AL293" s="42"/>
      <c r="AM293" s="42"/>
      <c r="AN293" s="103"/>
      <c r="AO293" s="103"/>
      <c r="AP293" s="103"/>
      <c r="AQ293" s="103"/>
      <c r="AR293" s="103"/>
      <c r="AS293" s="103"/>
      <c r="AT293" s="103"/>
      <c r="AU293" s="103"/>
      <c r="AV293" s="103"/>
      <c r="AW293" s="103"/>
      <c r="AX293" s="103"/>
      <c r="AY293" s="103"/>
      <c r="AZ293" s="103"/>
      <c r="BA293" s="103"/>
      <c r="BB293" s="103"/>
      <c r="BC293" s="103"/>
      <c r="BD293" s="103"/>
      <c r="BE293" s="103"/>
      <c r="BF293" s="103"/>
      <c r="BG293" s="103">
        <v>0</v>
      </c>
      <c r="BH293" s="103"/>
      <c r="BI293" s="103"/>
      <c r="BJ293" s="103">
        <v>0</v>
      </c>
      <c r="BK293" s="103">
        <v>12653.3</v>
      </c>
      <c r="BL293" s="51">
        <f t="shared" si="850"/>
        <v>0</v>
      </c>
      <c r="BM293" s="51"/>
      <c r="BN293" s="51"/>
      <c r="BO293" s="103">
        <v>65000</v>
      </c>
      <c r="BP293" s="103"/>
      <c r="BQ293" s="103"/>
      <c r="BR293" s="51">
        <f>(BS293-BO293)</f>
        <v>5000</v>
      </c>
      <c r="BS293" s="103">
        <v>70000</v>
      </c>
      <c r="BT293" s="103">
        <v>66666.31</v>
      </c>
      <c r="BU293" s="103">
        <f>(BY293-BO293)</f>
        <v>3500</v>
      </c>
      <c r="BV293" s="103">
        <v>70000</v>
      </c>
      <c r="BW293" s="103"/>
      <c r="BX293" s="103"/>
      <c r="BY293" s="103">
        <v>68500</v>
      </c>
      <c r="BZ293" s="103">
        <v>68809.39</v>
      </c>
      <c r="CA293" s="103">
        <f t="shared" si="852"/>
        <v>0</v>
      </c>
      <c r="CB293" s="103">
        <f t="shared" si="853"/>
        <v>100.45166423357664</v>
      </c>
      <c r="CC293" s="103"/>
      <c r="CD293" s="103"/>
      <c r="CE293" s="103">
        <v>70000</v>
      </c>
      <c r="CF293" s="103">
        <v>1578.5</v>
      </c>
      <c r="CG293" s="103">
        <f t="shared" si="854"/>
        <v>2.2549999999999999</v>
      </c>
      <c r="CH293" s="103">
        <f>(CI293-CE293)</f>
        <v>10000</v>
      </c>
      <c r="CI293" s="103">
        <v>80000</v>
      </c>
      <c r="CJ293" s="103"/>
      <c r="CK293" s="103">
        <f t="shared" si="855"/>
        <v>0</v>
      </c>
      <c r="CL293" s="103">
        <f>(CM293-CI293)</f>
        <v>0</v>
      </c>
      <c r="CM293" s="103">
        <v>80000</v>
      </c>
      <c r="CN293" s="103"/>
      <c r="CO293" s="103">
        <f t="shared" si="856"/>
        <v>0</v>
      </c>
      <c r="CP293" s="103">
        <f>(CQ293-CM293)</f>
        <v>0</v>
      </c>
      <c r="CQ293" s="103">
        <v>80000</v>
      </c>
      <c r="CR293" s="103">
        <v>76450.5</v>
      </c>
      <c r="CS293" s="103">
        <f t="shared" si="857"/>
        <v>95.563124999999999</v>
      </c>
      <c r="CT293" s="103">
        <f>(CU293-CQ293)</f>
        <v>20000</v>
      </c>
      <c r="CU293" s="103">
        <v>100000</v>
      </c>
      <c r="CV293" s="103">
        <v>76450.5</v>
      </c>
      <c r="CW293" s="103">
        <f t="shared" si="858"/>
        <v>76.450500000000005</v>
      </c>
      <c r="CX293" s="103">
        <f>(CY293-CU293)</f>
        <v>0</v>
      </c>
      <c r="CY293" s="103">
        <v>100000</v>
      </c>
      <c r="CZ293" s="750"/>
      <c r="DA293" s="750"/>
      <c r="DB293" s="750">
        <v>2627.83</v>
      </c>
      <c r="DC293" s="750">
        <v>2605.9899999999998</v>
      </c>
      <c r="DD293" s="103">
        <f t="shared" si="860"/>
        <v>99.16889600925478</v>
      </c>
      <c r="DE293" s="103">
        <f t="shared" si="861"/>
        <v>2.6059899999999998</v>
      </c>
      <c r="DF293" s="750">
        <v>88950.07</v>
      </c>
      <c r="DG293" s="750">
        <v>100000</v>
      </c>
      <c r="DH293" s="103">
        <v>1633.86</v>
      </c>
      <c r="DI293" s="103">
        <f t="shared" si="863"/>
        <v>1.6338599999999999</v>
      </c>
      <c r="DJ293" s="103">
        <f>(DK293-DG293)</f>
        <v>0</v>
      </c>
      <c r="DK293" s="750">
        <v>100000</v>
      </c>
      <c r="DL293" s="103">
        <f t="shared" si="864"/>
        <v>88.950069999999997</v>
      </c>
      <c r="DM293" s="103">
        <f>(DN293-DK293)</f>
        <v>0</v>
      </c>
      <c r="DN293" s="750">
        <v>100000</v>
      </c>
      <c r="DO293" s="103">
        <v>80537.289999999994</v>
      </c>
      <c r="DP293" s="103">
        <f t="shared" si="866"/>
        <v>80.537289999999999</v>
      </c>
      <c r="DQ293" s="103">
        <f>(DR293-DN293)</f>
        <v>45000</v>
      </c>
      <c r="DR293" s="750">
        <v>145000</v>
      </c>
      <c r="DS293" s="750">
        <v>122100.01</v>
      </c>
      <c r="DT293" s="103">
        <f t="shared" si="868"/>
        <v>84.206903448275867</v>
      </c>
      <c r="DU293" s="103">
        <f>(DV293-DR293)</f>
        <v>-15000</v>
      </c>
      <c r="DV293" s="750">
        <v>130000</v>
      </c>
      <c r="DW293" s="750">
        <v>125000</v>
      </c>
      <c r="DX293" s="750">
        <v>125000</v>
      </c>
      <c r="DY293" s="750"/>
      <c r="DZ293" s="750"/>
    </row>
    <row r="294" spans="1:130" s="630" customFormat="1" ht="20.100000000000001" customHeight="1" x14ac:dyDescent="0.35">
      <c r="A294" s="622"/>
      <c r="B294" s="622"/>
      <c r="C294" s="641"/>
      <c r="D294" s="622"/>
      <c r="E294" s="622"/>
      <c r="F294" s="622"/>
      <c r="G294" s="622"/>
      <c r="H294" s="622"/>
      <c r="I294" s="622"/>
      <c r="J294" s="622" t="s">
        <v>208</v>
      </c>
      <c r="K294" s="810"/>
      <c r="L294" s="582"/>
      <c r="M294" s="587"/>
      <c r="N294" s="588">
        <v>3132</v>
      </c>
      <c r="O294" s="826" t="s">
        <v>366</v>
      </c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591"/>
      <c r="AJ294" s="31"/>
      <c r="AK294" s="31"/>
      <c r="AL294" s="31"/>
      <c r="AM294" s="31"/>
      <c r="AN294" s="51"/>
      <c r="AO294" s="51"/>
      <c r="AP294" s="51"/>
      <c r="AQ294" s="51"/>
      <c r="AR294" s="51"/>
      <c r="AS294" s="51"/>
      <c r="AT294" s="51"/>
      <c r="AU294" s="51"/>
      <c r="AV294" s="51">
        <v>0</v>
      </c>
      <c r="AW294" s="51"/>
      <c r="AX294" s="51"/>
      <c r="AY294" s="51"/>
      <c r="AZ294" s="51"/>
      <c r="BA294" s="51"/>
      <c r="BB294" s="51">
        <v>0</v>
      </c>
      <c r="BC294" s="51">
        <v>0</v>
      </c>
      <c r="BD294" s="51"/>
      <c r="BE294" s="51">
        <v>0</v>
      </c>
      <c r="BF294" s="51">
        <v>8474</v>
      </c>
      <c r="BG294" s="51">
        <v>0</v>
      </c>
      <c r="BH294" s="51">
        <v>8474</v>
      </c>
      <c r="BI294" s="51">
        <f>(BJ294-BH294)</f>
        <v>40736</v>
      </c>
      <c r="BJ294" s="51">
        <v>49210</v>
      </c>
      <c r="BK294" s="51">
        <v>1265.3900000000001</v>
      </c>
      <c r="BL294" s="51">
        <f t="shared" si="850"/>
        <v>2.5714082503556188</v>
      </c>
      <c r="BM294" s="51"/>
      <c r="BN294" s="51"/>
      <c r="BO294" s="51">
        <v>6500</v>
      </c>
      <c r="BP294" s="51"/>
      <c r="BQ294" s="51"/>
      <c r="BR294" s="51">
        <f>(BS294-BO294)</f>
        <v>500</v>
      </c>
      <c r="BS294" s="51">
        <v>7000</v>
      </c>
      <c r="BT294" s="51">
        <v>6666.86</v>
      </c>
      <c r="BU294" s="51">
        <f>(BY294-BO294)</f>
        <v>1000</v>
      </c>
      <c r="BV294" s="51">
        <v>7000</v>
      </c>
      <c r="BW294" s="51"/>
      <c r="BX294" s="51"/>
      <c r="BY294" s="51">
        <v>7500</v>
      </c>
      <c r="BZ294" s="51">
        <v>6881.18</v>
      </c>
      <c r="CA294" s="51">
        <f t="shared" si="852"/>
        <v>0</v>
      </c>
      <c r="CB294" s="51">
        <f t="shared" si="853"/>
        <v>91.749066666666664</v>
      </c>
      <c r="CC294" s="51"/>
      <c r="CD294" s="51"/>
      <c r="CE294" s="51">
        <v>7000</v>
      </c>
      <c r="CF294" s="51">
        <v>157.86000000000001</v>
      </c>
      <c r="CG294" s="51">
        <f t="shared" si="854"/>
        <v>2.2551428571428573</v>
      </c>
      <c r="CH294" s="51">
        <f>(CI294-CE294)</f>
        <v>1000</v>
      </c>
      <c r="CI294" s="51">
        <v>8000</v>
      </c>
      <c r="CJ294" s="51"/>
      <c r="CK294" s="51">
        <f t="shared" si="855"/>
        <v>0</v>
      </c>
      <c r="CL294" s="51">
        <f>(CM294-CI294)</f>
        <v>0</v>
      </c>
      <c r="CM294" s="51">
        <v>8000</v>
      </c>
      <c r="CN294" s="51"/>
      <c r="CO294" s="51">
        <f t="shared" si="856"/>
        <v>0</v>
      </c>
      <c r="CP294" s="51">
        <f>(CQ294-CM294)</f>
        <v>0</v>
      </c>
      <c r="CQ294" s="51">
        <v>8000</v>
      </c>
      <c r="CR294" s="51">
        <v>7645.43</v>
      </c>
      <c r="CS294" s="51">
        <f t="shared" si="857"/>
        <v>95.567875000000001</v>
      </c>
      <c r="CT294" s="51">
        <f>(CU294-CQ294)</f>
        <v>2000</v>
      </c>
      <c r="CU294" s="51">
        <v>10000</v>
      </c>
      <c r="CV294" s="51">
        <v>7645.43</v>
      </c>
      <c r="CW294" s="51">
        <f t="shared" si="858"/>
        <v>76.454300000000003</v>
      </c>
      <c r="CX294" s="51">
        <f>(CY294-CU294)</f>
        <v>0</v>
      </c>
      <c r="CY294" s="51">
        <v>10000</v>
      </c>
      <c r="CZ294" s="745"/>
      <c r="DA294" s="745"/>
      <c r="DB294" s="745">
        <v>262.8</v>
      </c>
      <c r="DC294" s="745">
        <v>260.61</v>
      </c>
      <c r="DD294" s="51">
        <f t="shared" si="860"/>
        <v>99.166666666666671</v>
      </c>
      <c r="DE294" s="51">
        <f t="shared" si="861"/>
        <v>2.6061000000000001</v>
      </c>
      <c r="DF294" s="745">
        <v>8895.43</v>
      </c>
      <c r="DG294" s="745">
        <v>10000</v>
      </c>
      <c r="DH294" s="51">
        <v>163.38999999999999</v>
      </c>
      <c r="DI294" s="51">
        <f t="shared" si="863"/>
        <v>1.6338999999999999</v>
      </c>
      <c r="DJ294" s="51">
        <f>(DK294-DG294)</f>
        <v>0</v>
      </c>
      <c r="DK294" s="745">
        <v>10000</v>
      </c>
      <c r="DL294" s="51">
        <f t="shared" si="864"/>
        <v>88.954300000000003</v>
      </c>
      <c r="DM294" s="51">
        <f>(DN294-DK294)</f>
        <v>0</v>
      </c>
      <c r="DN294" s="745">
        <v>10000</v>
      </c>
      <c r="DO294" s="51">
        <v>8452.42</v>
      </c>
      <c r="DP294" s="51">
        <f t="shared" si="866"/>
        <v>84.524200000000008</v>
      </c>
      <c r="DQ294" s="51">
        <f>(DR294-DN294)</f>
        <v>4500</v>
      </c>
      <c r="DR294" s="745">
        <v>14500</v>
      </c>
      <c r="DS294" s="745">
        <v>12210.49</v>
      </c>
      <c r="DT294" s="51">
        <f t="shared" si="868"/>
        <v>84.210275862068968</v>
      </c>
      <c r="DU294" s="51">
        <f>(DV294-DR294)</f>
        <v>-1500</v>
      </c>
      <c r="DV294" s="745">
        <v>13000</v>
      </c>
      <c r="DW294" s="745">
        <v>12500</v>
      </c>
      <c r="DX294" s="745">
        <v>12500</v>
      </c>
      <c r="DY294" s="745"/>
      <c r="DZ294" s="745"/>
    </row>
    <row r="295" spans="1:130" s="630" customFormat="1" ht="20.100000000000001" hidden="1" customHeight="1" x14ac:dyDescent="0.35">
      <c r="A295" s="622"/>
      <c r="B295" s="622"/>
      <c r="C295" s="641"/>
      <c r="D295" s="622"/>
      <c r="E295" s="622"/>
      <c r="F295" s="622"/>
      <c r="G295" s="622"/>
      <c r="H295" s="622"/>
      <c r="I295" s="622"/>
      <c r="J295" s="622" t="s">
        <v>208</v>
      </c>
      <c r="K295" s="810"/>
      <c r="L295" s="582"/>
      <c r="M295" s="587"/>
      <c r="N295" s="588">
        <v>3133</v>
      </c>
      <c r="O295" s="826" t="s">
        <v>19</v>
      </c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591"/>
      <c r="AJ295" s="31"/>
      <c r="AK295" s="31"/>
      <c r="AL295" s="31"/>
      <c r="AM295" s="31"/>
      <c r="AN295" s="51"/>
      <c r="AO295" s="51"/>
      <c r="AP295" s="51"/>
      <c r="AQ295" s="51"/>
      <c r="AR295" s="51"/>
      <c r="AS295" s="51"/>
      <c r="AT295" s="51"/>
      <c r="AU295" s="51"/>
      <c r="AV295" s="51"/>
      <c r="AW295" s="51"/>
      <c r="AX295" s="51"/>
      <c r="AY295" s="51"/>
      <c r="AZ295" s="51"/>
      <c r="BA295" s="51"/>
      <c r="BB295" s="51"/>
      <c r="BC295" s="51"/>
      <c r="BD295" s="51"/>
      <c r="BE295" s="51"/>
      <c r="BF295" s="51"/>
      <c r="BG295" s="51">
        <v>0</v>
      </c>
      <c r="BH295" s="51">
        <v>0</v>
      </c>
      <c r="BI295" s="51">
        <f>(BJ295-BH295)</f>
        <v>4921</v>
      </c>
      <c r="BJ295" s="51">
        <v>4921</v>
      </c>
      <c r="BK295" s="51">
        <v>0</v>
      </c>
      <c r="BL295" s="51">
        <f t="shared" si="850"/>
        <v>0</v>
      </c>
      <c r="BM295" s="51"/>
      <c r="BN295" s="51"/>
      <c r="BO295" s="51">
        <v>0</v>
      </c>
      <c r="BP295" s="51"/>
      <c r="BQ295" s="51"/>
      <c r="BR295" s="51">
        <f>(BS295-BO295)</f>
        <v>0</v>
      </c>
      <c r="BS295" s="51">
        <v>0</v>
      </c>
      <c r="BT295" s="51">
        <v>0</v>
      </c>
      <c r="BU295" s="51">
        <f>(BY295-BO295)</f>
        <v>0</v>
      </c>
      <c r="BV295" s="51">
        <v>0</v>
      </c>
      <c r="BW295" s="51"/>
      <c r="BX295" s="51"/>
      <c r="BY295" s="51">
        <v>0</v>
      </c>
      <c r="BZ295" s="51"/>
      <c r="CA295" s="51">
        <f t="shared" si="852"/>
        <v>0</v>
      </c>
      <c r="CB295" s="51">
        <f t="shared" si="853"/>
        <v>0</v>
      </c>
      <c r="CC295" s="51"/>
      <c r="CD295" s="51"/>
      <c r="CE295" s="51">
        <v>0</v>
      </c>
      <c r="CF295" s="51"/>
      <c r="CG295" s="51">
        <f t="shared" si="854"/>
        <v>0</v>
      </c>
      <c r="CH295" s="51">
        <f>(CI295-CE295)</f>
        <v>0</v>
      </c>
      <c r="CI295" s="51"/>
      <c r="CJ295" s="51"/>
      <c r="CK295" s="51">
        <f t="shared" si="855"/>
        <v>0</v>
      </c>
      <c r="CL295" s="51">
        <f>(CM295-CI295)</f>
        <v>0</v>
      </c>
      <c r="CM295" s="51"/>
      <c r="CN295" s="51"/>
      <c r="CO295" s="51">
        <f t="shared" si="856"/>
        <v>0</v>
      </c>
      <c r="CP295" s="51">
        <f>(CQ295-CM295)</f>
        <v>0</v>
      </c>
      <c r="CQ295" s="51"/>
      <c r="CR295" s="51"/>
      <c r="CS295" s="51">
        <f t="shared" si="857"/>
        <v>0</v>
      </c>
      <c r="CT295" s="51">
        <f>(CU295-CQ295)</f>
        <v>0</v>
      </c>
      <c r="CU295" s="51"/>
      <c r="CV295" s="51"/>
      <c r="CW295" s="51">
        <f t="shared" si="858"/>
        <v>0</v>
      </c>
      <c r="CX295" s="51">
        <f>(CY295-CU295)</f>
        <v>0</v>
      </c>
      <c r="CY295" s="51"/>
      <c r="CZ295" s="745"/>
      <c r="DA295" s="745"/>
      <c r="DB295" s="745">
        <v>0</v>
      </c>
      <c r="DC295" s="745">
        <v>0</v>
      </c>
      <c r="DD295" s="51">
        <f t="shared" si="860"/>
        <v>0</v>
      </c>
      <c r="DE295" s="51">
        <f t="shared" si="861"/>
        <v>0</v>
      </c>
      <c r="DF295" s="745"/>
      <c r="DG295" s="745"/>
      <c r="DH295" s="51"/>
      <c r="DI295" s="51">
        <f t="shared" si="863"/>
        <v>0</v>
      </c>
      <c r="DJ295" s="51">
        <f>(DK295-DG295)</f>
        <v>0</v>
      </c>
      <c r="DK295" s="745"/>
      <c r="DL295" s="51">
        <f t="shared" si="864"/>
        <v>0</v>
      </c>
      <c r="DM295" s="51">
        <f>(DN295-DK295)</f>
        <v>0</v>
      </c>
      <c r="DN295" s="745"/>
      <c r="DO295" s="51"/>
      <c r="DP295" s="51">
        <f t="shared" si="866"/>
        <v>0</v>
      </c>
      <c r="DQ295" s="51">
        <f>(DR295-DN295)</f>
        <v>0</v>
      </c>
      <c r="DR295" s="745"/>
      <c r="DS295" s="745"/>
      <c r="DT295" s="51">
        <f t="shared" si="868"/>
        <v>0</v>
      </c>
      <c r="DU295" s="51">
        <f>(DV295-DR295)</f>
        <v>0</v>
      </c>
      <c r="DV295" s="745"/>
      <c r="DW295" s="745"/>
      <c r="DX295" s="745"/>
      <c r="DY295" s="745"/>
      <c r="DZ295" s="745"/>
    </row>
    <row r="296" spans="1:130" s="630" customFormat="1" ht="20.100000000000001" customHeight="1" x14ac:dyDescent="0.35">
      <c r="A296" s="622"/>
      <c r="B296" s="622"/>
      <c r="C296" s="641"/>
      <c r="D296" s="622"/>
      <c r="E296" s="622"/>
      <c r="F296" s="622"/>
      <c r="G296" s="622"/>
      <c r="H296" s="622"/>
      <c r="I296" s="622"/>
      <c r="J296" s="622" t="s">
        <v>208</v>
      </c>
      <c r="K296" s="810"/>
      <c r="L296" s="822">
        <v>32</v>
      </c>
      <c r="M296" s="822" t="s">
        <v>209</v>
      </c>
      <c r="N296" s="822"/>
      <c r="O296" s="805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591"/>
      <c r="AJ296" s="31"/>
      <c r="AK296" s="31"/>
      <c r="AL296" s="31"/>
      <c r="AM296" s="31"/>
      <c r="AN296" s="102">
        <f>AN297+AN300+AN308+AN380</f>
        <v>0</v>
      </c>
      <c r="AO296" s="102">
        <f>AO297+AO300+AO308+AO380</f>
        <v>0</v>
      </c>
      <c r="AP296" s="102">
        <f>AP297+AP300+AP308+AP380</f>
        <v>0</v>
      </c>
      <c r="AQ296" s="102">
        <f>AQ297+AQ300+AQ308+AQ380</f>
        <v>0</v>
      </c>
      <c r="AR296" s="102">
        <v>0</v>
      </c>
      <c r="AS296" s="102"/>
      <c r="AT296" s="102"/>
      <c r="AU296" s="102">
        <f>AU297+AU300+AU308+AU380</f>
        <v>0</v>
      </c>
      <c r="AV296" s="102">
        <f t="shared" ref="AV296:BC296" si="900">AV297+AV300</f>
        <v>0</v>
      </c>
      <c r="AW296" s="102">
        <f t="shared" si="900"/>
        <v>0</v>
      </c>
      <c r="AX296" s="102">
        <f t="shared" si="900"/>
        <v>0</v>
      </c>
      <c r="AY296" s="102">
        <f t="shared" si="900"/>
        <v>0</v>
      </c>
      <c r="AZ296" s="102">
        <f t="shared" si="900"/>
        <v>0</v>
      </c>
      <c r="BA296" s="102">
        <f t="shared" si="900"/>
        <v>0</v>
      </c>
      <c r="BB296" s="102">
        <f t="shared" si="900"/>
        <v>0</v>
      </c>
      <c r="BC296" s="102">
        <f t="shared" si="900"/>
        <v>0</v>
      </c>
      <c r="BD296" s="102" t="e">
        <f>BD297+BD300+BD308+BD380</f>
        <v>#REF!</v>
      </c>
      <c r="BE296" s="102">
        <f>BE297+BE300</f>
        <v>0</v>
      </c>
      <c r="BF296" s="102">
        <f>BF297+BF300</f>
        <v>120000</v>
      </c>
      <c r="BG296" s="102">
        <f>BG297+BG300+BG304</f>
        <v>183600.08000000002</v>
      </c>
      <c r="BH296" s="102">
        <f>BH297+BH300+BH304</f>
        <v>120000</v>
      </c>
      <c r="BI296" s="102">
        <f>BI297+BI300+BI304</f>
        <v>54000</v>
      </c>
      <c r="BJ296" s="102">
        <f>BJ297+BJ300+BJ304</f>
        <v>174000</v>
      </c>
      <c r="BK296" s="102">
        <f>BK297+BK300+BK304</f>
        <v>53824.32</v>
      </c>
      <c r="BL296" s="102">
        <f t="shared" si="850"/>
        <v>30.93351724137931</v>
      </c>
      <c r="BM296" s="102"/>
      <c r="BN296" s="102"/>
      <c r="BO296" s="102">
        <f>BO297+BO300+BO304</f>
        <v>135000</v>
      </c>
      <c r="BP296" s="102"/>
      <c r="BQ296" s="102"/>
      <c r="BR296" s="102">
        <f t="shared" ref="BR296:BY296" si="901">BR297+BR300+BR304</f>
        <v>-10000</v>
      </c>
      <c r="BS296" s="102">
        <f t="shared" si="901"/>
        <v>125000</v>
      </c>
      <c r="BT296" s="102">
        <f>BT297+BT300+BT304</f>
        <v>120063.32</v>
      </c>
      <c r="BU296" s="102">
        <f t="shared" si="901"/>
        <v>76600</v>
      </c>
      <c r="BV296" s="102">
        <f t="shared" si="901"/>
        <v>125000</v>
      </c>
      <c r="BW296" s="102"/>
      <c r="BX296" s="102"/>
      <c r="BY296" s="102">
        <f t="shared" si="901"/>
        <v>211600</v>
      </c>
      <c r="BZ296" s="102">
        <f>BZ297+BZ300+BZ304</f>
        <v>153758.32</v>
      </c>
      <c r="CA296" s="102">
        <f t="shared" si="852"/>
        <v>83.746325164999931</v>
      </c>
      <c r="CB296" s="102">
        <f t="shared" si="853"/>
        <v>72.664612476370522</v>
      </c>
      <c r="CC296" s="102">
        <v>125000</v>
      </c>
      <c r="CD296" s="102">
        <v>125000</v>
      </c>
      <c r="CE296" s="102">
        <f>CE297+CE300+CE304</f>
        <v>125000</v>
      </c>
      <c r="CF296" s="102">
        <f>CF297+CF300+CF304</f>
        <v>64588.4</v>
      </c>
      <c r="CG296" s="102">
        <f t="shared" si="854"/>
        <v>51.670720000000003</v>
      </c>
      <c r="CH296" s="102">
        <f>CH297+CH300+CH304</f>
        <v>55000</v>
      </c>
      <c r="CI296" s="102">
        <f>CI297+CI300+CI304</f>
        <v>180000</v>
      </c>
      <c r="CJ296" s="102"/>
      <c r="CK296" s="102">
        <f t="shared" si="855"/>
        <v>0</v>
      </c>
      <c r="CL296" s="102">
        <f>CL297+CL300+CL304</f>
        <v>0</v>
      </c>
      <c r="CM296" s="102">
        <f>CM297+CM300+CM304</f>
        <v>180000</v>
      </c>
      <c r="CN296" s="102"/>
      <c r="CO296" s="102">
        <f t="shared" si="856"/>
        <v>0</v>
      </c>
      <c r="CP296" s="102">
        <f>CP297+CP300+CP304</f>
        <v>0</v>
      </c>
      <c r="CQ296" s="102">
        <f>CQ297+CQ300+CQ304</f>
        <v>180000</v>
      </c>
      <c r="CR296" s="102">
        <f>CR297+CR300+CR304</f>
        <v>126897.04000000001</v>
      </c>
      <c r="CS296" s="102">
        <f t="shared" si="857"/>
        <v>70.498355555555563</v>
      </c>
      <c r="CT296" s="102">
        <f>CT297+CT300+CT304</f>
        <v>125000</v>
      </c>
      <c r="CU296" s="102">
        <f>CU297+CU300+CU304</f>
        <v>305000</v>
      </c>
      <c r="CV296" s="102">
        <f>CV297+CV300+CV304</f>
        <v>126897.04000000001</v>
      </c>
      <c r="CW296" s="102">
        <f t="shared" si="858"/>
        <v>41.605586885245906</v>
      </c>
      <c r="CX296" s="102">
        <f t="shared" ref="CX296:DH296" si="902">CX297+CX300+CX304</f>
        <v>0</v>
      </c>
      <c r="CY296" s="102">
        <f t="shared" si="902"/>
        <v>305000</v>
      </c>
      <c r="CZ296" s="115">
        <f t="shared" si="902"/>
        <v>0</v>
      </c>
      <c r="DA296" s="115">
        <f t="shared" si="902"/>
        <v>0</v>
      </c>
      <c r="DB296" s="115">
        <f>DB297+DB300+DB304</f>
        <v>95093.4</v>
      </c>
      <c r="DC296" s="115">
        <f>DC297+DC300+DC304</f>
        <v>96297.24</v>
      </c>
      <c r="DD296" s="102">
        <f t="shared" si="860"/>
        <v>101.26595536598755</v>
      </c>
      <c r="DE296" s="102">
        <f t="shared" si="861"/>
        <v>50.682757894736838</v>
      </c>
      <c r="DF296" s="115">
        <f t="shared" ref="DF296" si="903">DF297+DF300+DF304</f>
        <v>242763.04</v>
      </c>
      <c r="DG296" s="115">
        <f t="shared" si="902"/>
        <v>190000</v>
      </c>
      <c r="DH296" s="102">
        <f t="shared" si="902"/>
        <v>30823.200000000001</v>
      </c>
      <c r="DI296" s="102">
        <f t="shared" si="863"/>
        <v>16.222736842105263</v>
      </c>
      <c r="DJ296" s="102">
        <f>DJ297+DJ300+DJ304</f>
        <v>0</v>
      </c>
      <c r="DK296" s="115">
        <f>DK297+DK300+DK304</f>
        <v>190000</v>
      </c>
      <c r="DL296" s="102">
        <f t="shared" si="864"/>
        <v>127.77002105263158</v>
      </c>
      <c r="DM296" s="102">
        <f>DM297+DM300+DM304</f>
        <v>0</v>
      </c>
      <c r="DN296" s="115">
        <f>DN297+DN300+DN304</f>
        <v>190000</v>
      </c>
      <c r="DO296" s="102">
        <f t="shared" ref="DO296" si="904">DO297+DO300+DO304</f>
        <v>135318.20000000001</v>
      </c>
      <c r="DP296" s="102">
        <f t="shared" si="866"/>
        <v>71.22010526315789</v>
      </c>
      <c r="DQ296" s="102">
        <f>DQ297+DQ300+DQ304</f>
        <v>25000</v>
      </c>
      <c r="DR296" s="115">
        <f>DR297+DR300+DR304</f>
        <v>215000</v>
      </c>
      <c r="DS296" s="115">
        <f t="shared" ref="DS296" si="905">DS297+DS300+DS304</f>
        <v>164588.20000000001</v>
      </c>
      <c r="DT296" s="102">
        <f t="shared" si="868"/>
        <v>76.55265116279071</v>
      </c>
      <c r="DU296" s="102">
        <f>DU297+DU300+DU304</f>
        <v>33000</v>
      </c>
      <c r="DV296" s="115">
        <f>DV297+DV300+DV304</f>
        <v>248000</v>
      </c>
      <c r="DW296" s="115">
        <f t="shared" ref="DW296:DX296" si="906">DW297+DW300+DW304</f>
        <v>215000</v>
      </c>
      <c r="DX296" s="115">
        <f t="shared" si="906"/>
        <v>215000</v>
      </c>
      <c r="DY296" s="115">
        <v>215000</v>
      </c>
      <c r="DZ296" s="115">
        <v>215000</v>
      </c>
    </row>
    <row r="297" spans="1:130" s="630" customFormat="1" ht="20.100000000000001" customHeight="1" x14ac:dyDescent="0.35">
      <c r="A297" s="622"/>
      <c r="B297" s="640" t="s">
        <v>598</v>
      </c>
      <c r="C297" s="641" t="s">
        <v>469</v>
      </c>
      <c r="D297" s="622"/>
      <c r="E297" s="622"/>
      <c r="F297" s="622"/>
      <c r="G297" s="622"/>
      <c r="H297" s="622"/>
      <c r="I297" s="622"/>
      <c r="J297" s="622" t="s">
        <v>208</v>
      </c>
      <c r="K297" s="810"/>
      <c r="L297" s="587"/>
      <c r="M297" s="822">
        <v>321</v>
      </c>
      <c r="N297" s="817" t="s">
        <v>162</v>
      </c>
      <c r="O297" s="538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591"/>
      <c r="AJ297" s="31"/>
      <c r="AK297" s="31"/>
      <c r="AL297" s="31"/>
      <c r="AM297" s="31"/>
      <c r="AN297" s="102"/>
      <c r="AO297" s="102"/>
      <c r="AP297" s="102"/>
      <c r="AQ297" s="102"/>
      <c r="AR297" s="102"/>
      <c r="AS297" s="102"/>
      <c r="AT297" s="102"/>
      <c r="AU297" s="102"/>
      <c r="AV297" s="102">
        <f>SUM(AV298)</f>
        <v>0</v>
      </c>
      <c r="AW297" s="102"/>
      <c r="AX297" s="102"/>
      <c r="AY297" s="102"/>
      <c r="AZ297" s="102"/>
      <c r="BA297" s="102"/>
      <c r="BB297" s="102">
        <f>SUM(BB298)</f>
        <v>0</v>
      </c>
      <c r="BC297" s="102">
        <f>SUM(BC298)</f>
        <v>0</v>
      </c>
      <c r="BD297" s="102"/>
      <c r="BE297" s="102">
        <f>SUM(BE298)</f>
        <v>0</v>
      </c>
      <c r="BF297" s="102">
        <f>SUM(BF298)</f>
        <v>40000</v>
      </c>
      <c r="BG297" s="102">
        <f>SUM(BG298:BG299)</f>
        <v>40594.07</v>
      </c>
      <c r="BH297" s="102">
        <f>SUM(BH298)</f>
        <v>40000</v>
      </c>
      <c r="BI297" s="102">
        <f>SUM(BI298:BI299)</f>
        <v>110000</v>
      </c>
      <c r="BJ297" s="102">
        <f>SUM(BJ298:BJ299)</f>
        <v>150000</v>
      </c>
      <c r="BK297" s="102">
        <f>SUM(BK298)</f>
        <v>46444.32</v>
      </c>
      <c r="BL297" s="102">
        <f t="shared" si="850"/>
        <v>30.962879999999998</v>
      </c>
      <c r="BM297" s="102"/>
      <c r="BN297" s="102"/>
      <c r="BO297" s="102">
        <f>SUM(BO298:BO299)</f>
        <v>80000</v>
      </c>
      <c r="BP297" s="102"/>
      <c r="BQ297" s="102"/>
      <c r="BR297" s="102">
        <f t="shared" ref="BR297:BY297" si="907">SUM(BR298:BR299)</f>
        <v>-20000</v>
      </c>
      <c r="BS297" s="102">
        <f t="shared" si="907"/>
        <v>60000</v>
      </c>
      <c r="BT297" s="102">
        <f>SUM(BT298:BT299)</f>
        <v>79573.320000000007</v>
      </c>
      <c r="BU297" s="102">
        <f t="shared" si="907"/>
        <v>9000</v>
      </c>
      <c r="BV297" s="102">
        <f t="shared" si="907"/>
        <v>60000</v>
      </c>
      <c r="BW297" s="102"/>
      <c r="BX297" s="102"/>
      <c r="BY297" s="102">
        <f t="shared" si="907"/>
        <v>89000</v>
      </c>
      <c r="BZ297" s="102">
        <f>SUM(BZ298:BZ299)</f>
        <v>84073.32</v>
      </c>
      <c r="CA297" s="102">
        <f t="shared" si="852"/>
        <v>207.10739277929017</v>
      </c>
      <c r="CB297" s="102">
        <f t="shared" si="853"/>
        <v>94.464404494382023</v>
      </c>
      <c r="CC297" s="102">
        <f>SUM(CC298:CC299)</f>
        <v>0</v>
      </c>
      <c r="CD297" s="102">
        <f>SUM(CD298:CD299)</f>
        <v>0</v>
      </c>
      <c r="CE297" s="102">
        <f>SUM(CE298:CE299)</f>
        <v>60000</v>
      </c>
      <c r="CF297" s="102">
        <f>SUM(CF298:CF299)</f>
        <v>12488.4</v>
      </c>
      <c r="CG297" s="102">
        <f t="shared" si="854"/>
        <v>20.814</v>
      </c>
      <c r="CH297" s="102">
        <f>SUM(CH298:CH299)</f>
        <v>30000</v>
      </c>
      <c r="CI297" s="102">
        <f>SUM(CI298:CI299)</f>
        <v>90000</v>
      </c>
      <c r="CJ297" s="102"/>
      <c r="CK297" s="102">
        <f t="shared" si="855"/>
        <v>0</v>
      </c>
      <c r="CL297" s="102">
        <f>SUM(CL298:CL299)</f>
        <v>0</v>
      </c>
      <c r="CM297" s="102">
        <f>SUM(CM298:CM299)</f>
        <v>90000</v>
      </c>
      <c r="CN297" s="102"/>
      <c r="CO297" s="102">
        <f t="shared" si="856"/>
        <v>0</v>
      </c>
      <c r="CP297" s="102">
        <f>SUM(CP298:CP299)</f>
        <v>0</v>
      </c>
      <c r="CQ297" s="102">
        <f>SUM(CQ298:CQ299)</f>
        <v>90000</v>
      </c>
      <c r="CR297" s="102">
        <f>SUM(CR298:CR299)</f>
        <v>47442.04</v>
      </c>
      <c r="CS297" s="102">
        <f t="shared" si="857"/>
        <v>52.713377777777779</v>
      </c>
      <c r="CT297" s="102">
        <f>SUM(CT298:CT299)</f>
        <v>-25000</v>
      </c>
      <c r="CU297" s="102">
        <f>SUM(CU298:CU299)</f>
        <v>65000</v>
      </c>
      <c r="CV297" s="102">
        <f>SUM(CV298:CV299)</f>
        <v>47442.04</v>
      </c>
      <c r="CW297" s="102">
        <f t="shared" si="858"/>
        <v>72.987753846153851</v>
      </c>
      <c r="CX297" s="102">
        <f t="shared" ref="CX297:DH297" si="908">SUM(CX298:CX299)</f>
        <v>0</v>
      </c>
      <c r="CY297" s="102">
        <f t="shared" si="908"/>
        <v>65000</v>
      </c>
      <c r="CZ297" s="115">
        <f t="shared" si="908"/>
        <v>0</v>
      </c>
      <c r="DA297" s="115">
        <f t="shared" si="908"/>
        <v>0</v>
      </c>
      <c r="DB297" s="115">
        <f>SUM(DB298:DB299)</f>
        <v>15638.4</v>
      </c>
      <c r="DC297" s="115">
        <f>SUM(DC298:DC299)</f>
        <v>18162.240000000002</v>
      </c>
      <c r="DD297" s="102">
        <f t="shared" si="860"/>
        <v>116.13873542050339</v>
      </c>
      <c r="DE297" s="102">
        <f t="shared" si="861"/>
        <v>20.180266666666668</v>
      </c>
      <c r="DF297" s="115">
        <f t="shared" ref="DF297" si="909">SUM(DF298:DF299)</f>
        <v>54578.04</v>
      </c>
      <c r="DG297" s="115">
        <f t="shared" si="908"/>
        <v>90000</v>
      </c>
      <c r="DH297" s="102">
        <f t="shared" si="908"/>
        <v>16603.2</v>
      </c>
      <c r="DI297" s="102">
        <f t="shared" si="863"/>
        <v>18.448</v>
      </c>
      <c r="DJ297" s="102">
        <f>SUM(DJ298:DJ299)</f>
        <v>0</v>
      </c>
      <c r="DK297" s="115">
        <f>SUM(DK298:DK299)</f>
        <v>90000</v>
      </c>
      <c r="DL297" s="102">
        <f t="shared" si="864"/>
        <v>60.642266666666664</v>
      </c>
      <c r="DM297" s="102">
        <f>SUM(DM298:DM299)</f>
        <v>0</v>
      </c>
      <c r="DN297" s="115">
        <f>SUM(DN298:DN299)</f>
        <v>90000</v>
      </c>
      <c r="DO297" s="102">
        <f t="shared" ref="DO297" si="910">SUM(DO298:DO299)</f>
        <v>57183.199999999997</v>
      </c>
      <c r="DP297" s="102">
        <f t="shared" si="866"/>
        <v>63.536888888888889</v>
      </c>
      <c r="DQ297" s="102">
        <f>SUM(DQ298:DQ299)</f>
        <v>0</v>
      </c>
      <c r="DR297" s="115">
        <f>SUM(DR298:DR299)</f>
        <v>90000</v>
      </c>
      <c r="DS297" s="115">
        <f t="shared" ref="DS297" si="911">SUM(DS298:DS299)</f>
        <v>60303.199999999997</v>
      </c>
      <c r="DT297" s="102">
        <f t="shared" si="868"/>
        <v>67.00355555555555</v>
      </c>
      <c r="DU297" s="102">
        <f>SUM(DU298:DU299)</f>
        <v>-10000</v>
      </c>
      <c r="DV297" s="115">
        <f>SUM(DV298:DV299)</f>
        <v>80000</v>
      </c>
      <c r="DW297" s="115">
        <f t="shared" ref="DW297:DZ297" si="912">SUM(DW298:DW299)</f>
        <v>90000</v>
      </c>
      <c r="DX297" s="115">
        <f t="shared" ref="DX297" si="913">SUM(DX298:DX299)</f>
        <v>90000</v>
      </c>
      <c r="DY297" s="115">
        <f t="shared" si="912"/>
        <v>0</v>
      </c>
      <c r="DZ297" s="115">
        <f t="shared" si="912"/>
        <v>0</v>
      </c>
    </row>
    <row r="298" spans="1:130" s="630" customFormat="1" ht="20.100000000000001" customHeight="1" x14ac:dyDescent="0.35">
      <c r="A298" s="622"/>
      <c r="B298" s="622"/>
      <c r="C298" s="641"/>
      <c r="D298" s="622"/>
      <c r="E298" s="622"/>
      <c r="F298" s="622"/>
      <c r="G298" s="622"/>
      <c r="H298" s="622"/>
      <c r="I298" s="622"/>
      <c r="J298" s="622" t="s">
        <v>208</v>
      </c>
      <c r="K298" s="810"/>
      <c r="L298" s="582"/>
      <c r="M298" s="587"/>
      <c r="N298" s="588">
        <v>3211</v>
      </c>
      <c r="O298" s="826" t="s">
        <v>22</v>
      </c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591"/>
      <c r="AJ298" s="31"/>
      <c r="AK298" s="31"/>
      <c r="AL298" s="31"/>
      <c r="AM298" s="31"/>
      <c r="AN298" s="51"/>
      <c r="AO298" s="51"/>
      <c r="AP298" s="51"/>
      <c r="AQ298" s="51"/>
      <c r="AR298" s="51"/>
      <c r="AS298" s="51"/>
      <c r="AT298" s="51"/>
      <c r="AU298" s="51"/>
      <c r="AV298" s="51">
        <v>0</v>
      </c>
      <c r="AW298" s="51"/>
      <c r="AX298" s="51"/>
      <c r="AY298" s="51"/>
      <c r="AZ298" s="51"/>
      <c r="BA298" s="51"/>
      <c r="BB298" s="51">
        <v>0</v>
      </c>
      <c r="BC298" s="51">
        <v>0</v>
      </c>
      <c r="BD298" s="51"/>
      <c r="BE298" s="51">
        <v>0</v>
      </c>
      <c r="BF298" s="51">
        <v>40000</v>
      </c>
      <c r="BG298" s="51">
        <v>40594.07</v>
      </c>
      <c r="BH298" s="51">
        <v>40000</v>
      </c>
      <c r="BI298" s="51">
        <f>(BJ298-BH298)</f>
        <v>10000</v>
      </c>
      <c r="BJ298" s="51">
        <v>50000</v>
      </c>
      <c r="BK298" s="51">
        <v>46444.32</v>
      </c>
      <c r="BL298" s="51">
        <f t="shared" si="850"/>
        <v>92.888639999999995</v>
      </c>
      <c r="BM298" s="51"/>
      <c r="BN298" s="51"/>
      <c r="BO298" s="51">
        <v>80000</v>
      </c>
      <c r="BP298" s="51"/>
      <c r="BQ298" s="51"/>
      <c r="BR298" s="51">
        <f>(BS298-BO298)</f>
        <v>-20000</v>
      </c>
      <c r="BS298" s="51">
        <v>60000</v>
      </c>
      <c r="BT298" s="51">
        <v>79573.320000000007</v>
      </c>
      <c r="BU298" s="51">
        <f>(BY298-BO298)</f>
        <v>9000</v>
      </c>
      <c r="BV298" s="51">
        <v>60000</v>
      </c>
      <c r="BW298" s="51"/>
      <c r="BX298" s="51"/>
      <c r="BY298" s="51">
        <v>89000</v>
      </c>
      <c r="BZ298" s="51">
        <v>84073.32</v>
      </c>
      <c r="CA298" s="51">
        <f t="shared" si="852"/>
        <v>207.10739277929017</v>
      </c>
      <c r="CB298" s="51">
        <f t="shared" si="853"/>
        <v>94.464404494382023</v>
      </c>
      <c r="CC298" s="51"/>
      <c r="CD298" s="51"/>
      <c r="CE298" s="51">
        <v>60000</v>
      </c>
      <c r="CF298" s="51">
        <v>12488.4</v>
      </c>
      <c r="CG298" s="51">
        <f t="shared" si="854"/>
        <v>20.814</v>
      </c>
      <c r="CH298" s="51">
        <f>(CI298-CE298)</f>
        <v>30000</v>
      </c>
      <c r="CI298" s="51">
        <v>90000</v>
      </c>
      <c r="CJ298" s="51"/>
      <c r="CK298" s="51">
        <f t="shared" si="855"/>
        <v>0</v>
      </c>
      <c r="CL298" s="51">
        <f>(CM298-CI298)</f>
        <v>0</v>
      </c>
      <c r="CM298" s="51">
        <v>90000</v>
      </c>
      <c r="CN298" s="51"/>
      <c r="CO298" s="51">
        <f t="shared" si="856"/>
        <v>0</v>
      </c>
      <c r="CP298" s="51">
        <f>(CQ298-CM298)</f>
        <v>0</v>
      </c>
      <c r="CQ298" s="51">
        <v>90000</v>
      </c>
      <c r="CR298" s="51">
        <v>47442.04</v>
      </c>
      <c r="CS298" s="51">
        <f t="shared" si="857"/>
        <v>52.713377777777779</v>
      </c>
      <c r="CT298" s="51">
        <f>(CU298-CQ298)</f>
        <v>-25000</v>
      </c>
      <c r="CU298" s="51">
        <v>65000</v>
      </c>
      <c r="CV298" s="51">
        <v>47442.04</v>
      </c>
      <c r="CW298" s="51">
        <f t="shared" si="858"/>
        <v>72.987753846153851</v>
      </c>
      <c r="CX298" s="51">
        <f>(CY298-CU298)</f>
        <v>0</v>
      </c>
      <c r="CY298" s="51">
        <v>65000</v>
      </c>
      <c r="CZ298" s="745"/>
      <c r="DA298" s="745"/>
      <c r="DB298" s="745">
        <v>15638.4</v>
      </c>
      <c r="DC298" s="745">
        <v>18162.240000000002</v>
      </c>
      <c r="DD298" s="51">
        <f t="shared" si="860"/>
        <v>116.13873542050339</v>
      </c>
      <c r="DE298" s="51">
        <f t="shared" si="861"/>
        <v>20.180266666666668</v>
      </c>
      <c r="DF298" s="789">
        <v>54578.04</v>
      </c>
      <c r="DG298" s="789">
        <v>90000</v>
      </c>
      <c r="DH298" s="51">
        <v>16603.2</v>
      </c>
      <c r="DI298" s="51">
        <f t="shared" si="863"/>
        <v>18.448</v>
      </c>
      <c r="DJ298" s="51">
        <f>(DK298-DG298)</f>
        <v>0</v>
      </c>
      <c r="DK298" s="789">
        <v>90000</v>
      </c>
      <c r="DL298" s="51">
        <f t="shared" si="864"/>
        <v>60.642266666666664</v>
      </c>
      <c r="DM298" s="51">
        <f>(DN298-DK298)</f>
        <v>0</v>
      </c>
      <c r="DN298" s="789">
        <v>90000</v>
      </c>
      <c r="DO298" s="51">
        <v>57183.199999999997</v>
      </c>
      <c r="DP298" s="51">
        <f t="shared" si="866"/>
        <v>63.536888888888889</v>
      </c>
      <c r="DQ298" s="51">
        <f>(DR298-DN298)</f>
        <v>0</v>
      </c>
      <c r="DR298" s="789">
        <v>90000</v>
      </c>
      <c r="DS298" s="789">
        <v>60303.199999999997</v>
      </c>
      <c r="DT298" s="51">
        <f t="shared" si="868"/>
        <v>67.00355555555555</v>
      </c>
      <c r="DU298" s="51">
        <f>(DV298-DR298)</f>
        <v>-10000</v>
      </c>
      <c r="DV298" s="789">
        <v>80000</v>
      </c>
      <c r="DW298" s="789">
        <v>90000</v>
      </c>
      <c r="DX298" s="789">
        <v>90000</v>
      </c>
      <c r="DY298" s="745"/>
      <c r="DZ298" s="745"/>
    </row>
    <row r="299" spans="1:130" s="630" customFormat="1" ht="20.100000000000001" hidden="1" customHeight="1" x14ac:dyDescent="0.35">
      <c r="A299" s="622"/>
      <c r="B299" s="622"/>
      <c r="C299" s="641"/>
      <c r="D299" s="622"/>
      <c r="E299" s="622"/>
      <c r="F299" s="622"/>
      <c r="G299" s="622"/>
      <c r="H299" s="622"/>
      <c r="I299" s="622"/>
      <c r="J299" s="622" t="s">
        <v>208</v>
      </c>
      <c r="K299" s="810"/>
      <c r="L299" s="582"/>
      <c r="M299" s="587"/>
      <c r="N299" s="588">
        <v>3212</v>
      </c>
      <c r="O299" s="826" t="s">
        <v>169</v>
      </c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591"/>
      <c r="AJ299" s="31"/>
      <c r="AK299" s="31"/>
      <c r="AL299" s="31"/>
      <c r="AM299" s="31"/>
      <c r="AN299" s="51"/>
      <c r="AO299" s="51"/>
      <c r="AP299" s="51"/>
      <c r="AQ299" s="51"/>
      <c r="AR299" s="51"/>
      <c r="AS299" s="51"/>
      <c r="AT299" s="51"/>
      <c r="AU299" s="51"/>
      <c r="AV299" s="51"/>
      <c r="AW299" s="51"/>
      <c r="AX299" s="51"/>
      <c r="AY299" s="51"/>
      <c r="AZ299" s="51"/>
      <c r="BA299" s="51"/>
      <c r="BB299" s="51"/>
      <c r="BC299" s="51"/>
      <c r="BD299" s="51"/>
      <c r="BE299" s="51"/>
      <c r="BF299" s="51"/>
      <c r="BG299" s="51">
        <v>0</v>
      </c>
      <c r="BH299" s="51">
        <v>0</v>
      </c>
      <c r="BI299" s="51">
        <f>(BJ299-BH299)</f>
        <v>100000</v>
      </c>
      <c r="BJ299" s="51">
        <v>100000</v>
      </c>
      <c r="BK299" s="51">
        <v>0</v>
      </c>
      <c r="BL299" s="51">
        <f t="shared" si="850"/>
        <v>0</v>
      </c>
      <c r="BM299" s="51"/>
      <c r="BN299" s="51"/>
      <c r="BO299" s="51">
        <v>0</v>
      </c>
      <c r="BP299" s="51"/>
      <c r="BQ299" s="51"/>
      <c r="BR299" s="51">
        <f>(BS299-BO299)</f>
        <v>0</v>
      </c>
      <c r="BS299" s="51">
        <v>0</v>
      </c>
      <c r="BT299" s="51">
        <v>0</v>
      </c>
      <c r="BU299" s="51">
        <f>(BY299-BO299)</f>
        <v>0</v>
      </c>
      <c r="BV299" s="51">
        <v>0</v>
      </c>
      <c r="BW299" s="51"/>
      <c r="BX299" s="51"/>
      <c r="BY299" s="51">
        <v>0</v>
      </c>
      <c r="BZ299" s="51"/>
      <c r="CA299" s="51">
        <f t="shared" si="852"/>
        <v>0</v>
      </c>
      <c r="CB299" s="51">
        <f t="shared" si="853"/>
        <v>0</v>
      </c>
      <c r="CC299" s="51"/>
      <c r="CD299" s="51"/>
      <c r="CE299" s="51">
        <v>0</v>
      </c>
      <c r="CF299" s="51"/>
      <c r="CG299" s="51">
        <f t="shared" si="854"/>
        <v>0</v>
      </c>
      <c r="CH299" s="51">
        <f>(CI299-CE299)</f>
        <v>0</v>
      </c>
      <c r="CI299" s="51"/>
      <c r="CJ299" s="51"/>
      <c r="CK299" s="51">
        <f t="shared" si="855"/>
        <v>0</v>
      </c>
      <c r="CL299" s="51">
        <f>(CM299-CI299)</f>
        <v>0</v>
      </c>
      <c r="CM299" s="51"/>
      <c r="CN299" s="51"/>
      <c r="CO299" s="51">
        <f t="shared" si="856"/>
        <v>0</v>
      </c>
      <c r="CP299" s="51">
        <f>(CQ299-CM299)</f>
        <v>0</v>
      </c>
      <c r="CQ299" s="51"/>
      <c r="CR299" s="51"/>
      <c r="CS299" s="51">
        <f t="shared" si="857"/>
        <v>0</v>
      </c>
      <c r="CT299" s="51">
        <f>(CU299-CQ299)</f>
        <v>0</v>
      </c>
      <c r="CU299" s="51"/>
      <c r="CV299" s="51"/>
      <c r="CW299" s="51">
        <f t="shared" si="858"/>
        <v>0</v>
      </c>
      <c r="CX299" s="51">
        <f>(CY299-CU299)</f>
        <v>0</v>
      </c>
      <c r="CY299" s="51"/>
      <c r="CZ299" s="745"/>
      <c r="DA299" s="745"/>
      <c r="DB299" s="745">
        <v>0</v>
      </c>
      <c r="DC299" s="745">
        <v>0</v>
      </c>
      <c r="DD299" s="51">
        <f t="shared" si="860"/>
        <v>0</v>
      </c>
      <c r="DE299" s="51">
        <f t="shared" si="861"/>
        <v>0</v>
      </c>
      <c r="DF299" s="745">
        <v>0</v>
      </c>
      <c r="DG299" s="745"/>
      <c r="DH299" s="51"/>
      <c r="DI299" s="51">
        <f t="shared" si="863"/>
        <v>0</v>
      </c>
      <c r="DJ299" s="51">
        <f>(DK299-DG299)</f>
        <v>0</v>
      </c>
      <c r="DK299" s="745"/>
      <c r="DL299" s="51">
        <f t="shared" si="864"/>
        <v>0</v>
      </c>
      <c r="DM299" s="51">
        <f>(DN299-DK299)</f>
        <v>0</v>
      </c>
      <c r="DN299" s="745"/>
      <c r="DO299" s="51"/>
      <c r="DP299" s="51">
        <f t="shared" si="866"/>
        <v>0</v>
      </c>
      <c r="DQ299" s="51">
        <f>(DR299-DN299)</f>
        <v>0</v>
      </c>
      <c r="DR299" s="745"/>
      <c r="DS299" s="745"/>
      <c r="DT299" s="51">
        <f t="shared" si="868"/>
        <v>0</v>
      </c>
      <c r="DU299" s="51">
        <f>(DV299-DR299)</f>
        <v>0</v>
      </c>
      <c r="DV299" s="745"/>
      <c r="DW299" s="745"/>
      <c r="DX299" s="745"/>
      <c r="DY299" s="745"/>
      <c r="DZ299" s="745"/>
    </row>
    <row r="300" spans="1:130" s="630" customFormat="1" ht="20.100000000000001" customHeight="1" x14ac:dyDescent="0.35">
      <c r="A300" s="622"/>
      <c r="B300" s="640" t="s">
        <v>599</v>
      </c>
      <c r="C300" s="641" t="s">
        <v>469</v>
      </c>
      <c r="D300" s="622"/>
      <c r="E300" s="622"/>
      <c r="F300" s="622"/>
      <c r="G300" s="622"/>
      <c r="H300" s="622"/>
      <c r="I300" s="622"/>
      <c r="J300" s="622" t="s">
        <v>208</v>
      </c>
      <c r="K300" s="810"/>
      <c r="L300" s="587"/>
      <c r="M300" s="822">
        <v>323</v>
      </c>
      <c r="N300" s="553" t="s">
        <v>31</v>
      </c>
      <c r="O300" s="566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591"/>
      <c r="AJ300" s="31"/>
      <c r="AK300" s="31"/>
      <c r="AL300" s="31"/>
      <c r="AM300" s="31"/>
      <c r="AN300" s="106"/>
      <c r="AO300" s="106"/>
      <c r="AP300" s="106"/>
      <c r="AQ300" s="106"/>
      <c r="AR300" s="106"/>
      <c r="AS300" s="106"/>
      <c r="AT300" s="106"/>
      <c r="AU300" s="106"/>
      <c r="AV300" s="106">
        <f>SUM(AV302:AV303)</f>
        <v>0</v>
      </c>
      <c r="AW300" s="106"/>
      <c r="AX300" s="106"/>
      <c r="AY300" s="106"/>
      <c r="AZ300" s="106"/>
      <c r="BA300" s="106"/>
      <c r="BB300" s="106">
        <f>SUM(BB302:BB303)</f>
        <v>0</v>
      </c>
      <c r="BC300" s="106">
        <f>SUM(BC302:BC303)</f>
        <v>0</v>
      </c>
      <c r="BD300" s="106"/>
      <c r="BE300" s="106">
        <f>SUM(BE302:BE303)</f>
        <v>0</v>
      </c>
      <c r="BF300" s="106">
        <f>SUM(BF302:BF303)</f>
        <v>80000</v>
      </c>
      <c r="BG300" s="106">
        <f>SUM(BG301:BG303)</f>
        <v>143006.01</v>
      </c>
      <c r="BH300" s="106">
        <f>SUM(BH302:BH303)</f>
        <v>80000</v>
      </c>
      <c r="BI300" s="106">
        <f>SUM(BI302:BI303)</f>
        <v>-76000</v>
      </c>
      <c r="BJ300" s="106">
        <f>SUM(BJ301:BJ303)</f>
        <v>4000</v>
      </c>
      <c r="BK300" s="106">
        <f>SUM(BK301:BK303)</f>
        <v>1500</v>
      </c>
      <c r="BL300" s="106">
        <f t="shared" si="850"/>
        <v>37.5</v>
      </c>
      <c r="BM300" s="106"/>
      <c r="BN300" s="106"/>
      <c r="BO300" s="106">
        <f>SUM(BO301:BO303)</f>
        <v>40000</v>
      </c>
      <c r="BP300" s="106"/>
      <c r="BQ300" s="106"/>
      <c r="BR300" s="106">
        <f t="shared" ref="BR300:BY300" si="914">SUM(BR301:BR303)</f>
        <v>10000</v>
      </c>
      <c r="BS300" s="106">
        <f t="shared" si="914"/>
        <v>50000</v>
      </c>
      <c r="BT300" s="106">
        <f>SUM(BT301:BT303)</f>
        <v>32980</v>
      </c>
      <c r="BU300" s="106">
        <f t="shared" si="914"/>
        <v>63100</v>
      </c>
      <c r="BV300" s="106">
        <f t="shared" si="914"/>
        <v>50000</v>
      </c>
      <c r="BW300" s="106"/>
      <c r="BX300" s="106"/>
      <c r="BY300" s="106">
        <f t="shared" si="914"/>
        <v>103100</v>
      </c>
      <c r="BZ300" s="106">
        <f>SUM(BZ301:BZ303)</f>
        <v>58885</v>
      </c>
      <c r="CA300" s="106">
        <f t="shared" si="852"/>
        <v>41.176591109702308</v>
      </c>
      <c r="CB300" s="106">
        <f t="shared" si="853"/>
        <v>57.114451988360813</v>
      </c>
      <c r="CC300" s="106">
        <f>SUM(CC301:CC303)</f>
        <v>0</v>
      </c>
      <c r="CD300" s="106">
        <f>SUM(CD301:CD303)</f>
        <v>0</v>
      </c>
      <c r="CE300" s="106">
        <f>SUM(CE301:CE303)</f>
        <v>50000</v>
      </c>
      <c r="CF300" s="106">
        <f>SUM(CF301:CF303)</f>
        <v>45870</v>
      </c>
      <c r="CG300" s="106">
        <f t="shared" si="854"/>
        <v>91.74</v>
      </c>
      <c r="CH300" s="106">
        <f>SUM(CH301:CH303)</f>
        <v>20000</v>
      </c>
      <c r="CI300" s="106">
        <f>SUM(CI301:CI303)</f>
        <v>70000</v>
      </c>
      <c r="CJ300" s="106"/>
      <c r="CK300" s="106">
        <f t="shared" si="855"/>
        <v>0</v>
      </c>
      <c r="CL300" s="106">
        <f>SUM(CL301:CL303)</f>
        <v>0</v>
      </c>
      <c r="CM300" s="106">
        <f>SUM(CM301:CM303)</f>
        <v>70000</v>
      </c>
      <c r="CN300" s="106"/>
      <c r="CO300" s="106">
        <f t="shared" si="856"/>
        <v>0</v>
      </c>
      <c r="CP300" s="106">
        <f>SUM(CP301:CP303)</f>
        <v>0</v>
      </c>
      <c r="CQ300" s="106">
        <f>SUM(CQ301:CQ303)</f>
        <v>70000</v>
      </c>
      <c r="CR300" s="106">
        <f>SUM(CR301:CR303)</f>
        <v>70000</v>
      </c>
      <c r="CS300" s="106">
        <f t="shared" si="857"/>
        <v>100</v>
      </c>
      <c r="CT300" s="106">
        <f>SUM(CT301:CT303)</f>
        <v>150000</v>
      </c>
      <c r="CU300" s="106">
        <f>SUM(CU301:CU303)</f>
        <v>220000</v>
      </c>
      <c r="CV300" s="106">
        <f>SUM(CV301:CV303)</f>
        <v>70000</v>
      </c>
      <c r="CW300" s="106">
        <f t="shared" si="858"/>
        <v>31.818181818181817</v>
      </c>
      <c r="CX300" s="106">
        <f t="shared" ref="CX300:DH300" si="915">SUM(CX301:CX303)</f>
        <v>0</v>
      </c>
      <c r="CY300" s="106">
        <f t="shared" si="915"/>
        <v>220000</v>
      </c>
      <c r="CZ300" s="755">
        <f t="shared" si="915"/>
        <v>0</v>
      </c>
      <c r="DA300" s="755">
        <f t="shared" si="915"/>
        <v>0</v>
      </c>
      <c r="DB300" s="755">
        <v>70000</v>
      </c>
      <c r="DC300" s="755">
        <f>SUM(DC301:DC303)</f>
        <v>65240</v>
      </c>
      <c r="DD300" s="106">
        <f t="shared" si="860"/>
        <v>93.2</v>
      </c>
      <c r="DE300" s="106">
        <f t="shared" si="861"/>
        <v>81.55</v>
      </c>
      <c r="DF300" s="755">
        <v>178730</v>
      </c>
      <c r="DG300" s="755">
        <f t="shared" si="915"/>
        <v>80000</v>
      </c>
      <c r="DH300" s="106">
        <f t="shared" si="915"/>
        <v>5000</v>
      </c>
      <c r="DI300" s="106">
        <f t="shared" si="863"/>
        <v>6.25</v>
      </c>
      <c r="DJ300" s="106">
        <f>SUM(DJ301:DJ303)</f>
        <v>0</v>
      </c>
      <c r="DK300" s="755">
        <f>SUM(DK301:DK303)</f>
        <v>80000</v>
      </c>
      <c r="DL300" s="106">
        <f t="shared" si="864"/>
        <v>223.41250000000002</v>
      </c>
      <c r="DM300" s="106">
        <f>SUM(DM301:DM303)</f>
        <v>0</v>
      </c>
      <c r="DN300" s="755">
        <f>SUM(DN301:DN303)</f>
        <v>80000</v>
      </c>
      <c r="DO300" s="106">
        <f t="shared" ref="DO300" si="916">SUM(DO301:DO303)</f>
        <v>65240</v>
      </c>
      <c r="DP300" s="106">
        <f t="shared" si="866"/>
        <v>81.55</v>
      </c>
      <c r="DQ300" s="106">
        <f>SUM(DQ301:DQ303)</f>
        <v>20000</v>
      </c>
      <c r="DR300" s="755">
        <f>SUM(DR301:DR303)</f>
        <v>100000</v>
      </c>
      <c r="DS300" s="755">
        <f t="shared" ref="DS300" si="917">SUM(DS301:DS303)</f>
        <v>96840</v>
      </c>
      <c r="DT300" s="106">
        <f t="shared" si="868"/>
        <v>96.84</v>
      </c>
      <c r="DU300" s="106">
        <f>SUM(DU301:DU303)</f>
        <v>50000</v>
      </c>
      <c r="DV300" s="755">
        <f>SUM(DV301:DV303)</f>
        <v>150000</v>
      </c>
      <c r="DW300" s="755">
        <f t="shared" ref="DW300:DZ300" si="918">SUM(DW301:DW303)</f>
        <v>100000</v>
      </c>
      <c r="DX300" s="755">
        <f t="shared" ref="DX300" si="919">SUM(DX301:DX303)</f>
        <v>100000</v>
      </c>
      <c r="DY300" s="755">
        <f t="shared" si="918"/>
        <v>0</v>
      </c>
      <c r="DZ300" s="755">
        <f t="shared" si="918"/>
        <v>0</v>
      </c>
    </row>
    <row r="301" spans="1:130" s="630" customFormat="1" ht="20.100000000000001" customHeight="1" x14ac:dyDescent="0.35">
      <c r="A301" s="622"/>
      <c r="B301" s="640"/>
      <c r="C301" s="641"/>
      <c r="D301" s="622"/>
      <c r="E301" s="622"/>
      <c r="F301" s="622"/>
      <c r="G301" s="622"/>
      <c r="H301" s="622"/>
      <c r="I301" s="622"/>
      <c r="J301" s="622" t="s">
        <v>208</v>
      </c>
      <c r="K301" s="810"/>
      <c r="L301" s="587"/>
      <c r="M301" s="587"/>
      <c r="N301" s="681">
        <v>3231</v>
      </c>
      <c r="O301" s="679" t="s">
        <v>32</v>
      </c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528"/>
      <c r="AJ301" s="41"/>
      <c r="AK301" s="41"/>
      <c r="AL301" s="41"/>
      <c r="AM301" s="41"/>
      <c r="AN301" s="109"/>
      <c r="AO301" s="109"/>
      <c r="AP301" s="109"/>
      <c r="AQ301" s="109"/>
      <c r="AR301" s="109"/>
      <c r="AS301" s="109"/>
      <c r="AT301" s="109"/>
      <c r="AU301" s="109"/>
      <c r="AV301" s="109"/>
      <c r="AW301" s="109"/>
      <c r="AX301" s="109"/>
      <c r="AY301" s="109"/>
      <c r="AZ301" s="109"/>
      <c r="BA301" s="109"/>
      <c r="BB301" s="109"/>
      <c r="BC301" s="109"/>
      <c r="BD301" s="109"/>
      <c r="BE301" s="109"/>
      <c r="BF301" s="109"/>
      <c r="BG301" s="109">
        <v>102446.25</v>
      </c>
      <c r="BH301" s="109"/>
      <c r="BI301" s="109"/>
      <c r="BJ301" s="109">
        <v>0</v>
      </c>
      <c r="BK301" s="109">
        <v>1400</v>
      </c>
      <c r="BL301" s="109">
        <f t="shared" si="850"/>
        <v>0</v>
      </c>
      <c r="BM301" s="109"/>
      <c r="BN301" s="109"/>
      <c r="BO301" s="109">
        <v>40000</v>
      </c>
      <c r="BP301" s="109"/>
      <c r="BQ301" s="109"/>
      <c r="BR301" s="109">
        <f>(BS301-BO301)</f>
        <v>10000</v>
      </c>
      <c r="BS301" s="109">
        <v>50000</v>
      </c>
      <c r="BT301" s="109">
        <v>32880</v>
      </c>
      <c r="BU301" s="109">
        <f>(BY301-BO301)</f>
        <v>63000</v>
      </c>
      <c r="BV301" s="109">
        <v>50000</v>
      </c>
      <c r="BW301" s="109"/>
      <c r="BX301" s="109"/>
      <c r="BY301" s="109">
        <v>103000</v>
      </c>
      <c r="BZ301" s="109">
        <v>58785</v>
      </c>
      <c r="CA301" s="109">
        <f t="shared" si="852"/>
        <v>57.381309711190006</v>
      </c>
      <c r="CB301" s="109">
        <f t="shared" si="853"/>
        <v>57.072815533980581</v>
      </c>
      <c r="CC301" s="109"/>
      <c r="CD301" s="109"/>
      <c r="CE301" s="109">
        <v>50000</v>
      </c>
      <c r="CF301" s="109">
        <v>45870</v>
      </c>
      <c r="CG301" s="109">
        <f t="shared" si="854"/>
        <v>91.74</v>
      </c>
      <c r="CH301" s="109">
        <f>(CI301-CE301)</f>
        <v>20000</v>
      </c>
      <c r="CI301" s="675">
        <v>70000</v>
      </c>
      <c r="CJ301" s="109"/>
      <c r="CK301" s="109">
        <f t="shared" si="855"/>
        <v>0</v>
      </c>
      <c r="CL301" s="109">
        <f>(CM301-CI301)</f>
        <v>0</v>
      </c>
      <c r="CM301" s="675">
        <v>70000</v>
      </c>
      <c r="CN301" s="109"/>
      <c r="CO301" s="109">
        <f t="shared" si="856"/>
        <v>0</v>
      </c>
      <c r="CP301" s="109">
        <f>(CQ301-CM301)</f>
        <v>0</v>
      </c>
      <c r="CQ301" s="675">
        <v>70000</v>
      </c>
      <c r="CR301" s="109">
        <v>70000</v>
      </c>
      <c r="CS301" s="109">
        <f t="shared" si="857"/>
        <v>100</v>
      </c>
      <c r="CT301" s="109">
        <f>(CU301-CQ301)</f>
        <v>150000</v>
      </c>
      <c r="CU301" s="675">
        <v>220000</v>
      </c>
      <c r="CV301" s="109">
        <v>70000</v>
      </c>
      <c r="CW301" s="109">
        <f t="shared" si="858"/>
        <v>31.818181818181817</v>
      </c>
      <c r="CX301" s="109">
        <f>(CY301-CU301)</f>
        <v>0</v>
      </c>
      <c r="CY301" s="675">
        <v>220000</v>
      </c>
      <c r="CZ301" s="752"/>
      <c r="DA301" s="752"/>
      <c r="DB301" s="752">
        <v>70000</v>
      </c>
      <c r="DC301" s="752">
        <v>65240</v>
      </c>
      <c r="DD301" s="109">
        <f t="shared" si="860"/>
        <v>93.2</v>
      </c>
      <c r="DE301" s="109">
        <f t="shared" si="861"/>
        <v>81.55</v>
      </c>
      <c r="DF301" s="752">
        <v>178730</v>
      </c>
      <c r="DG301" s="752">
        <v>80000</v>
      </c>
      <c r="DH301" s="675">
        <v>5000</v>
      </c>
      <c r="DI301" s="109">
        <f t="shared" si="863"/>
        <v>6.25</v>
      </c>
      <c r="DJ301" s="109">
        <f>(DK301-DG301)</f>
        <v>0</v>
      </c>
      <c r="DK301" s="752">
        <v>80000</v>
      </c>
      <c r="DL301" s="109">
        <f t="shared" si="864"/>
        <v>223.41250000000002</v>
      </c>
      <c r="DM301" s="109">
        <f>(DN301-DK301)</f>
        <v>0</v>
      </c>
      <c r="DN301" s="752">
        <v>80000</v>
      </c>
      <c r="DO301" s="675">
        <v>65240</v>
      </c>
      <c r="DP301" s="109">
        <f t="shared" si="866"/>
        <v>81.55</v>
      </c>
      <c r="DQ301" s="109">
        <f>(DR301-DN301)</f>
        <v>20000</v>
      </c>
      <c r="DR301" s="752">
        <v>100000</v>
      </c>
      <c r="DS301" s="752">
        <v>96840</v>
      </c>
      <c r="DT301" s="109">
        <f t="shared" si="868"/>
        <v>96.84</v>
      </c>
      <c r="DU301" s="109">
        <f>(DV301-DR301)</f>
        <v>50000</v>
      </c>
      <c r="DV301" s="752">
        <v>150000</v>
      </c>
      <c r="DW301" s="752">
        <v>100000</v>
      </c>
      <c r="DX301" s="752">
        <v>100000</v>
      </c>
      <c r="DY301" s="752"/>
      <c r="DZ301" s="752"/>
    </row>
    <row r="302" spans="1:130" s="630" customFormat="1" ht="20.100000000000001" hidden="1" customHeight="1" x14ac:dyDescent="0.35">
      <c r="A302" s="622"/>
      <c r="B302" s="622"/>
      <c r="C302" s="641"/>
      <c r="D302" s="622"/>
      <c r="E302" s="622"/>
      <c r="F302" s="622"/>
      <c r="G302" s="622"/>
      <c r="H302" s="622"/>
      <c r="I302" s="622"/>
      <c r="J302" s="622" t="s">
        <v>208</v>
      </c>
      <c r="K302" s="810"/>
      <c r="L302" s="582"/>
      <c r="M302" s="587"/>
      <c r="N302" s="588">
        <v>3237</v>
      </c>
      <c r="O302" s="642" t="s">
        <v>204</v>
      </c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591"/>
      <c r="AJ302" s="31"/>
      <c r="AK302" s="31"/>
      <c r="AL302" s="31"/>
      <c r="AM302" s="31"/>
      <c r="AN302" s="51"/>
      <c r="AO302" s="51"/>
      <c r="AP302" s="51"/>
      <c r="AQ302" s="51"/>
      <c r="AR302" s="51"/>
      <c r="AS302" s="51"/>
      <c r="AT302" s="51"/>
      <c r="AU302" s="51"/>
      <c r="AV302" s="51">
        <v>0</v>
      </c>
      <c r="AW302" s="51"/>
      <c r="AX302" s="51"/>
      <c r="AY302" s="51"/>
      <c r="AZ302" s="51"/>
      <c r="BA302" s="51"/>
      <c r="BB302" s="51">
        <v>0</v>
      </c>
      <c r="BC302" s="51">
        <v>0</v>
      </c>
      <c r="BD302" s="51"/>
      <c r="BE302" s="51">
        <v>0</v>
      </c>
      <c r="BF302" s="51">
        <v>32100</v>
      </c>
      <c r="BG302" s="51">
        <v>37434.76</v>
      </c>
      <c r="BH302" s="51">
        <v>80000</v>
      </c>
      <c r="BI302" s="51">
        <f>(BJ302-BH302)</f>
        <v>-80000</v>
      </c>
      <c r="BJ302" s="51">
        <v>0</v>
      </c>
      <c r="BK302" s="51">
        <v>100</v>
      </c>
      <c r="BL302" s="51">
        <f t="shared" si="850"/>
        <v>0</v>
      </c>
      <c r="BM302" s="51"/>
      <c r="BN302" s="51"/>
      <c r="BO302" s="51">
        <v>0</v>
      </c>
      <c r="BP302" s="51"/>
      <c r="BQ302" s="51"/>
      <c r="BR302" s="51">
        <f>(BS302-BO302)</f>
        <v>0</v>
      </c>
      <c r="BS302" s="51">
        <v>0</v>
      </c>
      <c r="BT302" s="51">
        <v>100</v>
      </c>
      <c r="BU302" s="51">
        <f>(BY302-BO302)</f>
        <v>100</v>
      </c>
      <c r="BV302" s="51">
        <v>0</v>
      </c>
      <c r="BW302" s="51"/>
      <c r="BX302" s="51"/>
      <c r="BY302" s="51">
        <v>100</v>
      </c>
      <c r="BZ302" s="51">
        <v>100</v>
      </c>
      <c r="CA302" s="51">
        <f t="shared" si="852"/>
        <v>0.26713140407471558</v>
      </c>
      <c r="CB302" s="51">
        <f t="shared" si="853"/>
        <v>100</v>
      </c>
      <c r="CC302" s="51"/>
      <c r="CD302" s="51"/>
      <c r="CE302" s="51">
        <v>0</v>
      </c>
      <c r="CF302" s="51"/>
      <c r="CG302" s="51">
        <f t="shared" si="854"/>
        <v>0</v>
      </c>
      <c r="CH302" s="51">
        <f>(CI302-CE302)</f>
        <v>0</v>
      </c>
      <c r="CI302" s="51"/>
      <c r="CJ302" s="51"/>
      <c r="CK302" s="51">
        <f t="shared" si="855"/>
        <v>0</v>
      </c>
      <c r="CL302" s="51">
        <f>(CM302-CI302)</f>
        <v>0</v>
      </c>
      <c r="CM302" s="51"/>
      <c r="CN302" s="51"/>
      <c r="CO302" s="51">
        <f t="shared" si="856"/>
        <v>0</v>
      </c>
      <c r="CP302" s="51">
        <f>(CQ302-CM302)</f>
        <v>0</v>
      </c>
      <c r="CQ302" s="51"/>
      <c r="CR302" s="51"/>
      <c r="CS302" s="51">
        <f t="shared" si="857"/>
        <v>0</v>
      </c>
      <c r="CT302" s="51">
        <f>(CU302-CQ302)</f>
        <v>0</v>
      </c>
      <c r="CU302" s="51"/>
      <c r="CV302" s="51"/>
      <c r="CW302" s="51">
        <f t="shared" si="858"/>
        <v>0</v>
      </c>
      <c r="CX302" s="51">
        <f>(CY302-CU302)</f>
        <v>0</v>
      </c>
      <c r="CY302" s="51"/>
      <c r="CZ302" s="745"/>
      <c r="DA302" s="745"/>
      <c r="DB302" s="745">
        <v>0</v>
      </c>
      <c r="DC302" s="745">
        <v>0</v>
      </c>
      <c r="DD302" s="51">
        <f t="shared" si="860"/>
        <v>0</v>
      </c>
      <c r="DE302" s="51">
        <f t="shared" si="861"/>
        <v>0</v>
      </c>
      <c r="DF302" s="745">
        <v>0</v>
      </c>
      <c r="DG302" s="745"/>
      <c r="DH302" s="51"/>
      <c r="DI302" s="51">
        <f t="shared" si="863"/>
        <v>0</v>
      </c>
      <c r="DJ302" s="51">
        <f>(DK302-DG302)</f>
        <v>0</v>
      </c>
      <c r="DK302" s="745"/>
      <c r="DL302" s="51">
        <f t="shared" si="864"/>
        <v>0</v>
      </c>
      <c r="DM302" s="51">
        <f>(DN302-DK302)</f>
        <v>0</v>
      </c>
      <c r="DN302" s="745"/>
      <c r="DO302" s="51"/>
      <c r="DP302" s="51">
        <f t="shared" si="866"/>
        <v>0</v>
      </c>
      <c r="DQ302" s="51">
        <f>(DR302-DN302)</f>
        <v>0</v>
      </c>
      <c r="DR302" s="745"/>
      <c r="DS302" s="745"/>
      <c r="DT302" s="51">
        <f t="shared" si="868"/>
        <v>0</v>
      </c>
      <c r="DU302" s="51">
        <f>(DV302-DR302)</f>
        <v>0</v>
      </c>
      <c r="DV302" s="745"/>
      <c r="DW302" s="745"/>
      <c r="DX302" s="745"/>
      <c r="DY302" s="745"/>
      <c r="DZ302" s="745"/>
    </row>
    <row r="303" spans="1:130" s="630" customFormat="1" ht="20.100000000000001" hidden="1" customHeight="1" x14ac:dyDescent="0.35">
      <c r="A303" s="622"/>
      <c r="B303" s="622"/>
      <c r="C303" s="641"/>
      <c r="D303" s="622"/>
      <c r="E303" s="622"/>
      <c r="F303" s="622"/>
      <c r="G303" s="622"/>
      <c r="H303" s="622"/>
      <c r="I303" s="622"/>
      <c r="J303" s="622" t="s">
        <v>208</v>
      </c>
      <c r="K303" s="810"/>
      <c r="L303" s="582"/>
      <c r="M303" s="587"/>
      <c r="N303" s="588">
        <v>3239</v>
      </c>
      <c r="O303" s="826" t="s">
        <v>40</v>
      </c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591"/>
      <c r="AJ303" s="31"/>
      <c r="AK303" s="31"/>
      <c r="AL303" s="31"/>
      <c r="AM303" s="31"/>
      <c r="AN303" s="51"/>
      <c r="AO303" s="51"/>
      <c r="AP303" s="51"/>
      <c r="AQ303" s="51"/>
      <c r="AR303" s="51"/>
      <c r="AS303" s="51"/>
      <c r="AT303" s="51"/>
      <c r="AU303" s="51"/>
      <c r="AV303" s="51">
        <v>0</v>
      </c>
      <c r="AW303" s="51"/>
      <c r="AX303" s="51"/>
      <c r="AY303" s="51"/>
      <c r="AZ303" s="51"/>
      <c r="BA303" s="51"/>
      <c r="BB303" s="51">
        <v>0</v>
      </c>
      <c r="BC303" s="51">
        <v>0</v>
      </c>
      <c r="BD303" s="51"/>
      <c r="BE303" s="51">
        <v>0</v>
      </c>
      <c r="BF303" s="51">
        <v>47900</v>
      </c>
      <c r="BG303" s="51">
        <v>3125</v>
      </c>
      <c r="BH303" s="51">
        <v>0</v>
      </c>
      <c r="BI303" s="51">
        <f>(BJ303-BH303)</f>
        <v>4000</v>
      </c>
      <c r="BJ303" s="51">
        <v>4000</v>
      </c>
      <c r="BK303" s="51">
        <v>0</v>
      </c>
      <c r="BL303" s="51">
        <f t="shared" si="850"/>
        <v>0</v>
      </c>
      <c r="BM303" s="51"/>
      <c r="BN303" s="51"/>
      <c r="BO303" s="51">
        <v>0</v>
      </c>
      <c r="BP303" s="51"/>
      <c r="BQ303" s="51"/>
      <c r="BR303" s="51">
        <f>(BS303-BO303)</f>
        <v>0</v>
      </c>
      <c r="BS303" s="51">
        <v>0</v>
      </c>
      <c r="BT303" s="51">
        <v>0</v>
      </c>
      <c r="BU303" s="51">
        <f>(BY303-BO303)</f>
        <v>0</v>
      </c>
      <c r="BV303" s="51">
        <v>0</v>
      </c>
      <c r="BW303" s="51"/>
      <c r="BX303" s="51"/>
      <c r="BY303" s="51">
        <v>0</v>
      </c>
      <c r="BZ303" s="51">
        <v>0</v>
      </c>
      <c r="CA303" s="51">
        <f t="shared" si="852"/>
        <v>0</v>
      </c>
      <c r="CB303" s="51">
        <f t="shared" si="853"/>
        <v>0</v>
      </c>
      <c r="CC303" s="51"/>
      <c r="CD303" s="51"/>
      <c r="CE303" s="51">
        <v>0</v>
      </c>
      <c r="CF303" s="51"/>
      <c r="CG303" s="51">
        <f t="shared" si="854"/>
        <v>0</v>
      </c>
      <c r="CH303" s="51">
        <f>(CI303-CE303)</f>
        <v>0</v>
      </c>
      <c r="CI303" s="51"/>
      <c r="CJ303" s="51"/>
      <c r="CK303" s="51">
        <f t="shared" si="855"/>
        <v>0</v>
      </c>
      <c r="CL303" s="51">
        <f>(CM303-CI303)</f>
        <v>0</v>
      </c>
      <c r="CM303" s="51"/>
      <c r="CN303" s="51"/>
      <c r="CO303" s="51">
        <f t="shared" si="856"/>
        <v>0</v>
      </c>
      <c r="CP303" s="51">
        <f>(CQ303-CM303)</f>
        <v>0</v>
      </c>
      <c r="CQ303" s="51"/>
      <c r="CR303" s="51"/>
      <c r="CS303" s="51">
        <f t="shared" si="857"/>
        <v>0</v>
      </c>
      <c r="CT303" s="51">
        <f>(CU303-CQ303)</f>
        <v>0</v>
      </c>
      <c r="CU303" s="51"/>
      <c r="CV303" s="51"/>
      <c r="CW303" s="51">
        <f t="shared" si="858"/>
        <v>0</v>
      </c>
      <c r="CX303" s="51">
        <f>(CY303-CU303)</f>
        <v>0</v>
      </c>
      <c r="CY303" s="51"/>
      <c r="CZ303" s="745"/>
      <c r="DA303" s="745"/>
      <c r="DB303" s="745">
        <v>0</v>
      </c>
      <c r="DC303" s="745">
        <v>0</v>
      </c>
      <c r="DD303" s="51">
        <f t="shared" si="860"/>
        <v>0</v>
      </c>
      <c r="DE303" s="51">
        <f t="shared" si="861"/>
        <v>0</v>
      </c>
      <c r="DF303" s="745">
        <v>0</v>
      </c>
      <c r="DG303" s="745"/>
      <c r="DH303" s="51"/>
      <c r="DI303" s="51">
        <f t="shared" si="863"/>
        <v>0</v>
      </c>
      <c r="DJ303" s="51">
        <f>(DK303-DG303)</f>
        <v>0</v>
      </c>
      <c r="DK303" s="745"/>
      <c r="DL303" s="51">
        <f t="shared" si="864"/>
        <v>0</v>
      </c>
      <c r="DM303" s="51">
        <f>(DN303-DK303)</f>
        <v>0</v>
      </c>
      <c r="DN303" s="745"/>
      <c r="DO303" s="51"/>
      <c r="DP303" s="51">
        <f t="shared" si="866"/>
        <v>0</v>
      </c>
      <c r="DQ303" s="51">
        <f>(DR303-DN303)</f>
        <v>0</v>
      </c>
      <c r="DR303" s="745"/>
      <c r="DS303" s="745"/>
      <c r="DT303" s="51">
        <f t="shared" si="868"/>
        <v>0</v>
      </c>
      <c r="DU303" s="51">
        <f>(DV303-DR303)</f>
        <v>0</v>
      </c>
      <c r="DV303" s="745"/>
      <c r="DW303" s="745"/>
      <c r="DX303" s="745"/>
      <c r="DY303" s="745"/>
      <c r="DZ303" s="745"/>
    </row>
    <row r="304" spans="1:130" s="630" customFormat="1" ht="21" x14ac:dyDescent="0.35">
      <c r="A304" s="622"/>
      <c r="B304" s="640" t="s">
        <v>639</v>
      </c>
      <c r="C304" s="641" t="s">
        <v>469</v>
      </c>
      <c r="D304" s="622"/>
      <c r="E304" s="622"/>
      <c r="F304" s="622"/>
      <c r="G304" s="622"/>
      <c r="H304" s="622"/>
      <c r="I304" s="622"/>
      <c r="J304" s="622" t="s">
        <v>208</v>
      </c>
      <c r="K304" s="810"/>
      <c r="L304" s="582"/>
      <c r="M304" s="822">
        <v>329</v>
      </c>
      <c r="N304" s="905" t="s">
        <v>41</v>
      </c>
      <c r="O304" s="905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591"/>
      <c r="AJ304" s="31"/>
      <c r="AK304" s="31"/>
      <c r="AL304" s="31"/>
      <c r="AM304" s="31"/>
      <c r="AN304" s="51"/>
      <c r="AO304" s="51"/>
      <c r="AP304" s="51"/>
      <c r="AQ304" s="51"/>
      <c r="AR304" s="51"/>
      <c r="AS304" s="51"/>
      <c r="AT304" s="51"/>
      <c r="AU304" s="51"/>
      <c r="AV304" s="51"/>
      <c r="AW304" s="51"/>
      <c r="AX304" s="51"/>
      <c r="AY304" s="51"/>
      <c r="AZ304" s="51"/>
      <c r="BA304" s="51"/>
      <c r="BB304" s="51"/>
      <c r="BC304" s="51"/>
      <c r="BD304" s="51"/>
      <c r="BE304" s="51"/>
      <c r="BF304" s="51"/>
      <c r="BG304" s="102">
        <f>SUM(BG305:BG307)</f>
        <v>0</v>
      </c>
      <c r="BH304" s="102">
        <f>SUM(BH307)</f>
        <v>0</v>
      </c>
      <c r="BI304" s="102">
        <f>SUM(BI307)</f>
        <v>20000</v>
      </c>
      <c r="BJ304" s="102">
        <f>SUM(BJ305:BJ307)</f>
        <v>20000</v>
      </c>
      <c r="BK304" s="102">
        <f>SUM(BK305:BK307)</f>
        <v>5880</v>
      </c>
      <c r="BL304" s="102">
        <f t="shared" si="850"/>
        <v>29.4</v>
      </c>
      <c r="BM304" s="102"/>
      <c r="BN304" s="102"/>
      <c r="BO304" s="102">
        <f>SUM(BO305:BO307)</f>
        <v>15000</v>
      </c>
      <c r="BP304" s="102"/>
      <c r="BQ304" s="102"/>
      <c r="BR304" s="102">
        <f>SUM(BR307)</f>
        <v>0</v>
      </c>
      <c r="BS304" s="102">
        <f>SUM(BS305:BS307)</f>
        <v>15000</v>
      </c>
      <c r="BT304" s="102">
        <f>SUM(BT305:BT307)</f>
        <v>7510</v>
      </c>
      <c r="BU304" s="102">
        <f>SUM(BU307)</f>
        <v>4500</v>
      </c>
      <c r="BV304" s="102">
        <f>SUM(BV305:BV307)</f>
        <v>15000</v>
      </c>
      <c r="BW304" s="102"/>
      <c r="BX304" s="102"/>
      <c r="BY304" s="102">
        <f>SUM(BY305:BY307)</f>
        <v>19500</v>
      </c>
      <c r="BZ304" s="102">
        <f>SUM(BZ305:BZ307)</f>
        <v>10800</v>
      </c>
      <c r="CA304" s="102">
        <f t="shared" si="852"/>
        <v>0</v>
      </c>
      <c r="CB304" s="102">
        <f t="shared" si="853"/>
        <v>55.384615384615387</v>
      </c>
      <c r="CC304" s="102">
        <f>SUM(CC305:CC307)</f>
        <v>0</v>
      </c>
      <c r="CD304" s="102">
        <f>SUM(CD305:CD307)</f>
        <v>0</v>
      </c>
      <c r="CE304" s="102">
        <f>SUM(CE305:CE307)</f>
        <v>15000</v>
      </c>
      <c r="CF304" s="102">
        <f>SUM(CF305:CF307)</f>
        <v>6230</v>
      </c>
      <c r="CG304" s="102">
        <f t="shared" si="854"/>
        <v>41.533333333333331</v>
      </c>
      <c r="CH304" s="102">
        <f>SUM(CH307)</f>
        <v>5000</v>
      </c>
      <c r="CI304" s="102">
        <f>SUM(CI305:CI307)</f>
        <v>20000</v>
      </c>
      <c r="CJ304" s="102"/>
      <c r="CK304" s="102">
        <f t="shared" si="855"/>
        <v>0</v>
      </c>
      <c r="CL304" s="102">
        <f>SUM(CL307)</f>
        <v>0</v>
      </c>
      <c r="CM304" s="102">
        <f>SUM(CM305:CM307)</f>
        <v>20000</v>
      </c>
      <c r="CN304" s="102"/>
      <c r="CO304" s="102">
        <f t="shared" si="856"/>
        <v>0</v>
      </c>
      <c r="CP304" s="102">
        <f>SUM(CP307)</f>
        <v>0</v>
      </c>
      <c r="CQ304" s="102">
        <f>SUM(CQ305:CQ307)</f>
        <v>20000</v>
      </c>
      <c r="CR304" s="102">
        <f>SUM(CR305:CR307)</f>
        <v>9455</v>
      </c>
      <c r="CS304" s="102">
        <f t="shared" si="857"/>
        <v>47.274999999999999</v>
      </c>
      <c r="CT304" s="102">
        <f>SUM(CT307)</f>
        <v>0</v>
      </c>
      <c r="CU304" s="102">
        <f>SUM(CU305:CU307)</f>
        <v>20000</v>
      </c>
      <c r="CV304" s="102">
        <f>SUM(CV305:CV307)</f>
        <v>9455</v>
      </c>
      <c r="CW304" s="102">
        <f t="shared" si="858"/>
        <v>47.274999999999999</v>
      </c>
      <c r="CX304" s="102">
        <f>SUM(CX307)</f>
        <v>0</v>
      </c>
      <c r="CY304" s="102">
        <f t="shared" ref="CY304:DH304" si="920">SUM(CY305:CY307)</f>
        <v>20000</v>
      </c>
      <c r="CZ304" s="115">
        <f t="shared" si="920"/>
        <v>0</v>
      </c>
      <c r="DA304" s="115">
        <f t="shared" si="920"/>
        <v>0</v>
      </c>
      <c r="DB304" s="115">
        <v>9455</v>
      </c>
      <c r="DC304" s="115">
        <f>SUM(DC305:DC307)</f>
        <v>12895</v>
      </c>
      <c r="DD304" s="102">
        <f t="shared" si="860"/>
        <v>136.38286620835535</v>
      </c>
      <c r="DE304" s="102">
        <f t="shared" si="861"/>
        <v>64.475000000000009</v>
      </c>
      <c r="DF304" s="115">
        <v>9455</v>
      </c>
      <c r="DG304" s="115">
        <f t="shared" si="920"/>
        <v>20000</v>
      </c>
      <c r="DH304" s="102">
        <f t="shared" si="920"/>
        <v>9220</v>
      </c>
      <c r="DI304" s="102">
        <f t="shared" si="863"/>
        <v>46.1</v>
      </c>
      <c r="DJ304" s="102">
        <f>SUM(DJ307)</f>
        <v>0</v>
      </c>
      <c r="DK304" s="115">
        <f>SUM(DK305:DK307)</f>
        <v>20000</v>
      </c>
      <c r="DL304" s="102">
        <f t="shared" si="864"/>
        <v>47.274999999999999</v>
      </c>
      <c r="DM304" s="102">
        <f>SUM(DM307)</f>
        <v>0</v>
      </c>
      <c r="DN304" s="115">
        <f>SUM(DN305:DN307)</f>
        <v>20000</v>
      </c>
      <c r="DO304" s="102">
        <f t="shared" ref="DO304" si="921">SUM(DO305:DO307)</f>
        <v>12895</v>
      </c>
      <c r="DP304" s="102">
        <f t="shared" si="866"/>
        <v>64.475000000000009</v>
      </c>
      <c r="DQ304" s="102">
        <f>SUM(DQ307)</f>
        <v>5000</v>
      </c>
      <c r="DR304" s="115">
        <f>SUM(DR305:DR307)</f>
        <v>25000</v>
      </c>
      <c r="DS304" s="115">
        <f t="shared" ref="DS304" si="922">SUM(DS305:DS307)</f>
        <v>7445</v>
      </c>
      <c r="DT304" s="102">
        <f t="shared" si="868"/>
        <v>29.78</v>
      </c>
      <c r="DU304" s="102">
        <f>SUM(DU307)</f>
        <v>-7000</v>
      </c>
      <c r="DV304" s="115">
        <f>SUM(DV305:DV307)</f>
        <v>18000</v>
      </c>
      <c r="DW304" s="115">
        <f t="shared" ref="DW304:DZ304" si="923">SUM(DW305:DW307)</f>
        <v>25000</v>
      </c>
      <c r="DX304" s="115">
        <f t="shared" ref="DX304" si="924">SUM(DX305:DX307)</f>
        <v>25000</v>
      </c>
      <c r="DY304" s="115">
        <f t="shared" si="923"/>
        <v>0</v>
      </c>
      <c r="DZ304" s="115">
        <f t="shared" si="923"/>
        <v>0</v>
      </c>
    </row>
    <row r="305" spans="1:130" s="735" customFormat="1" ht="21" x14ac:dyDescent="0.35">
      <c r="A305" s="663"/>
      <c r="B305" s="539"/>
      <c r="C305" s="544"/>
      <c r="D305" s="663"/>
      <c r="E305" s="663"/>
      <c r="F305" s="663"/>
      <c r="G305" s="663"/>
      <c r="H305" s="663"/>
      <c r="I305" s="663"/>
      <c r="J305" s="622" t="s">
        <v>208</v>
      </c>
      <c r="K305" s="804"/>
      <c r="L305" s="504"/>
      <c r="M305" s="588"/>
      <c r="N305" s="588">
        <v>3293</v>
      </c>
      <c r="O305" s="642" t="s">
        <v>44</v>
      </c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521"/>
      <c r="AJ305" s="42"/>
      <c r="AK305" s="42"/>
      <c r="AL305" s="42"/>
      <c r="AM305" s="42"/>
      <c r="AN305" s="103"/>
      <c r="AO305" s="103"/>
      <c r="AP305" s="103"/>
      <c r="AQ305" s="103"/>
      <c r="AR305" s="103"/>
      <c r="AS305" s="103"/>
      <c r="AT305" s="103"/>
      <c r="AU305" s="103"/>
      <c r="AV305" s="103"/>
      <c r="AW305" s="103"/>
      <c r="AX305" s="103"/>
      <c r="AY305" s="103"/>
      <c r="AZ305" s="103"/>
      <c r="BA305" s="103"/>
      <c r="BB305" s="103"/>
      <c r="BC305" s="103"/>
      <c r="BD305" s="103"/>
      <c r="BE305" s="103"/>
      <c r="BF305" s="103"/>
      <c r="BG305" s="103">
        <v>0</v>
      </c>
      <c r="BH305" s="103"/>
      <c r="BI305" s="103"/>
      <c r="BJ305" s="103">
        <v>0</v>
      </c>
      <c r="BK305" s="109">
        <v>820</v>
      </c>
      <c r="BL305" s="51">
        <f t="shared" si="850"/>
        <v>0</v>
      </c>
      <c r="BM305" s="103"/>
      <c r="BN305" s="103"/>
      <c r="BO305" s="103">
        <v>0</v>
      </c>
      <c r="BP305" s="103"/>
      <c r="BQ305" s="103"/>
      <c r="BR305" s="103">
        <f>(BS305-BO305)</f>
        <v>0</v>
      </c>
      <c r="BS305" s="103">
        <v>0</v>
      </c>
      <c r="BT305" s="103"/>
      <c r="BU305" s="103">
        <f>(BY305-BO305)</f>
        <v>0</v>
      </c>
      <c r="BV305" s="103">
        <v>0</v>
      </c>
      <c r="BW305" s="103"/>
      <c r="BX305" s="103"/>
      <c r="BY305" s="103"/>
      <c r="BZ305" s="103"/>
      <c r="CA305" s="103">
        <f t="shared" si="852"/>
        <v>0</v>
      </c>
      <c r="CB305" s="103">
        <f t="shared" si="853"/>
        <v>0</v>
      </c>
      <c r="CC305" s="103"/>
      <c r="CD305" s="103"/>
      <c r="CE305" s="103">
        <v>0</v>
      </c>
      <c r="CF305" s="103"/>
      <c r="CG305" s="103">
        <f t="shared" si="854"/>
        <v>0</v>
      </c>
      <c r="CH305" s="103">
        <f>(CI305-CE305)</f>
        <v>0</v>
      </c>
      <c r="CI305" s="103"/>
      <c r="CJ305" s="103"/>
      <c r="CK305" s="103">
        <f t="shared" si="855"/>
        <v>0</v>
      </c>
      <c r="CL305" s="103">
        <f>(CM305-CI305)</f>
        <v>0</v>
      </c>
      <c r="CM305" s="103"/>
      <c r="CN305" s="103"/>
      <c r="CO305" s="103">
        <f t="shared" si="856"/>
        <v>0</v>
      </c>
      <c r="CP305" s="103">
        <f>(CQ305-CM305)</f>
        <v>0</v>
      </c>
      <c r="CQ305" s="103"/>
      <c r="CR305" s="103"/>
      <c r="CS305" s="103">
        <f t="shared" si="857"/>
        <v>0</v>
      </c>
      <c r="CT305" s="103">
        <f>(CU305-CQ305)</f>
        <v>0</v>
      </c>
      <c r="CU305" s="103"/>
      <c r="CV305" s="103"/>
      <c r="CW305" s="103">
        <f t="shared" si="858"/>
        <v>0</v>
      </c>
      <c r="CX305" s="103">
        <f>(CY305-CU305)</f>
        <v>0</v>
      </c>
      <c r="CY305" s="103"/>
      <c r="CZ305" s="750"/>
      <c r="DA305" s="750"/>
      <c r="DB305" s="750">
        <v>0</v>
      </c>
      <c r="DC305" s="750">
        <v>5450</v>
      </c>
      <c r="DD305" s="103">
        <f t="shared" si="860"/>
        <v>0</v>
      </c>
      <c r="DE305" s="103">
        <f t="shared" si="861"/>
        <v>0</v>
      </c>
      <c r="DF305" s="750">
        <v>0</v>
      </c>
      <c r="DG305" s="750">
        <v>0</v>
      </c>
      <c r="DH305" s="103">
        <v>5450</v>
      </c>
      <c r="DI305" s="103">
        <f t="shared" si="863"/>
        <v>0</v>
      </c>
      <c r="DJ305" s="103">
        <f>(DK305-DG305)</f>
        <v>0</v>
      </c>
      <c r="DK305" s="750"/>
      <c r="DL305" s="103">
        <f t="shared" si="864"/>
        <v>0</v>
      </c>
      <c r="DM305" s="103">
        <f>(DN305-DK305)</f>
        <v>0</v>
      </c>
      <c r="DN305" s="750"/>
      <c r="DO305" s="103">
        <v>5450</v>
      </c>
      <c r="DP305" s="103">
        <f t="shared" si="866"/>
        <v>0</v>
      </c>
      <c r="DQ305" s="103">
        <f>(DR305-DN305)</f>
        <v>0</v>
      </c>
      <c r="DR305" s="750"/>
      <c r="DS305" s="750"/>
      <c r="DT305" s="103">
        <f t="shared" si="868"/>
        <v>0</v>
      </c>
      <c r="DU305" s="103">
        <f>(DV305-DR305)</f>
        <v>0</v>
      </c>
      <c r="DV305" s="750"/>
      <c r="DW305" s="750"/>
      <c r="DX305" s="750"/>
      <c r="DY305" s="750"/>
      <c r="DZ305" s="750"/>
    </row>
    <row r="306" spans="1:130" s="735" customFormat="1" ht="21" x14ac:dyDescent="0.35">
      <c r="A306" s="663"/>
      <c r="B306" s="539"/>
      <c r="C306" s="544"/>
      <c r="D306" s="663"/>
      <c r="E306" s="663"/>
      <c r="F306" s="663"/>
      <c r="G306" s="663"/>
      <c r="H306" s="663"/>
      <c r="I306" s="663"/>
      <c r="J306" s="622" t="s">
        <v>208</v>
      </c>
      <c r="K306" s="804"/>
      <c r="L306" s="504"/>
      <c r="M306" s="588"/>
      <c r="N306" s="588">
        <v>3295</v>
      </c>
      <c r="O306" s="642" t="s">
        <v>231</v>
      </c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521"/>
      <c r="AJ306" s="42"/>
      <c r="AK306" s="42"/>
      <c r="AL306" s="42"/>
      <c r="AM306" s="42"/>
      <c r="AN306" s="103"/>
      <c r="AO306" s="103"/>
      <c r="AP306" s="103"/>
      <c r="AQ306" s="103"/>
      <c r="AR306" s="103"/>
      <c r="AS306" s="103"/>
      <c r="AT306" s="103"/>
      <c r="AU306" s="103"/>
      <c r="AV306" s="103"/>
      <c r="AW306" s="103"/>
      <c r="AX306" s="103"/>
      <c r="AY306" s="103"/>
      <c r="AZ306" s="103"/>
      <c r="BA306" s="103"/>
      <c r="BB306" s="103"/>
      <c r="BC306" s="103"/>
      <c r="BD306" s="103"/>
      <c r="BE306" s="103"/>
      <c r="BF306" s="103"/>
      <c r="BG306" s="103">
        <v>0</v>
      </c>
      <c r="BH306" s="103">
        <v>0</v>
      </c>
      <c r="BI306" s="103"/>
      <c r="BJ306" s="103">
        <v>0</v>
      </c>
      <c r="BK306" s="103"/>
      <c r="BL306" s="51"/>
      <c r="BM306" s="103"/>
      <c r="BN306" s="103"/>
      <c r="BO306" s="103">
        <v>0</v>
      </c>
      <c r="BP306" s="103"/>
      <c r="BQ306" s="103"/>
      <c r="BR306" s="103"/>
      <c r="BS306" s="103"/>
      <c r="BT306" s="103">
        <v>820</v>
      </c>
      <c r="BU306" s="103">
        <v>0</v>
      </c>
      <c r="BV306" s="103"/>
      <c r="BW306" s="103"/>
      <c r="BX306" s="103"/>
      <c r="BY306" s="103">
        <v>0</v>
      </c>
      <c r="BZ306" s="103">
        <v>820</v>
      </c>
      <c r="CA306" s="103">
        <f t="shared" si="852"/>
        <v>0</v>
      </c>
      <c r="CB306" s="103">
        <f t="shared" si="853"/>
        <v>0</v>
      </c>
      <c r="CC306" s="103"/>
      <c r="CD306" s="103"/>
      <c r="CE306" s="103">
        <v>0</v>
      </c>
      <c r="CF306" s="103"/>
      <c r="CG306" s="103">
        <f t="shared" si="854"/>
        <v>0</v>
      </c>
      <c r="CH306" s="103">
        <v>0</v>
      </c>
      <c r="CI306" s="103"/>
      <c r="CJ306" s="103"/>
      <c r="CK306" s="103">
        <f t="shared" si="855"/>
        <v>0</v>
      </c>
      <c r="CL306" s="103">
        <v>0</v>
      </c>
      <c r="CM306" s="103"/>
      <c r="CN306" s="103"/>
      <c r="CO306" s="103">
        <f t="shared" si="856"/>
        <v>0</v>
      </c>
      <c r="CP306" s="103">
        <v>0</v>
      </c>
      <c r="CQ306" s="103"/>
      <c r="CR306" s="103"/>
      <c r="CS306" s="103">
        <f t="shared" si="857"/>
        <v>0</v>
      </c>
      <c r="CT306" s="103">
        <v>0</v>
      </c>
      <c r="CU306" s="103"/>
      <c r="CV306" s="103"/>
      <c r="CW306" s="103">
        <f t="shared" si="858"/>
        <v>0</v>
      </c>
      <c r="CX306" s="103">
        <v>0</v>
      </c>
      <c r="CY306" s="103"/>
      <c r="CZ306" s="750"/>
      <c r="DA306" s="750"/>
      <c r="DB306" s="750">
        <v>0</v>
      </c>
      <c r="DC306" s="750">
        <v>0</v>
      </c>
      <c r="DD306" s="103">
        <f t="shared" si="860"/>
        <v>0</v>
      </c>
      <c r="DE306" s="103">
        <f t="shared" si="861"/>
        <v>0</v>
      </c>
      <c r="DF306" s="750">
        <v>0</v>
      </c>
      <c r="DG306" s="750">
        <v>0</v>
      </c>
      <c r="DH306" s="103">
        <v>0</v>
      </c>
      <c r="DI306" s="103">
        <f t="shared" si="863"/>
        <v>0</v>
      </c>
      <c r="DJ306" s="103">
        <v>0</v>
      </c>
      <c r="DK306" s="750"/>
      <c r="DL306" s="103">
        <f t="shared" si="864"/>
        <v>0</v>
      </c>
      <c r="DM306" s="103">
        <v>0</v>
      </c>
      <c r="DN306" s="750"/>
      <c r="DO306" s="103"/>
      <c r="DP306" s="103">
        <f t="shared" si="866"/>
        <v>0</v>
      </c>
      <c r="DQ306" s="103">
        <v>0</v>
      </c>
      <c r="DR306" s="750"/>
      <c r="DS306" s="750"/>
      <c r="DT306" s="103">
        <f t="shared" si="868"/>
        <v>0</v>
      </c>
      <c r="DU306" s="103">
        <v>0</v>
      </c>
      <c r="DV306" s="750"/>
      <c r="DW306" s="750"/>
      <c r="DX306" s="750"/>
      <c r="DY306" s="750"/>
      <c r="DZ306" s="750"/>
    </row>
    <row r="307" spans="1:130" s="630" customFormat="1" ht="20.100000000000001" customHeight="1" x14ac:dyDescent="0.35">
      <c r="A307" s="622"/>
      <c r="B307" s="635"/>
      <c r="C307" s="644"/>
      <c r="D307" s="635"/>
      <c r="E307" s="635"/>
      <c r="F307" s="635"/>
      <c r="G307" s="635"/>
      <c r="H307" s="635"/>
      <c r="I307" s="635"/>
      <c r="J307" s="635" t="s">
        <v>208</v>
      </c>
      <c r="K307" s="811"/>
      <c r="L307" s="815"/>
      <c r="M307" s="822"/>
      <c r="N307" s="580">
        <v>3299</v>
      </c>
      <c r="O307" s="576" t="s">
        <v>41</v>
      </c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574"/>
      <c r="AJ307" s="35"/>
      <c r="AK307" s="35"/>
      <c r="AL307" s="35"/>
      <c r="AM307" s="35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>
        <v>0</v>
      </c>
      <c r="BH307" s="38">
        <v>0</v>
      </c>
      <c r="BI307" s="38">
        <f>(BJ307-BH307)</f>
        <v>20000</v>
      </c>
      <c r="BJ307" s="38">
        <v>20000</v>
      </c>
      <c r="BK307" s="38">
        <v>5060</v>
      </c>
      <c r="BL307" s="38">
        <f>IFERROR(BK307/BJ307*100,)</f>
        <v>25.3</v>
      </c>
      <c r="BM307" s="38"/>
      <c r="BN307" s="38"/>
      <c r="BO307" s="38">
        <v>15000</v>
      </c>
      <c r="BP307" s="38"/>
      <c r="BQ307" s="38"/>
      <c r="BR307" s="38">
        <f>(BS307-BO307)</f>
        <v>0</v>
      </c>
      <c r="BS307" s="38">
        <v>15000</v>
      </c>
      <c r="BT307" s="38">
        <v>6690</v>
      </c>
      <c r="BU307" s="38">
        <f>(BY307-BO307)</f>
        <v>4500</v>
      </c>
      <c r="BV307" s="38">
        <v>15000</v>
      </c>
      <c r="BW307" s="38"/>
      <c r="BX307" s="38"/>
      <c r="BY307" s="38">
        <v>19500</v>
      </c>
      <c r="BZ307" s="38">
        <v>9980</v>
      </c>
      <c r="CA307" s="38">
        <f t="shared" si="852"/>
        <v>0</v>
      </c>
      <c r="CB307" s="38">
        <f t="shared" si="853"/>
        <v>51.179487179487182</v>
      </c>
      <c r="CC307" s="38"/>
      <c r="CD307" s="38"/>
      <c r="CE307" s="38">
        <v>15000</v>
      </c>
      <c r="CF307" s="38">
        <v>6230</v>
      </c>
      <c r="CG307" s="38">
        <f t="shared" si="854"/>
        <v>41.533333333333331</v>
      </c>
      <c r="CH307" s="38">
        <f>(CI307-CE307)</f>
        <v>5000</v>
      </c>
      <c r="CI307" s="38">
        <v>20000</v>
      </c>
      <c r="CJ307" s="38"/>
      <c r="CK307" s="38">
        <f t="shared" si="855"/>
        <v>0</v>
      </c>
      <c r="CL307" s="38">
        <f>(CM307-CI307)</f>
        <v>0</v>
      </c>
      <c r="CM307" s="38">
        <v>20000</v>
      </c>
      <c r="CN307" s="38"/>
      <c r="CO307" s="38">
        <f t="shared" si="856"/>
        <v>0</v>
      </c>
      <c r="CP307" s="38">
        <f>(CQ307-CM307)</f>
        <v>0</v>
      </c>
      <c r="CQ307" s="38">
        <v>20000</v>
      </c>
      <c r="CR307" s="38">
        <v>9455</v>
      </c>
      <c r="CS307" s="38">
        <f t="shared" si="857"/>
        <v>47.274999999999999</v>
      </c>
      <c r="CT307" s="38">
        <f>(CU307-CQ307)</f>
        <v>0</v>
      </c>
      <c r="CU307" s="38">
        <v>20000</v>
      </c>
      <c r="CV307" s="38">
        <v>9455</v>
      </c>
      <c r="CW307" s="38">
        <f t="shared" si="858"/>
        <v>47.274999999999999</v>
      </c>
      <c r="CX307" s="38">
        <f>(CY307-CU307)</f>
        <v>0</v>
      </c>
      <c r="CY307" s="38">
        <v>20000</v>
      </c>
      <c r="CZ307" s="746"/>
      <c r="DA307" s="746"/>
      <c r="DB307" s="746">
        <v>9455</v>
      </c>
      <c r="DC307" s="750">
        <v>7445</v>
      </c>
      <c r="DD307" s="38">
        <f t="shared" si="860"/>
        <v>78.741406663141206</v>
      </c>
      <c r="DE307" s="38">
        <f t="shared" si="861"/>
        <v>37.225000000000001</v>
      </c>
      <c r="DF307" s="746">
        <v>9455</v>
      </c>
      <c r="DG307" s="746">
        <v>20000</v>
      </c>
      <c r="DH307" s="38">
        <v>3770</v>
      </c>
      <c r="DI307" s="38">
        <f t="shared" si="863"/>
        <v>18.850000000000001</v>
      </c>
      <c r="DJ307" s="38">
        <f>(DK307-DG307)</f>
        <v>0</v>
      </c>
      <c r="DK307" s="746">
        <v>20000</v>
      </c>
      <c r="DL307" s="38">
        <f t="shared" si="864"/>
        <v>47.274999999999999</v>
      </c>
      <c r="DM307" s="38">
        <f>(DN307-DK307)</f>
        <v>0</v>
      </c>
      <c r="DN307" s="746">
        <v>20000</v>
      </c>
      <c r="DO307" s="38">
        <v>7445</v>
      </c>
      <c r="DP307" s="38">
        <f t="shared" si="866"/>
        <v>37.225000000000001</v>
      </c>
      <c r="DQ307" s="38">
        <f>(DR307-DN307)</f>
        <v>5000</v>
      </c>
      <c r="DR307" s="746">
        <v>25000</v>
      </c>
      <c r="DS307" s="746">
        <v>7445</v>
      </c>
      <c r="DT307" s="38">
        <f t="shared" si="868"/>
        <v>29.78</v>
      </c>
      <c r="DU307" s="38">
        <f>(DV307-DR307)</f>
        <v>-7000</v>
      </c>
      <c r="DV307" s="746">
        <v>18000</v>
      </c>
      <c r="DW307" s="746">
        <v>25000</v>
      </c>
      <c r="DX307" s="746">
        <v>25000</v>
      </c>
      <c r="DY307" s="746"/>
      <c r="DZ307" s="746"/>
    </row>
    <row r="308" spans="1:130" s="630" customFormat="1" ht="20.100000000000001" hidden="1" customHeight="1" x14ac:dyDescent="0.35">
      <c r="A308" s="622"/>
      <c r="B308" s="622"/>
      <c r="C308" s="641"/>
      <c r="D308" s="622"/>
      <c r="E308" s="622" t="s">
        <v>7</v>
      </c>
      <c r="F308" s="622"/>
      <c r="G308" s="622"/>
      <c r="H308" s="622"/>
      <c r="I308" s="622"/>
      <c r="J308" s="622" t="s">
        <v>208</v>
      </c>
      <c r="K308" s="811">
        <v>4</v>
      </c>
      <c r="L308" s="582" t="s">
        <v>184</v>
      </c>
      <c r="M308" s="587"/>
      <c r="N308" s="822"/>
      <c r="O308" s="497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591"/>
      <c r="AJ308" s="31"/>
      <c r="AK308" s="31"/>
      <c r="AL308" s="31"/>
      <c r="AM308" s="31"/>
      <c r="AN308" s="102">
        <f t="shared" ref="AN308:AQ309" si="925">AN309</f>
        <v>0</v>
      </c>
      <c r="AO308" s="102">
        <f t="shared" si="925"/>
        <v>0</v>
      </c>
      <c r="AP308" s="102">
        <f t="shared" si="925"/>
        <v>0</v>
      </c>
      <c r="AQ308" s="102">
        <f t="shared" si="925"/>
        <v>0</v>
      </c>
      <c r="AR308" s="102">
        <v>0</v>
      </c>
      <c r="AS308" s="102"/>
      <c r="AT308" s="102"/>
      <c r="AU308" s="102">
        <f>AU309</f>
        <v>0</v>
      </c>
      <c r="AV308" s="102">
        <f>AV309</f>
        <v>0</v>
      </c>
      <c r="AW308" s="102">
        <v>13500</v>
      </c>
      <c r="AX308" s="102">
        <v>13500</v>
      </c>
      <c r="AY308" s="102">
        <f>AY309</f>
        <v>0</v>
      </c>
      <c r="AZ308" s="102"/>
      <c r="BA308" s="102"/>
      <c r="BB308" s="102">
        <f t="shared" ref="BB308:BK308" si="926">BB309</f>
        <v>0</v>
      </c>
      <c r="BC308" s="102">
        <f t="shared" si="926"/>
        <v>0</v>
      </c>
      <c r="BD308" s="102" t="e">
        <f t="shared" si="926"/>
        <v>#REF!</v>
      </c>
      <c r="BE308" s="102">
        <f t="shared" si="926"/>
        <v>0</v>
      </c>
      <c r="BF308" s="102">
        <f t="shared" si="926"/>
        <v>8000</v>
      </c>
      <c r="BG308" s="102">
        <f t="shared" si="926"/>
        <v>148724</v>
      </c>
      <c r="BH308" s="102">
        <f t="shared" si="926"/>
        <v>0</v>
      </c>
      <c r="BI308" s="102">
        <f t="shared" si="926"/>
        <v>0</v>
      </c>
      <c r="BJ308" s="102">
        <f t="shared" si="926"/>
        <v>0</v>
      </c>
      <c r="BK308" s="102">
        <f t="shared" si="926"/>
        <v>0</v>
      </c>
      <c r="BL308" s="102">
        <f>IFERROR(BK308/BJ308*100,)</f>
        <v>0</v>
      </c>
      <c r="BM308" s="102"/>
      <c r="BN308" s="102"/>
      <c r="BO308" s="102">
        <f>BO309</f>
        <v>0</v>
      </c>
      <c r="BP308" s="102"/>
      <c r="BQ308" s="102"/>
      <c r="BR308" s="102">
        <f>BR309</f>
        <v>0</v>
      </c>
      <c r="BS308" s="102">
        <f>BS309</f>
        <v>0</v>
      </c>
      <c r="BT308" s="102">
        <f>BT309</f>
        <v>0</v>
      </c>
      <c r="BU308" s="102">
        <f>BU309</f>
        <v>0</v>
      </c>
      <c r="BV308" s="102">
        <f>BV309</f>
        <v>0</v>
      </c>
      <c r="BW308" s="102"/>
      <c r="BX308" s="102"/>
      <c r="BY308" s="102">
        <f>BY309</f>
        <v>0</v>
      </c>
      <c r="BZ308" s="102">
        <f>BZ309</f>
        <v>0</v>
      </c>
      <c r="CA308" s="102">
        <f t="shared" si="852"/>
        <v>0</v>
      </c>
      <c r="CB308" s="102">
        <f t="shared" si="853"/>
        <v>0</v>
      </c>
      <c r="CC308" s="102">
        <f>CC309</f>
        <v>0</v>
      </c>
      <c r="CD308" s="102">
        <f>CD309</f>
        <v>0</v>
      </c>
      <c r="CE308" s="102">
        <f>CE309</f>
        <v>0</v>
      </c>
      <c r="CF308" s="102">
        <f>CF309</f>
        <v>0</v>
      </c>
      <c r="CG308" s="102">
        <f t="shared" si="854"/>
        <v>0</v>
      </c>
      <c r="CH308" s="102">
        <f>CH309</f>
        <v>0</v>
      </c>
      <c r="CI308" s="102">
        <f>CI309</f>
        <v>0</v>
      </c>
      <c r="CJ308" s="102"/>
      <c r="CK308" s="102">
        <f t="shared" si="855"/>
        <v>0</v>
      </c>
      <c r="CL308" s="102">
        <f>CL309</f>
        <v>0</v>
      </c>
      <c r="CM308" s="102">
        <f>CM309</f>
        <v>0</v>
      </c>
      <c r="CN308" s="102"/>
      <c r="CO308" s="102">
        <f t="shared" si="856"/>
        <v>0</v>
      </c>
      <c r="CP308" s="102">
        <f>CP309</f>
        <v>0</v>
      </c>
      <c r="CQ308" s="102">
        <f>CQ309</f>
        <v>0</v>
      </c>
      <c r="CR308" s="102">
        <f>CR309</f>
        <v>0</v>
      </c>
      <c r="CS308" s="102">
        <f t="shared" si="857"/>
        <v>0</v>
      </c>
      <c r="CT308" s="102">
        <f>CT309</f>
        <v>0</v>
      </c>
      <c r="CU308" s="102">
        <f>CU309</f>
        <v>0</v>
      </c>
      <c r="CV308" s="102">
        <f>CV309</f>
        <v>0</v>
      </c>
      <c r="CW308" s="102">
        <f t="shared" si="858"/>
        <v>0</v>
      </c>
      <c r="CX308" s="102">
        <f t="shared" ref="CX308:DH308" si="927">CX309</f>
        <v>0</v>
      </c>
      <c r="CY308" s="102">
        <f t="shared" si="927"/>
        <v>0</v>
      </c>
      <c r="CZ308" s="102">
        <f t="shared" si="927"/>
        <v>0</v>
      </c>
      <c r="DA308" s="102">
        <f t="shared" si="927"/>
        <v>0</v>
      </c>
      <c r="DB308" s="102">
        <f>DB309</f>
        <v>0</v>
      </c>
      <c r="DC308" s="102">
        <f>DC309</f>
        <v>0</v>
      </c>
      <c r="DD308" s="102">
        <f t="shared" si="860"/>
        <v>0</v>
      </c>
      <c r="DE308" s="102">
        <f t="shared" si="861"/>
        <v>0</v>
      </c>
      <c r="DF308" s="102">
        <f t="shared" ref="DF308" si="928">DF309</f>
        <v>0</v>
      </c>
      <c r="DG308" s="102">
        <f t="shared" si="927"/>
        <v>0</v>
      </c>
      <c r="DH308" s="102">
        <f t="shared" si="927"/>
        <v>0</v>
      </c>
      <c r="DI308" s="102">
        <f t="shared" si="863"/>
        <v>0</v>
      </c>
      <c r="DJ308" s="102">
        <f>DJ309</f>
        <v>0</v>
      </c>
      <c r="DK308" s="102">
        <f>DK309</f>
        <v>0</v>
      </c>
      <c r="DL308" s="102">
        <f t="shared" si="864"/>
        <v>0</v>
      </c>
      <c r="DM308" s="102">
        <f>DM309</f>
        <v>0</v>
      </c>
      <c r="DN308" s="102">
        <f>DN309</f>
        <v>0</v>
      </c>
      <c r="DO308" s="102">
        <f t="shared" ref="DO308" si="929">DO309</f>
        <v>0</v>
      </c>
      <c r="DP308" s="102">
        <f t="shared" si="866"/>
        <v>0</v>
      </c>
      <c r="DQ308" s="102">
        <f>DQ309</f>
        <v>0</v>
      </c>
      <c r="DR308" s="102">
        <f>DR309</f>
        <v>0</v>
      </c>
      <c r="DS308" s="102">
        <f t="shared" ref="DS308" si="930">DS309</f>
        <v>0</v>
      </c>
      <c r="DT308" s="102">
        <f t="shared" si="868"/>
        <v>0</v>
      </c>
      <c r="DU308" s="102">
        <f>DU309</f>
        <v>0</v>
      </c>
      <c r="DV308" s="102">
        <f>DV309</f>
        <v>0</v>
      </c>
      <c r="DW308" s="102">
        <f t="shared" ref="DW308:DZ308" si="931">DW309</f>
        <v>0</v>
      </c>
      <c r="DX308" s="102">
        <f t="shared" si="931"/>
        <v>0</v>
      </c>
      <c r="DY308" s="102">
        <f t="shared" si="931"/>
        <v>0</v>
      </c>
      <c r="DZ308" s="102">
        <f t="shared" si="931"/>
        <v>0</v>
      </c>
    </row>
    <row r="309" spans="1:130" s="630" customFormat="1" ht="20.100000000000001" hidden="1" customHeight="1" x14ac:dyDescent="0.35">
      <c r="A309" s="622"/>
      <c r="B309" s="622"/>
      <c r="C309" s="641"/>
      <c r="D309" s="622"/>
      <c r="E309" s="622" t="s">
        <v>7</v>
      </c>
      <c r="F309" s="622"/>
      <c r="G309" s="622"/>
      <c r="H309" s="622"/>
      <c r="I309" s="622"/>
      <c r="J309" s="622" t="s">
        <v>208</v>
      </c>
      <c r="K309" s="810"/>
      <c r="L309" s="680">
        <v>42</v>
      </c>
      <c r="M309" s="680" t="s">
        <v>182</v>
      </c>
      <c r="N309" s="587"/>
      <c r="O309" s="407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591"/>
      <c r="AJ309" s="31"/>
      <c r="AK309" s="31"/>
      <c r="AL309" s="31"/>
      <c r="AM309" s="31"/>
      <c r="AN309" s="102">
        <f t="shared" si="925"/>
        <v>0</v>
      </c>
      <c r="AO309" s="102">
        <f t="shared" si="925"/>
        <v>0</v>
      </c>
      <c r="AP309" s="102">
        <f t="shared" si="925"/>
        <v>0</v>
      </c>
      <c r="AQ309" s="102">
        <f t="shared" si="925"/>
        <v>0</v>
      </c>
      <c r="AR309" s="102">
        <v>0</v>
      </c>
      <c r="AS309" s="102"/>
      <c r="AT309" s="102"/>
      <c r="AU309" s="102">
        <f>AU310</f>
        <v>0</v>
      </c>
      <c r="AV309" s="102">
        <f>SUM(AV310)</f>
        <v>0</v>
      </c>
      <c r="AW309" s="102">
        <v>13500</v>
      </c>
      <c r="AX309" s="102">
        <v>13500</v>
      </c>
      <c r="AY309" s="102">
        <f>AY310+AY378</f>
        <v>0</v>
      </c>
      <c r="AZ309" s="102"/>
      <c r="BA309" s="102"/>
      <c r="BB309" s="102">
        <f>SUM(BB310)</f>
        <v>0</v>
      </c>
      <c r="BC309" s="102">
        <f>SUM(BC310)</f>
        <v>0</v>
      </c>
      <c r="BD309" s="102" t="e">
        <f>BD310+BD378</f>
        <v>#REF!</v>
      </c>
      <c r="BE309" s="102">
        <f t="shared" ref="BE309:BK309" si="932">SUM(BE310)</f>
        <v>0</v>
      </c>
      <c r="BF309" s="102">
        <f t="shared" si="932"/>
        <v>8000</v>
      </c>
      <c r="BG309" s="102">
        <f t="shared" si="932"/>
        <v>148724</v>
      </c>
      <c r="BH309" s="102">
        <f t="shared" si="932"/>
        <v>0</v>
      </c>
      <c r="BI309" s="102">
        <f t="shared" si="932"/>
        <v>0</v>
      </c>
      <c r="BJ309" s="102">
        <f t="shared" si="932"/>
        <v>0</v>
      </c>
      <c r="BK309" s="102">
        <f t="shared" si="932"/>
        <v>0</v>
      </c>
      <c r="BL309" s="102">
        <f>IFERROR(BK309/BJ309*100,)</f>
        <v>0</v>
      </c>
      <c r="BM309" s="102"/>
      <c r="BN309" s="102"/>
      <c r="BO309" s="102">
        <f>SUM(BO310)</f>
        <v>0</v>
      </c>
      <c r="BP309" s="102"/>
      <c r="BQ309" s="102"/>
      <c r="BR309" s="102">
        <f>SUM(BR310)</f>
        <v>0</v>
      </c>
      <c r="BS309" s="102">
        <f>SUM(BS310)</f>
        <v>0</v>
      </c>
      <c r="BT309" s="102">
        <f>SUM(BT310)</f>
        <v>0</v>
      </c>
      <c r="BU309" s="102">
        <f>SUM(BU310)</f>
        <v>0</v>
      </c>
      <c r="BV309" s="102">
        <f>SUM(BV310)</f>
        <v>0</v>
      </c>
      <c r="BW309" s="102"/>
      <c r="BX309" s="102"/>
      <c r="BY309" s="102">
        <f>SUM(BY310)</f>
        <v>0</v>
      </c>
      <c r="BZ309" s="102">
        <f>SUM(BZ310)</f>
        <v>0</v>
      </c>
      <c r="CA309" s="102">
        <f t="shared" si="852"/>
        <v>0</v>
      </c>
      <c r="CB309" s="102">
        <f t="shared" si="853"/>
        <v>0</v>
      </c>
      <c r="CC309" s="102">
        <f>SUM(CC310)</f>
        <v>0</v>
      </c>
      <c r="CD309" s="102">
        <f>SUM(CD310)</f>
        <v>0</v>
      </c>
      <c r="CE309" s="102">
        <f>SUM(CE310)</f>
        <v>0</v>
      </c>
      <c r="CF309" s="102">
        <f>SUM(CF310)</f>
        <v>0</v>
      </c>
      <c r="CG309" s="102">
        <f t="shared" si="854"/>
        <v>0</v>
      </c>
      <c r="CH309" s="102">
        <f>SUM(CH310)</f>
        <v>0</v>
      </c>
      <c r="CI309" s="102">
        <f>SUM(CI310)</f>
        <v>0</v>
      </c>
      <c r="CJ309" s="102"/>
      <c r="CK309" s="102">
        <f t="shared" si="855"/>
        <v>0</v>
      </c>
      <c r="CL309" s="102">
        <f>SUM(CL310)</f>
        <v>0</v>
      </c>
      <c r="CM309" s="102">
        <f>SUM(CM310)</f>
        <v>0</v>
      </c>
      <c r="CN309" s="102"/>
      <c r="CO309" s="102">
        <f t="shared" si="856"/>
        <v>0</v>
      </c>
      <c r="CP309" s="102">
        <f>SUM(CP310)</f>
        <v>0</v>
      </c>
      <c r="CQ309" s="102">
        <f>SUM(CQ310)</f>
        <v>0</v>
      </c>
      <c r="CR309" s="102">
        <f>SUM(CR310)</f>
        <v>0</v>
      </c>
      <c r="CS309" s="102">
        <f t="shared" si="857"/>
        <v>0</v>
      </c>
      <c r="CT309" s="102">
        <f>SUM(CT310)</f>
        <v>0</v>
      </c>
      <c r="CU309" s="102">
        <f>SUM(CU310)</f>
        <v>0</v>
      </c>
      <c r="CV309" s="102">
        <f>SUM(CV310)</f>
        <v>0</v>
      </c>
      <c r="CW309" s="102">
        <f t="shared" si="858"/>
        <v>0</v>
      </c>
      <c r="CX309" s="102">
        <f t="shared" ref="CX309:DH309" si="933">SUM(CX310)</f>
        <v>0</v>
      </c>
      <c r="CY309" s="102">
        <f t="shared" si="933"/>
        <v>0</v>
      </c>
      <c r="CZ309" s="102">
        <f t="shared" si="933"/>
        <v>0</v>
      </c>
      <c r="DA309" s="102">
        <f t="shared" si="933"/>
        <v>0</v>
      </c>
      <c r="DB309" s="102">
        <f>SUM(DB310)</f>
        <v>0</v>
      </c>
      <c r="DC309" s="102">
        <f>SUM(DC310)</f>
        <v>0</v>
      </c>
      <c r="DD309" s="102">
        <f t="shared" si="860"/>
        <v>0</v>
      </c>
      <c r="DE309" s="102">
        <f t="shared" si="861"/>
        <v>0</v>
      </c>
      <c r="DF309" s="102">
        <f t="shared" ref="DF309" si="934">SUM(DF310)</f>
        <v>0</v>
      </c>
      <c r="DG309" s="102">
        <f t="shared" si="933"/>
        <v>0</v>
      </c>
      <c r="DH309" s="102">
        <f t="shared" si="933"/>
        <v>0</v>
      </c>
      <c r="DI309" s="102">
        <f t="shared" si="863"/>
        <v>0</v>
      </c>
      <c r="DJ309" s="102">
        <f>SUM(DJ310)</f>
        <v>0</v>
      </c>
      <c r="DK309" s="102">
        <f>SUM(DK310)</f>
        <v>0</v>
      </c>
      <c r="DL309" s="102">
        <f t="shared" si="864"/>
        <v>0</v>
      </c>
      <c r="DM309" s="102">
        <f>SUM(DM310)</f>
        <v>0</v>
      </c>
      <c r="DN309" s="102">
        <f>SUM(DN310)</f>
        <v>0</v>
      </c>
      <c r="DO309" s="102">
        <f t="shared" ref="DO309" si="935">SUM(DO310)</f>
        <v>0</v>
      </c>
      <c r="DP309" s="102">
        <f t="shared" si="866"/>
        <v>0</v>
      </c>
      <c r="DQ309" s="102">
        <f>SUM(DQ310)</f>
        <v>0</v>
      </c>
      <c r="DR309" s="102">
        <f>SUM(DR310)</f>
        <v>0</v>
      </c>
      <c r="DS309" s="102">
        <f t="shared" ref="DS309" si="936">SUM(DS310)</f>
        <v>0</v>
      </c>
      <c r="DT309" s="102">
        <f t="shared" si="868"/>
        <v>0</v>
      </c>
      <c r="DU309" s="102">
        <f>SUM(DU310)</f>
        <v>0</v>
      </c>
      <c r="DV309" s="102">
        <f>SUM(DV310)</f>
        <v>0</v>
      </c>
      <c r="DW309" s="102">
        <f t="shared" ref="DW309:DZ309" si="937">SUM(DW310)</f>
        <v>0</v>
      </c>
      <c r="DX309" s="102">
        <f t="shared" si="937"/>
        <v>0</v>
      </c>
      <c r="DY309" s="102">
        <f t="shared" si="937"/>
        <v>0</v>
      </c>
      <c r="DZ309" s="102">
        <f t="shared" si="937"/>
        <v>0</v>
      </c>
    </row>
    <row r="310" spans="1:130" s="630" customFormat="1" ht="20.100000000000001" hidden="1" customHeight="1" x14ac:dyDescent="0.35">
      <c r="A310" s="622"/>
      <c r="B310" s="640" t="s">
        <v>600</v>
      </c>
      <c r="C310" s="641" t="s">
        <v>469</v>
      </c>
      <c r="D310" s="622"/>
      <c r="E310" s="622" t="s">
        <v>7</v>
      </c>
      <c r="F310" s="622"/>
      <c r="G310" s="622"/>
      <c r="H310" s="622"/>
      <c r="I310" s="622"/>
      <c r="J310" s="622" t="s">
        <v>208</v>
      </c>
      <c r="K310" s="810"/>
      <c r="L310" s="680"/>
      <c r="M310" s="816">
        <v>422</v>
      </c>
      <c r="N310" s="551" t="s">
        <v>79</v>
      </c>
      <c r="O310" s="5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591"/>
      <c r="AJ310" s="31"/>
      <c r="AK310" s="31"/>
      <c r="AL310" s="31"/>
      <c r="AM310" s="31"/>
      <c r="AN310" s="102">
        <f>AN312</f>
        <v>0</v>
      </c>
      <c r="AO310" s="102">
        <f>AO312</f>
        <v>0</v>
      </c>
      <c r="AP310" s="102">
        <f>AP312</f>
        <v>0</v>
      </c>
      <c r="AQ310" s="102">
        <f>AQ312</f>
        <v>0</v>
      </c>
      <c r="AR310" s="102">
        <v>0</v>
      </c>
      <c r="AS310" s="102"/>
      <c r="AT310" s="102"/>
      <c r="AU310" s="102">
        <f>AU312</f>
        <v>0</v>
      </c>
      <c r="AV310" s="102">
        <f>SUM(AV312)</f>
        <v>0</v>
      </c>
      <c r="AW310" s="102"/>
      <c r="AX310" s="102"/>
      <c r="AY310" s="102">
        <f>AY312+AY377</f>
        <v>0</v>
      </c>
      <c r="AZ310" s="102">
        <f>AZ312+AZ377</f>
        <v>0</v>
      </c>
      <c r="BA310" s="102">
        <f>BA312+BA377</f>
        <v>0</v>
      </c>
      <c r="BB310" s="102">
        <f>SUM(BB312)</f>
        <v>0</v>
      </c>
      <c r="BC310" s="102">
        <f>SUM(BC312)</f>
        <v>0</v>
      </c>
      <c r="BD310" s="102" t="e">
        <f>SUM(BD312:BD377)</f>
        <v>#REF!</v>
      </c>
      <c r="BE310" s="102">
        <f>SUM(BE312)</f>
        <v>0</v>
      </c>
      <c r="BF310" s="102">
        <f>SUM(BF312)</f>
        <v>8000</v>
      </c>
      <c r="BG310" s="102">
        <f>SUM(BG311:BG312)</f>
        <v>148724</v>
      </c>
      <c r="BH310" s="102">
        <f>SUM(BH312)</f>
        <v>0</v>
      </c>
      <c r="BI310" s="102">
        <f>SUM(BI312)</f>
        <v>0</v>
      </c>
      <c r="BJ310" s="102">
        <f>SUM(BJ312)</f>
        <v>0</v>
      </c>
      <c r="BK310" s="102">
        <f>SUM(BK312)</f>
        <v>0</v>
      </c>
      <c r="BL310" s="102">
        <f>IFERROR(BK310/BJ310*100,)</f>
        <v>0</v>
      </c>
      <c r="BM310" s="102"/>
      <c r="BN310" s="102"/>
      <c r="BO310" s="102">
        <f>SUM(BO311:BO312)</f>
        <v>0</v>
      </c>
      <c r="BP310" s="102"/>
      <c r="BQ310" s="102"/>
      <c r="BR310" s="102">
        <f t="shared" ref="BR310:BY310" si="938">SUM(BR311:BR312)</f>
        <v>0</v>
      </c>
      <c r="BS310" s="102">
        <f t="shared" si="938"/>
        <v>0</v>
      </c>
      <c r="BT310" s="102">
        <f>SUM(BT311:BT312)</f>
        <v>0</v>
      </c>
      <c r="BU310" s="102">
        <f t="shared" si="938"/>
        <v>0</v>
      </c>
      <c r="BV310" s="102">
        <f t="shared" si="938"/>
        <v>0</v>
      </c>
      <c r="BW310" s="102"/>
      <c r="BX310" s="102"/>
      <c r="BY310" s="102">
        <f t="shared" si="938"/>
        <v>0</v>
      </c>
      <c r="BZ310" s="102">
        <f>SUM(BZ311:BZ312)</f>
        <v>0</v>
      </c>
      <c r="CA310" s="102">
        <f t="shared" si="852"/>
        <v>0</v>
      </c>
      <c r="CB310" s="102">
        <f t="shared" si="853"/>
        <v>0</v>
      </c>
      <c r="CC310" s="102">
        <f>SUM(CC312)</f>
        <v>0</v>
      </c>
      <c r="CD310" s="102">
        <f>SUM(CD312)</f>
        <v>0</v>
      </c>
      <c r="CE310" s="102">
        <f>SUM(CE311:CE312)</f>
        <v>0</v>
      </c>
      <c r="CF310" s="102">
        <f>SUM(CF311:CF312)</f>
        <v>0</v>
      </c>
      <c r="CG310" s="102">
        <f t="shared" si="854"/>
        <v>0</v>
      </c>
      <c r="CH310" s="102">
        <f>SUM(CH311:CH312)</f>
        <v>0</v>
      </c>
      <c r="CI310" s="102">
        <f>SUM(CI311:CI312)</f>
        <v>0</v>
      </c>
      <c r="CJ310" s="102"/>
      <c r="CK310" s="102">
        <f t="shared" si="855"/>
        <v>0</v>
      </c>
      <c r="CL310" s="102">
        <f>SUM(CL311:CL312)</f>
        <v>0</v>
      </c>
      <c r="CM310" s="102">
        <f>SUM(CM311:CM312)</f>
        <v>0</v>
      </c>
      <c r="CN310" s="102"/>
      <c r="CO310" s="102">
        <f t="shared" si="856"/>
        <v>0</v>
      </c>
      <c r="CP310" s="102">
        <f>SUM(CP311:CP312)</f>
        <v>0</v>
      </c>
      <c r="CQ310" s="102">
        <f>SUM(CQ311:CQ312)</f>
        <v>0</v>
      </c>
      <c r="CR310" s="102">
        <f>SUM(CR311:CR312)</f>
        <v>0</v>
      </c>
      <c r="CS310" s="102">
        <f t="shared" si="857"/>
        <v>0</v>
      </c>
      <c r="CT310" s="102">
        <f>SUM(CT311:CT312)</f>
        <v>0</v>
      </c>
      <c r="CU310" s="102">
        <f>SUM(CU311:CU312)</f>
        <v>0</v>
      </c>
      <c r="CV310" s="102">
        <f>SUM(CV311:CV312)</f>
        <v>0</v>
      </c>
      <c r="CW310" s="102">
        <f t="shared" si="858"/>
        <v>0</v>
      </c>
      <c r="CX310" s="102">
        <f t="shared" ref="CX310:DH310" si="939">SUM(CX311:CX312)</f>
        <v>0</v>
      </c>
      <c r="CY310" s="102">
        <f t="shared" si="939"/>
        <v>0</v>
      </c>
      <c r="CZ310" s="102">
        <f t="shared" si="939"/>
        <v>0</v>
      </c>
      <c r="DA310" s="102">
        <f t="shared" si="939"/>
        <v>0</v>
      </c>
      <c r="DB310" s="102">
        <f>SUM(DB311:DB312)</f>
        <v>0</v>
      </c>
      <c r="DC310" s="102">
        <f>SUM(DC311:DC312)</f>
        <v>0</v>
      </c>
      <c r="DD310" s="102">
        <f t="shared" si="860"/>
        <v>0</v>
      </c>
      <c r="DE310" s="102">
        <f t="shared" si="861"/>
        <v>0</v>
      </c>
      <c r="DF310" s="102">
        <f t="shared" ref="DF310" si="940">SUM(DF311:DF312)</f>
        <v>0</v>
      </c>
      <c r="DG310" s="102">
        <f t="shared" si="939"/>
        <v>0</v>
      </c>
      <c r="DH310" s="102">
        <f t="shared" si="939"/>
        <v>0</v>
      </c>
      <c r="DI310" s="102">
        <f t="shared" si="863"/>
        <v>0</v>
      </c>
      <c r="DJ310" s="102">
        <f>SUM(DJ311:DJ312)</f>
        <v>0</v>
      </c>
      <c r="DK310" s="102">
        <f>SUM(DK311:DK312)</f>
        <v>0</v>
      </c>
      <c r="DL310" s="102">
        <f t="shared" si="864"/>
        <v>0</v>
      </c>
      <c r="DM310" s="102">
        <f>SUM(DM311:DM312)</f>
        <v>0</v>
      </c>
      <c r="DN310" s="102">
        <f>SUM(DN311:DN312)</f>
        <v>0</v>
      </c>
      <c r="DO310" s="102">
        <f t="shared" ref="DO310" si="941">SUM(DO311:DO312)</f>
        <v>0</v>
      </c>
      <c r="DP310" s="102">
        <f t="shared" si="866"/>
        <v>0</v>
      </c>
      <c r="DQ310" s="102">
        <f>SUM(DQ311:DQ312)</f>
        <v>0</v>
      </c>
      <c r="DR310" s="102">
        <f>SUM(DR311:DR312)</f>
        <v>0</v>
      </c>
      <c r="DS310" s="102">
        <f t="shared" ref="DS310" si="942">SUM(DS311:DS312)</f>
        <v>0</v>
      </c>
      <c r="DT310" s="102">
        <f t="shared" si="868"/>
        <v>0</v>
      </c>
      <c r="DU310" s="102">
        <f>SUM(DU311:DU312)</f>
        <v>0</v>
      </c>
      <c r="DV310" s="102">
        <f>SUM(DV311:DV312)</f>
        <v>0</v>
      </c>
      <c r="DW310" s="102">
        <f t="shared" ref="DW310:DZ310" si="943">SUM(DW311:DW312)</f>
        <v>0</v>
      </c>
      <c r="DX310" s="102">
        <f t="shared" ref="DX310" si="944">SUM(DX311:DX312)</f>
        <v>0</v>
      </c>
      <c r="DY310" s="102">
        <f t="shared" si="943"/>
        <v>0</v>
      </c>
      <c r="DZ310" s="102">
        <f t="shared" si="943"/>
        <v>0</v>
      </c>
    </row>
    <row r="311" spans="1:130" s="630" customFormat="1" ht="20.100000000000001" hidden="1" customHeight="1" x14ac:dyDescent="0.35">
      <c r="A311" s="617"/>
      <c r="B311" s="706"/>
      <c r="C311" s="536"/>
      <c r="D311" s="617"/>
      <c r="E311" s="617"/>
      <c r="F311" s="617"/>
      <c r="G311" s="617"/>
      <c r="H311" s="617"/>
      <c r="I311" s="617"/>
      <c r="J311" s="619" t="s">
        <v>208</v>
      </c>
      <c r="K311" s="654"/>
      <c r="L311" s="609"/>
      <c r="M311" s="581"/>
      <c r="N311" s="515">
        <v>4221</v>
      </c>
      <c r="O311" s="826" t="s">
        <v>80</v>
      </c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591"/>
      <c r="AJ311" s="31"/>
      <c r="AK311" s="31"/>
      <c r="AL311" s="31"/>
      <c r="AM311" s="31"/>
      <c r="AN311" s="51"/>
      <c r="AO311" s="51"/>
      <c r="AP311" s="51"/>
      <c r="AQ311" s="51"/>
      <c r="AR311" s="51"/>
      <c r="AS311" s="51"/>
      <c r="AT311" s="51"/>
      <c r="AU311" s="51"/>
      <c r="AV311" s="51"/>
      <c r="AW311" s="51"/>
      <c r="AX311" s="51"/>
      <c r="AY311" s="51"/>
      <c r="AZ311" s="51"/>
      <c r="BA311" s="51"/>
      <c r="BB311" s="51"/>
      <c r="BC311" s="51"/>
      <c r="BD311" s="51"/>
      <c r="BE311" s="51"/>
      <c r="BF311" s="51"/>
      <c r="BG311" s="51">
        <v>140250</v>
      </c>
      <c r="BH311" s="51"/>
      <c r="BI311" s="51"/>
      <c r="BJ311" s="51"/>
      <c r="BK311" s="51"/>
      <c r="BL311" s="51"/>
      <c r="BM311" s="51"/>
      <c r="BN311" s="51"/>
      <c r="BO311" s="51"/>
      <c r="BP311" s="51"/>
      <c r="BQ311" s="51"/>
      <c r="BR311" s="51"/>
      <c r="BS311" s="51"/>
      <c r="BT311" s="51">
        <v>0</v>
      </c>
      <c r="BU311" s="51">
        <v>0</v>
      </c>
      <c r="BV311" s="51"/>
      <c r="BW311" s="51"/>
      <c r="BX311" s="51"/>
      <c r="BY311" s="51">
        <v>0</v>
      </c>
      <c r="BZ311" s="51"/>
      <c r="CA311" s="51">
        <f t="shared" si="852"/>
        <v>0</v>
      </c>
      <c r="CB311" s="51">
        <f t="shared" si="853"/>
        <v>0</v>
      </c>
      <c r="CC311" s="51"/>
      <c r="CD311" s="51"/>
      <c r="CE311" s="51">
        <v>0</v>
      </c>
      <c r="CF311" s="51"/>
      <c r="CG311" s="51">
        <f t="shared" si="854"/>
        <v>0</v>
      </c>
      <c r="CH311" s="51">
        <v>0</v>
      </c>
      <c r="CI311" s="51"/>
      <c r="CJ311" s="51"/>
      <c r="CK311" s="51">
        <f t="shared" si="855"/>
        <v>0</v>
      </c>
      <c r="CL311" s="51">
        <v>0</v>
      </c>
      <c r="CM311" s="51"/>
      <c r="CN311" s="51"/>
      <c r="CO311" s="51">
        <f t="shared" si="856"/>
        <v>0</v>
      </c>
      <c r="CP311" s="51">
        <v>0</v>
      </c>
      <c r="CQ311" s="51"/>
      <c r="CR311" s="51"/>
      <c r="CS311" s="51">
        <f t="shared" si="857"/>
        <v>0</v>
      </c>
      <c r="CT311" s="51">
        <v>0</v>
      </c>
      <c r="CU311" s="51"/>
      <c r="CV311" s="51"/>
      <c r="CW311" s="51">
        <f t="shared" si="858"/>
        <v>0</v>
      </c>
      <c r="CX311" s="51">
        <v>0</v>
      </c>
      <c r="CY311" s="51"/>
      <c r="CZ311" s="51"/>
      <c r="DA311" s="51"/>
      <c r="DB311" s="51">
        <v>0</v>
      </c>
      <c r="DC311" s="51">
        <v>0</v>
      </c>
      <c r="DD311" s="51">
        <f t="shared" si="860"/>
        <v>0</v>
      </c>
      <c r="DE311" s="51">
        <f t="shared" si="861"/>
        <v>0</v>
      </c>
      <c r="DF311" s="51"/>
      <c r="DG311" s="51"/>
      <c r="DH311" s="51"/>
      <c r="DI311" s="51">
        <f t="shared" si="863"/>
        <v>0</v>
      </c>
      <c r="DJ311" s="51">
        <v>0</v>
      </c>
      <c r="DK311" s="51"/>
      <c r="DL311" s="51">
        <f t="shared" si="864"/>
        <v>0</v>
      </c>
      <c r="DM311" s="51">
        <v>0</v>
      </c>
      <c r="DN311" s="51"/>
      <c r="DO311" s="51"/>
      <c r="DP311" s="51">
        <f t="shared" si="866"/>
        <v>0</v>
      </c>
      <c r="DQ311" s="51">
        <v>0</v>
      </c>
      <c r="DR311" s="51"/>
      <c r="DS311" s="51"/>
      <c r="DT311" s="51">
        <f t="shared" si="868"/>
        <v>0</v>
      </c>
      <c r="DU311" s="51">
        <v>0</v>
      </c>
      <c r="DV311" s="51"/>
      <c r="DW311" s="51"/>
      <c r="DX311" s="51"/>
      <c r="DY311" s="51"/>
      <c r="DZ311" s="51"/>
    </row>
    <row r="312" spans="1:130" s="630" customFormat="1" ht="20.100000000000001" hidden="1" customHeight="1" x14ac:dyDescent="0.35">
      <c r="A312" s="622"/>
      <c r="B312" s="635"/>
      <c r="C312" s="644"/>
      <c r="D312" s="635"/>
      <c r="E312" s="635"/>
      <c r="F312" s="635"/>
      <c r="G312" s="635"/>
      <c r="H312" s="635"/>
      <c r="I312" s="635"/>
      <c r="J312" s="635" t="s">
        <v>208</v>
      </c>
      <c r="K312" s="811"/>
      <c r="L312" s="822"/>
      <c r="M312" s="815"/>
      <c r="N312" s="558">
        <v>4226</v>
      </c>
      <c r="O312" s="517" t="s">
        <v>489</v>
      </c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574"/>
      <c r="AJ312" s="35"/>
      <c r="AK312" s="35"/>
      <c r="AL312" s="35"/>
      <c r="AM312" s="35"/>
      <c r="AN312" s="38"/>
      <c r="AO312" s="38"/>
      <c r="AP312" s="38"/>
      <c r="AQ312" s="38"/>
      <c r="AR312" s="38"/>
      <c r="AS312" s="38"/>
      <c r="AT312" s="38"/>
      <c r="AU312" s="38"/>
      <c r="AV312" s="38">
        <v>0</v>
      </c>
      <c r="AW312" s="38"/>
      <c r="AX312" s="38"/>
      <c r="AY312" s="38"/>
      <c r="AZ312" s="38"/>
      <c r="BA312" s="38"/>
      <c r="BB312" s="38">
        <v>0</v>
      </c>
      <c r="BC312" s="38">
        <v>0</v>
      </c>
      <c r="BD312" s="38"/>
      <c r="BE312" s="38">
        <v>0</v>
      </c>
      <c r="BF312" s="38">
        <v>8000</v>
      </c>
      <c r="BG312" s="38">
        <v>8474</v>
      </c>
      <c r="BH312" s="38">
        <v>0</v>
      </c>
      <c r="BI312" s="38">
        <f>(BJ312-BH312)</f>
        <v>0</v>
      </c>
      <c r="BJ312" s="38"/>
      <c r="BK312" s="38"/>
      <c r="BL312" s="38">
        <f t="shared" ref="BL312:BL321" si="945">IFERROR(BK312/BJ312*100,)</f>
        <v>0</v>
      </c>
      <c r="BM312" s="38"/>
      <c r="BN312" s="38"/>
      <c r="BO312" s="38"/>
      <c r="BP312" s="38"/>
      <c r="BQ312" s="38"/>
      <c r="BR312" s="38">
        <f>(BS312-BO312)</f>
        <v>0</v>
      </c>
      <c r="BS312" s="38"/>
      <c r="BT312" s="38">
        <v>0</v>
      </c>
      <c r="BU312" s="38">
        <f>(BY312-BO312)</f>
        <v>0</v>
      </c>
      <c r="BV312" s="38"/>
      <c r="BW312" s="38"/>
      <c r="BX312" s="38"/>
      <c r="BY312" s="38">
        <v>0</v>
      </c>
      <c r="BZ312" s="38"/>
      <c r="CA312" s="38">
        <f t="shared" si="852"/>
        <v>0</v>
      </c>
      <c r="CB312" s="38">
        <f t="shared" si="853"/>
        <v>0</v>
      </c>
      <c r="CC312" s="38"/>
      <c r="CD312" s="38"/>
      <c r="CE312" s="38">
        <v>0</v>
      </c>
      <c r="CF312" s="38"/>
      <c r="CG312" s="38">
        <f t="shared" si="854"/>
        <v>0</v>
      </c>
      <c r="CH312" s="38">
        <f>(CI312-CE312)</f>
        <v>0</v>
      </c>
      <c r="CI312" s="38"/>
      <c r="CJ312" s="38"/>
      <c r="CK312" s="38">
        <f t="shared" si="855"/>
        <v>0</v>
      </c>
      <c r="CL312" s="38">
        <f>(CM312-CI312)</f>
        <v>0</v>
      </c>
      <c r="CM312" s="38"/>
      <c r="CN312" s="38"/>
      <c r="CO312" s="38">
        <f t="shared" si="856"/>
        <v>0</v>
      </c>
      <c r="CP312" s="38">
        <f>(CQ312-CM312)</f>
        <v>0</v>
      </c>
      <c r="CQ312" s="38"/>
      <c r="CR312" s="38"/>
      <c r="CS312" s="38">
        <f t="shared" si="857"/>
        <v>0</v>
      </c>
      <c r="CT312" s="38">
        <f>(CU312-CQ312)</f>
        <v>0</v>
      </c>
      <c r="CU312" s="38"/>
      <c r="CV312" s="38"/>
      <c r="CW312" s="38">
        <f t="shared" si="858"/>
        <v>0</v>
      </c>
      <c r="CX312" s="38">
        <f>(CY312-CU312)</f>
        <v>0</v>
      </c>
      <c r="CY312" s="38"/>
      <c r="CZ312" s="38"/>
      <c r="DA312" s="38"/>
      <c r="DB312" s="38">
        <v>0</v>
      </c>
      <c r="DC312" s="38">
        <v>0</v>
      </c>
      <c r="DD312" s="38">
        <f t="shared" si="860"/>
        <v>0</v>
      </c>
      <c r="DE312" s="38">
        <f t="shared" si="861"/>
        <v>0</v>
      </c>
      <c r="DF312" s="38"/>
      <c r="DG312" s="38"/>
      <c r="DH312" s="38"/>
      <c r="DI312" s="38">
        <f t="shared" si="863"/>
        <v>0</v>
      </c>
      <c r="DJ312" s="38">
        <f>(DK312-DG312)</f>
        <v>0</v>
      </c>
      <c r="DK312" s="38"/>
      <c r="DL312" s="38">
        <f t="shared" si="864"/>
        <v>0</v>
      </c>
      <c r="DM312" s="38">
        <f>(DN312-DK312)</f>
        <v>0</v>
      </c>
      <c r="DN312" s="38"/>
      <c r="DO312" s="38"/>
      <c r="DP312" s="38">
        <f t="shared" si="866"/>
        <v>0</v>
      </c>
      <c r="DQ312" s="38">
        <f>(DR312-DN312)</f>
        <v>0</v>
      </c>
      <c r="DR312" s="38"/>
      <c r="DS312" s="38"/>
      <c r="DT312" s="38">
        <f t="shared" si="868"/>
        <v>0</v>
      </c>
      <c r="DU312" s="38">
        <f>(DV312-DR312)</f>
        <v>0</v>
      </c>
      <c r="DV312" s="38"/>
      <c r="DW312" s="38"/>
      <c r="DX312" s="38"/>
      <c r="DY312" s="38"/>
      <c r="DZ312" s="38"/>
    </row>
    <row r="313" spans="1:130" s="630" customFormat="1" ht="20.100000000000001" customHeight="1" x14ac:dyDescent="0.35">
      <c r="A313" s="622"/>
      <c r="B313" s="634" t="s">
        <v>620</v>
      </c>
      <c r="C313" s="530"/>
      <c r="D313" s="634"/>
      <c r="E313" s="634" t="s">
        <v>7</v>
      </c>
      <c r="F313" s="634"/>
      <c r="G313" s="634"/>
      <c r="H313" s="634"/>
      <c r="I313" s="634"/>
      <c r="J313" s="634" t="s">
        <v>201</v>
      </c>
      <c r="K313" s="651"/>
      <c r="L313" s="903" t="s">
        <v>514</v>
      </c>
      <c r="M313" s="903"/>
      <c r="N313" s="903"/>
      <c r="O313" s="903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570"/>
      <c r="AJ313" s="36"/>
      <c r="AK313" s="36"/>
      <c r="AL313" s="36"/>
      <c r="AM313" s="36"/>
      <c r="AN313" s="100" t="e">
        <f>#REF!</f>
        <v>#REF!</v>
      </c>
      <c r="AO313" s="100" t="e">
        <f>#REF!</f>
        <v>#REF!</v>
      </c>
      <c r="AP313" s="100" t="e">
        <f>#REF!</f>
        <v>#REF!</v>
      </c>
      <c r="AQ313" s="100" t="e">
        <f>#REF!</f>
        <v>#REF!</v>
      </c>
      <c r="AR313" s="100">
        <v>0</v>
      </c>
      <c r="AS313" s="100"/>
      <c r="AT313" s="100"/>
      <c r="AU313" s="100" t="e">
        <f>#REF!</f>
        <v>#REF!</v>
      </c>
      <c r="AV313" s="100" t="e">
        <f>AV315+#REF!</f>
        <v>#REF!</v>
      </c>
      <c r="AW313" s="100" t="e">
        <f>AW315+#REF!</f>
        <v>#REF!</v>
      </c>
      <c r="AX313" s="100" t="e">
        <f>AX315+#REF!</f>
        <v>#REF!</v>
      </c>
      <c r="AY313" s="100" t="e">
        <f>AY315+#REF!</f>
        <v>#REF!</v>
      </c>
      <c r="AZ313" s="100" t="e">
        <f>AZ315+#REF!</f>
        <v>#REF!</v>
      </c>
      <c r="BA313" s="100" t="e">
        <f>BA315+#REF!</f>
        <v>#REF!</v>
      </c>
      <c r="BB313" s="100" t="e">
        <f>BB315+#REF!</f>
        <v>#REF!</v>
      </c>
      <c r="BC313" s="100" t="e">
        <f>BC315+#REF!</f>
        <v>#REF!</v>
      </c>
      <c r="BD313" s="100" t="e">
        <f>BD315+#REF!</f>
        <v>#REF!</v>
      </c>
      <c r="BE313" s="100" t="e">
        <f>BE315+#REF!</f>
        <v>#REF!</v>
      </c>
      <c r="BF313" s="100" t="e">
        <f>BF315+#REF!</f>
        <v>#REF!</v>
      </c>
      <c r="BG313" s="100">
        <f>BG315</f>
        <v>0</v>
      </c>
      <c r="BH313" s="100">
        <f>BH315</f>
        <v>0</v>
      </c>
      <c r="BI313" s="100" t="e">
        <f>BI315+#REF!</f>
        <v>#REF!</v>
      </c>
      <c r="BJ313" s="100">
        <f>BJ315</f>
        <v>0</v>
      </c>
      <c r="BK313" s="100">
        <f>BK315</f>
        <v>0</v>
      </c>
      <c r="BL313" s="100">
        <f t="shared" si="945"/>
        <v>0</v>
      </c>
      <c r="BM313" s="100"/>
      <c r="BN313" s="100"/>
      <c r="BO313" s="100">
        <f>BO315</f>
        <v>29536</v>
      </c>
      <c r="BP313" s="100"/>
      <c r="BQ313" s="100"/>
      <c r="BR313" s="100">
        <f t="shared" ref="BR313:BY313" si="946">BR315</f>
        <v>-5536</v>
      </c>
      <c r="BS313" s="100">
        <f t="shared" si="946"/>
        <v>24000</v>
      </c>
      <c r="BT313" s="100">
        <f>BT315</f>
        <v>21756.25</v>
      </c>
      <c r="BU313" s="100">
        <f t="shared" si="946"/>
        <v>1914</v>
      </c>
      <c r="BV313" s="100">
        <f t="shared" si="946"/>
        <v>24000</v>
      </c>
      <c r="BW313" s="100"/>
      <c r="BX313" s="100"/>
      <c r="BY313" s="100">
        <f t="shared" si="946"/>
        <v>31450</v>
      </c>
      <c r="BZ313" s="100">
        <f>BZ315</f>
        <v>23283.83</v>
      </c>
      <c r="CA313" s="100">
        <f t="shared" ref="CA313:CA327" si="947">IFERROR(BZ313/BG313*100,)</f>
        <v>0</v>
      </c>
      <c r="CB313" s="100">
        <f t="shared" ref="CB313:CB327" si="948">IFERROR(BZ313/BY313*100,)</f>
        <v>74.034435612082675</v>
      </c>
      <c r="CC313" s="100">
        <f>CC315</f>
        <v>24000</v>
      </c>
      <c r="CD313" s="100">
        <f>CD315</f>
        <v>24000</v>
      </c>
      <c r="CE313" s="100">
        <f>CE315</f>
        <v>24000</v>
      </c>
      <c r="CF313" s="100">
        <f>CF315</f>
        <v>514.20000000000005</v>
      </c>
      <c r="CG313" s="100">
        <f t="shared" ref="CG313:CG323" si="949">IFERROR(CF313/CE313*100,)</f>
        <v>2.1425000000000005</v>
      </c>
      <c r="CH313" s="100">
        <f>CH315</f>
        <v>300</v>
      </c>
      <c r="CI313" s="100">
        <f>CI315</f>
        <v>24300</v>
      </c>
      <c r="CJ313" s="100"/>
      <c r="CK313" s="100">
        <f t="shared" si="855"/>
        <v>0</v>
      </c>
      <c r="CL313" s="100">
        <f>CL315</f>
        <v>0</v>
      </c>
      <c r="CM313" s="100">
        <f>CM315</f>
        <v>24300</v>
      </c>
      <c r="CN313" s="100"/>
      <c r="CO313" s="100">
        <f t="shared" si="856"/>
        <v>0</v>
      </c>
      <c r="CP313" s="100">
        <f>CP315</f>
        <v>0</v>
      </c>
      <c r="CQ313" s="100">
        <f>CQ315</f>
        <v>24300</v>
      </c>
      <c r="CR313" s="100">
        <f>CR315</f>
        <v>16865.2</v>
      </c>
      <c r="CS313" s="100">
        <f t="shared" si="857"/>
        <v>69.404115226337453</v>
      </c>
      <c r="CT313" s="100">
        <f>CT315</f>
        <v>9750</v>
      </c>
      <c r="CU313" s="100">
        <f>CU315</f>
        <v>34050</v>
      </c>
      <c r="CV313" s="100">
        <f>CV315</f>
        <v>16865.2</v>
      </c>
      <c r="CW313" s="100">
        <f t="shared" si="858"/>
        <v>49.530690161527168</v>
      </c>
      <c r="CX313" s="100">
        <f t="shared" ref="CX313:DH313" si="950">CX315</f>
        <v>53000</v>
      </c>
      <c r="CY313" s="100">
        <f t="shared" si="950"/>
        <v>87050</v>
      </c>
      <c r="CZ313" s="100">
        <f t="shared" si="950"/>
        <v>42800</v>
      </c>
      <c r="DA313" s="100">
        <f t="shared" si="950"/>
        <v>42800</v>
      </c>
      <c r="DB313" s="100">
        <f>DB315</f>
        <v>14826</v>
      </c>
      <c r="DC313" s="100">
        <f>DC315</f>
        <v>16275.199999999999</v>
      </c>
      <c r="DD313" s="100">
        <f t="shared" si="860"/>
        <v>109.77472008633482</v>
      </c>
      <c r="DE313" s="100">
        <f t="shared" si="861"/>
        <v>26.59346405228758</v>
      </c>
      <c r="DF313" s="100">
        <f t="shared" ref="DF313" si="951">DF315</f>
        <v>83015.199999999997</v>
      </c>
      <c r="DG313" s="100">
        <f t="shared" si="950"/>
        <v>42800</v>
      </c>
      <c r="DH313" s="100">
        <f t="shared" si="950"/>
        <v>3612.38</v>
      </c>
      <c r="DI313" s="100">
        <f t="shared" si="863"/>
        <v>8.4401401869158885</v>
      </c>
      <c r="DJ313" s="100">
        <f>DJ315</f>
        <v>18400</v>
      </c>
      <c r="DK313" s="100">
        <f>DK315</f>
        <v>61200</v>
      </c>
      <c r="DL313" s="100">
        <f t="shared" si="864"/>
        <v>135.64575163398695</v>
      </c>
      <c r="DM313" s="100">
        <f>DM315</f>
        <v>0</v>
      </c>
      <c r="DN313" s="100">
        <f>DN315</f>
        <v>61200</v>
      </c>
      <c r="DO313" s="100">
        <f t="shared" ref="DO313" si="952">DO315</f>
        <v>18903.239999999998</v>
      </c>
      <c r="DP313" s="100">
        <f t="shared" si="866"/>
        <v>30.887647058823525</v>
      </c>
      <c r="DQ313" s="100">
        <f>DQ315</f>
        <v>-7000</v>
      </c>
      <c r="DR313" s="100">
        <f>DR315</f>
        <v>54200</v>
      </c>
      <c r="DS313" s="100">
        <f t="shared" ref="DS313" si="953">DS315</f>
        <v>22393.239999999998</v>
      </c>
      <c r="DT313" s="100">
        <f t="shared" si="868"/>
        <v>41.315940959409595</v>
      </c>
      <c r="DU313" s="100">
        <f>DU315</f>
        <v>7000</v>
      </c>
      <c r="DV313" s="100">
        <f>DV315</f>
        <v>61200</v>
      </c>
      <c r="DW313" s="100">
        <f t="shared" ref="DW313:DZ313" si="954">DW315</f>
        <v>69200</v>
      </c>
      <c r="DX313" s="100">
        <f t="shared" ref="DX313" si="955">DX315</f>
        <v>69200</v>
      </c>
      <c r="DY313" s="100">
        <f t="shared" si="954"/>
        <v>56200</v>
      </c>
      <c r="DZ313" s="100">
        <f t="shared" si="954"/>
        <v>56200</v>
      </c>
    </row>
    <row r="314" spans="1:130" s="630" customFormat="1" ht="20.100000000000001" customHeight="1" x14ac:dyDescent="0.35">
      <c r="A314" s="622"/>
      <c r="B314" s="637"/>
      <c r="C314" s="643"/>
      <c r="D314" s="637"/>
      <c r="E314" s="637"/>
      <c r="F314" s="637"/>
      <c r="G314" s="637"/>
      <c r="H314" s="637"/>
      <c r="I314" s="637"/>
      <c r="J314" s="637"/>
      <c r="K314" s="657" t="s">
        <v>473</v>
      </c>
      <c r="L314" s="552" t="s">
        <v>515</v>
      </c>
      <c r="M314" s="552"/>
      <c r="N314" s="552"/>
      <c r="O314" s="814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591"/>
      <c r="AJ314" s="31"/>
      <c r="AK314" s="31"/>
      <c r="AL314" s="31"/>
      <c r="AM314" s="31"/>
      <c r="AN314" s="104">
        <v>0</v>
      </c>
      <c r="AO314" s="104">
        <v>0</v>
      </c>
      <c r="AP314" s="104">
        <v>0</v>
      </c>
      <c r="AQ314" s="104">
        <v>0</v>
      </c>
      <c r="AR314" s="104">
        <v>0</v>
      </c>
      <c r="AS314" s="104"/>
      <c r="AT314" s="104"/>
      <c r="AU314" s="104">
        <v>14500</v>
      </c>
      <c r="AV314" s="104">
        <v>0</v>
      </c>
      <c r="AW314" s="104">
        <v>14500</v>
      </c>
      <c r="AX314" s="104">
        <v>14500</v>
      </c>
      <c r="AY314" s="104">
        <v>30000</v>
      </c>
      <c r="AZ314" s="104"/>
      <c r="BA314" s="104"/>
      <c r="BB314" s="104">
        <v>30000</v>
      </c>
      <c r="BC314" s="104">
        <v>30000</v>
      </c>
      <c r="BD314" s="104">
        <v>0</v>
      </c>
      <c r="BE314" s="104">
        <v>15000</v>
      </c>
      <c r="BF314" s="104">
        <v>52000</v>
      </c>
      <c r="BG314" s="104">
        <f>BG315</f>
        <v>0</v>
      </c>
      <c r="BH314" s="104">
        <f>BH315</f>
        <v>0</v>
      </c>
      <c r="BI314" s="104">
        <f>(BJ314-BH314)</f>
        <v>0</v>
      </c>
      <c r="BJ314" s="104">
        <f>BJ315</f>
        <v>0</v>
      </c>
      <c r="BK314" s="104">
        <f>BK315</f>
        <v>0</v>
      </c>
      <c r="BL314" s="104">
        <f t="shared" si="945"/>
        <v>0</v>
      </c>
      <c r="BM314" s="104"/>
      <c r="BN314" s="104"/>
      <c r="BO314" s="104">
        <f>BO315</f>
        <v>29536</v>
      </c>
      <c r="BP314" s="104"/>
      <c r="BQ314" s="104"/>
      <c r="BR314" s="104">
        <f>BR315</f>
        <v>-5536</v>
      </c>
      <c r="BS314" s="104">
        <f>BS315</f>
        <v>24000</v>
      </c>
      <c r="BT314" s="104">
        <f>BT315</f>
        <v>21756.25</v>
      </c>
      <c r="BU314" s="104">
        <f>BU315</f>
        <v>1914</v>
      </c>
      <c r="BV314" s="104">
        <f>BV315</f>
        <v>24000</v>
      </c>
      <c r="BW314" s="104"/>
      <c r="BX314" s="104"/>
      <c r="BY314" s="104">
        <f>BY315</f>
        <v>31450</v>
      </c>
      <c r="BZ314" s="104">
        <f>BZ315</f>
        <v>23283.83</v>
      </c>
      <c r="CA314" s="104">
        <f t="shared" si="947"/>
        <v>0</v>
      </c>
      <c r="CB314" s="104">
        <f t="shared" si="948"/>
        <v>74.034435612082675</v>
      </c>
      <c r="CC314" s="104">
        <f>CC315</f>
        <v>24000</v>
      </c>
      <c r="CD314" s="104">
        <f>CD315</f>
        <v>24000</v>
      </c>
      <c r="CE314" s="104">
        <f>CE315</f>
        <v>24000</v>
      </c>
      <c r="CF314" s="104">
        <f>CF315</f>
        <v>514.20000000000005</v>
      </c>
      <c r="CG314" s="104">
        <f t="shared" si="949"/>
        <v>2.1425000000000005</v>
      </c>
      <c r="CH314" s="104">
        <f>CH315</f>
        <v>300</v>
      </c>
      <c r="CI314" s="104">
        <f>CI315</f>
        <v>24300</v>
      </c>
      <c r="CJ314" s="104"/>
      <c r="CK314" s="104">
        <f t="shared" si="855"/>
        <v>0</v>
      </c>
      <c r="CL314" s="104">
        <f>CL315</f>
        <v>0</v>
      </c>
      <c r="CM314" s="104">
        <f>CM315</f>
        <v>24300</v>
      </c>
      <c r="CN314" s="104"/>
      <c r="CO314" s="104">
        <f t="shared" si="856"/>
        <v>0</v>
      </c>
      <c r="CP314" s="104">
        <f>CP315</f>
        <v>0</v>
      </c>
      <c r="CQ314" s="104">
        <f>CQ315</f>
        <v>24300</v>
      </c>
      <c r="CR314" s="104">
        <f>CR315</f>
        <v>16865.2</v>
      </c>
      <c r="CS314" s="104">
        <f t="shared" si="857"/>
        <v>69.404115226337453</v>
      </c>
      <c r="CT314" s="104">
        <f>CT315</f>
        <v>9750</v>
      </c>
      <c r="CU314" s="104">
        <f>CU315</f>
        <v>34050</v>
      </c>
      <c r="CV314" s="104">
        <f>CV315</f>
        <v>16865.2</v>
      </c>
      <c r="CW314" s="104">
        <f t="shared" si="858"/>
        <v>49.530690161527168</v>
      </c>
      <c r="CX314" s="104">
        <f t="shared" ref="CX314:DH314" si="956">CX315</f>
        <v>53000</v>
      </c>
      <c r="CY314" s="104">
        <f t="shared" si="956"/>
        <v>87050</v>
      </c>
      <c r="CZ314" s="104">
        <f t="shared" si="956"/>
        <v>42800</v>
      </c>
      <c r="DA314" s="104">
        <f t="shared" si="956"/>
        <v>42800</v>
      </c>
      <c r="DB314" s="104">
        <f>DB315</f>
        <v>14826</v>
      </c>
      <c r="DC314" s="104">
        <f>DC315</f>
        <v>16275.199999999999</v>
      </c>
      <c r="DD314" s="104">
        <f t="shared" si="860"/>
        <v>109.77472008633482</v>
      </c>
      <c r="DE314" s="104">
        <f t="shared" si="861"/>
        <v>26.59346405228758</v>
      </c>
      <c r="DF314" s="104">
        <f t="shared" ref="DF314" si="957">DF315</f>
        <v>83015.199999999997</v>
      </c>
      <c r="DG314" s="104">
        <f t="shared" si="956"/>
        <v>42800</v>
      </c>
      <c r="DH314" s="104">
        <f t="shared" si="956"/>
        <v>3612.38</v>
      </c>
      <c r="DI314" s="104">
        <f t="shared" si="863"/>
        <v>8.4401401869158885</v>
      </c>
      <c r="DJ314" s="104">
        <f>DJ315</f>
        <v>18400</v>
      </c>
      <c r="DK314" s="104">
        <f>DK315</f>
        <v>61200</v>
      </c>
      <c r="DL314" s="104">
        <f t="shared" si="864"/>
        <v>135.64575163398695</v>
      </c>
      <c r="DM314" s="104">
        <f>DM315</f>
        <v>0</v>
      </c>
      <c r="DN314" s="104">
        <f>DN315</f>
        <v>61200</v>
      </c>
      <c r="DO314" s="104">
        <f t="shared" ref="DO314" si="958">DO315</f>
        <v>18903.239999999998</v>
      </c>
      <c r="DP314" s="104">
        <f t="shared" si="866"/>
        <v>30.887647058823525</v>
      </c>
      <c r="DQ314" s="104">
        <f>DQ315</f>
        <v>-7000</v>
      </c>
      <c r="DR314" s="104">
        <f>DR315</f>
        <v>54200</v>
      </c>
      <c r="DS314" s="104">
        <f t="shared" ref="DS314" si="959">DS315</f>
        <v>22393.239999999998</v>
      </c>
      <c r="DT314" s="104">
        <f t="shared" si="868"/>
        <v>41.315940959409595</v>
      </c>
      <c r="DU314" s="104">
        <f>DU315</f>
        <v>7000</v>
      </c>
      <c r="DV314" s="104">
        <f>DV315</f>
        <v>61200</v>
      </c>
      <c r="DW314" s="104">
        <f t="shared" ref="DW314:DZ314" si="960">DW315</f>
        <v>69200</v>
      </c>
      <c r="DX314" s="104">
        <f t="shared" si="960"/>
        <v>69200</v>
      </c>
      <c r="DY314" s="104">
        <f t="shared" si="960"/>
        <v>56200</v>
      </c>
      <c r="DZ314" s="104">
        <f t="shared" si="960"/>
        <v>56200</v>
      </c>
    </row>
    <row r="315" spans="1:130" s="630" customFormat="1" ht="20.100000000000001" customHeight="1" x14ac:dyDescent="0.35">
      <c r="A315" s="622"/>
      <c r="B315" s="622"/>
      <c r="C315" s="641"/>
      <c r="D315" s="622"/>
      <c r="E315" s="622"/>
      <c r="F315" s="622"/>
      <c r="G315" s="622"/>
      <c r="H315" s="622"/>
      <c r="I315" s="622"/>
      <c r="J315" s="622" t="s">
        <v>201</v>
      </c>
      <c r="K315" s="811">
        <v>3</v>
      </c>
      <c r="L315" s="904" t="s">
        <v>181</v>
      </c>
      <c r="M315" s="904"/>
      <c r="N315" s="904"/>
      <c r="O315" s="904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591"/>
      <c r="AJ315" s="31"/>
      <c r="AK315" s="31"/>
      <c r="AL315" s="31"/>
      <c r="AM315" s="31"/>
      <c r="AN315" s="51"/>
      <c r="AO315" s="51"/>
      <c r="AP315" s="51"/>
      <c r="AQ315" s="51"/>
      <c r="AR315" s="51"/>
      <c r="AS315" s="51"/>
      <c r="AT315" s="51"/>
      <c r="AU315" s="51"/>
      <c r="AV315" s="51"/>
      <c r="AW315" s="51"/>
      <c r="AX315" s="51"/>
      <c r="AY315" s="51"/>
      <c r="AZ315" s="31"/>
      <c r="BA315" s="31"/>
      <c r="BB315" s="51"/>
      <c r="BC315" s="51"/>
      <c r="BD315" s="51"/>
      <c r="BE315" s="51"/>
      <c r="BF315" s="51"/>
      <c r="BG315" s="102">
        <f>BG316+BG321</f>
        <v>0</v>
      </c>
      <c r="BH315" s="102">
        <f>BH316+BH321</f>
        <v>0</v>
      </c>
      <c r="BI315" s="51"/>
      <c r="BJ315" s="102">
        <f>BJ316+BJ321</f>
        <v>0</v>
      </c>
      <c r="BK315" s="102">
        <f>BK316+BK321</f>
        <v>0</v>
      </c>
      <c r="BL315" s="102">
        <f t="shared" si="945"/>
        <v>0</v>
      </c>
      <c r="BM315" s="102"/>
      <c r="BN315" s="102"/>
      <c r="BO315" s="102">
        <f>BO316+BO321</f>
        <v>29536</v>
      </c>
      <c r="BP315" s="102"/>
      <c r="BQ315" s="102"/>
      <c r="BR315" s="102">
        <f t="shared" ref="BR315:BY315" si="961">BR316+BR321</f>
        <v>-5536</v>
      </c>
      <c r="BS315" s="102">
        <f t="shared" si="961"/>
        <v>24000</v>
      </c>
      <c r="BT315" s="102">
        <f>BT316+BT321</f>
        <v>21756.25</v>
      </c>
      <c r="BU315" s="102">
        <f t="shared" si="961"/>
        <v>1914</v>
      </c>
      <c r="BV315" s="102">
        <f t="shared" si="961"/>
        <v>24000</v>
      </c>
      <c r="BW315" s="102"/>
      <c r="BX315" s="102"/>
      <c r="BY315" s="102">
        <f t="shared" si="961"/>
        <v>31450</v>
      </c>
      <c r="BZ315" s="102">
        <f>BZ316+BZ321</f>
        <v>23283.83</v>
      </c>
      <c r="CA315" s="102">
        <f t="shared" si="947"/>
        <v>0</v>
      </c>
      <c r="CB315" s="102">
        <f t="shared" si="948"/>
        <v>74.034435612082675</v>
      </c>
      <c r="CC315" s="102">
        <f>CC316+CC321</f>
        <v>24000</v>
      </c>
      <c r="CD315" s="102">
        <f>CD316+CD321</f>
        <v>24000</v>
      </c>
      <c r="CE315" s="102">
        <f>CE316+CE321</f>
        <v>24000</v>
      </c>
      <c r="CF315" s="102">
        <f>CF316+CF321</f>
        <v>514.20000000000005</v>
      </c>
      <c r="CG315" s="102">
        <f t="shared" si="949"/>
        <v>2.1425000000000005</v>
      </c>
      <c r="CH315" s="102">
        <f>CH316+CH321</f>
        <v>300</v>
      </c>
      <c r="CI315" s="102">
        <f>CI316+CI321</f>
        <v>24300</v>
      </c>
      <c r="CJ315" s="102"/>
      <c r="CK315" s="102">
        <f t="shared" si="855"/>
        <v>0</v>
      </c>
      <c r="CL315" s="102">
        <f>CL316+CL321</f>
        <v>0</v>
      </c>
      <c r="CM315" s="102">
        <f>CM316+CM321</f>
        <v>24300</v>
      </c>
      <c r="CN315" s="102"/>
      <c r="CO315" s="102">
        <f t="shared" si="856"/>
        <v>0</v>
      </c>
      <c r="CP315" s="102">
        <f>CP316+CP321</f>
        <v>0</v>
      </c>
      <c r="CQ315" s="102">
        <f>CQ316+CQ321</f>
        <v>24300</v>
      </c>
      <c r="CR315" s="102">
        <f>CR316+CR321</f>
        <v>16865.2</v>
      </c>
      <c r="CS315" s="102">
        <f t="shared" si="857"/>
        <v>69.404115226337453</v>
      </c>
      <c r="CT315" s="102">
        <f>CT316+CT321</f>
        <v>9750</v>
      </c>
      <c r="CU315" s="102">
        <f>CU316+CU321</f>
        <v>34050</v>
      </c>
      <c r="CV315" s="102">
        <f>CV316+CV321</f>
        <v>16865.2</v>
      </c>
      <c r="CW315" s="102">
        <f t="shared" si="858"/>
        <v>49.530690161527168</v>
      </c>
      <c r="CX315" s="102">
        <f t="shared" ref="CX315:DH315" si="962">CX316+CX321</f>
        <v>53000</v>
      </c>
      <c r="CY315" s="102">
        <f t="shared" si="962"/>
        <v>87050</v>
      </c>
      <c r="CZ315" s="102">
        <f t="shared" si="962"/>
        <v>42800</v>
      </c>
      <c r="DA315" s="102">
        <f t="shared" si="962"/>
        <v>42800</v>
      </c>
      <c r="DB315" s="102">
        <f>DB316+DB321</f>
        <v>14826</v>
      </c>
      <c r="DC315" s="102">
        <f>DC316+DC321</f>
        <v>16275.199999999999</v>
      </c>
      <c r="DD315" s="102">
        <f t="shared" si="860"/>
        <v>109.77472008633482</v>
      </c>
      <c r="DE315" s="102">
        <f t="shared" si="861"/>
        <v>26.59346405228758</v>
      </c>
      <c r="DF315" s="102">
        <f t="shared" ref="DF315" si="963">DF316+DF321</f>
        <v>83015.199999999997</v>
      </c>
      <c r="DG315" s="102">
        <f t="shared" si="962"/>
        <v>42800</v>
      </c>
      <c r="DH315" s="102">
        <f t="shared" si="962"/>
        <v>3612.38</v>
      </c>
      <c r="DI315" s="102">
        <f t="shared" si="863"/>
        <v>8.4401401869158885</v>
      </c>
      <c r="DJ315" s="102">
        <f>DJ316+DJ321</f>
        <v>18400</v>
      </c>
      <c r="DK315" s="102">
        <f>DK316+DK321</f>
        <v>61200</v>
      </c>
      <c r="DL315" s="102">
        <f t="shared" si="864"/>
        <v>135.64575163398695</v>
      </c>
      <c r="DM315" s="102">
        <f>DM316+DM321</f>
        <v>0</v>
      </c>
      <c r="DN315" s="102">
        <f>DN316+DN321</f>
        <v>61200</v>
      </c>
      <c r="DO315" s="102">
        <f t="shared" ref="DO315" si="964">DO316+DO321</f>
        <v>18903.239999999998</v>
      </c>
      <c r="DP315" s="102">
        <f t="shared" si="866"/>
        <v>30.887647058823525</v>
      </c>
      <c r="DQ315" s="102">
        <f>DQ316+DQ321</f>
        <v>-7000</v>
      </c>
      <c r="DR315" s="102">
        <f>DR316+DR321</f>
        <v>54200</v>
      </c>
      <c r="DS315" s="102">
        <f t="shared" ref="DS315" si="965">DS316+DS321</f>
        <v>22393.239999999998</v>
      </c>
      <c r="DT315" s="102">
        <f t="shared" si="868"/>
        <v>41.315940959409595</v>
      </c>
      <c r="DU315" s="102">
        <f>DU316+DU321</f>
        <v>7000</v>
      </c>
      <c r="DV315" s="102">
        <f>DV316+DV321</f>
        <v>61200</v>
      </c>
      <c r="DW315" s="102">
        <f t="shared" ref="DW315:DZ315" si="966">DW316+DW321</f>
        <v>69200</v>
      </c>
      <c r="DX315" s="102">
        <f t="shared" ref="DX315" si="967">DX316+DX321</f>
        <v>69200</v>
      </c>
      <c r="DY315" s="102">
        <f t="shared" si="966"/>
        <v>56200</v>
      </c>
      <c r="DZ315" s="102">
        <f t="shared" si="966"/>
        <v>56200</v>
      </c>
    </row>
    <row r="316" spans="1:130" s="630" customFormat="1" ht="20.100000000000001" customHeight="1" x14ac:dyDescent="0.35">
      <c r="A316" s="622"/>
      <c r="B316" s="622"/>
      <c r="C316" s="641"/>
      <c r="D316" s="622"/>
      <c r="E316" s="622"/>
      <c r="F316" s="622"/>
      <c r="G316" s="622"/>
      <c r="H316" s="622"/>
      <c r="I316" s="622"/>
      <c r="J316" s="622" t="s">
        <v>201</v>
      </c>
      <c r="K316" s="810"/>
      <c r="L316" s="822">
        <v>31</v>
      </c>
      <c r="M316" s="819" t="s">
        <v>246</v>
      </c>
      <c r="N316" s="819"/>
      <c r="O316" s="808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591"/>
      <c r="AJ316" s="31"/>
      <c r="AK316" s="31"/>
      <c r="AL316" s="31"/>
      <c r="AM316" s="31"/>
      <c r="AN316" s="51"/>
      <c r="AO316" s="51"/>
      <c r="AP316" s="51"/>
      <c r="AQ316" s="51"/>
      <c r="AR316" s="51"/>
      <c r="AS316" s="51"/>
      <c r="AT316" s="51"/>
      <c r="AU316" s="51"/>
      <c r="AV316" s="51"/>
      <c r="AW316" s="51"/>
      <c r="AX316" s="51"/>
      <c r="AY316" s="51"/>
      <c r="AZ316" s="31"/>
      <c r="BA316" s="31"/>
      <c r="BB316" s="51"/>
      <c r="BC316" s="51"/>
      <c r="BD316" s="51"/>
      <c r="BE316" s="51"/>
      <c r="BF316" s="51"/>
      <c r="BG316" s="102">
        <f>BG319</f>
        <v>0</v>
      </c>
      <c r="BH316" s="102">
        <f>BH319</f>
        <v>0</v>
      </c>
      <c r="BI316" s="51"/>
      <c r="BJ316" s="102">
        <f>BJ319</f>
        <v>0</v>
      </c>
      <c r="BK316" s="102">
        <f>BK319</f>
        <v>0</v>
      </c>
      <c r="BL316" s="102">
        <f t="shared" si="945"/>
        <v>0</v>
      </c>
      <c r="BM316" s="102"/>
      <c r="BN316" s="102"/>
      <c r="BO316" s="102">
        <f>BO319</f>
        <v>4536</v>
      </c>
      <c r="BP316" s="102"/>
      <c r="BQ316" s="102"/>
      <c r="BR316" s="102">
        <f>BR319</f>
        <v>-536</v>
      </c>
      <c r="BS316" s="102">
        <f>BS319</f>
        <v>4000</v>
      </c>
      <c r="BT316" s="102">
        <f>BT319</f>
        <v>6500</v>
      </c>
      <c r="BU316" s="102">
        <f>BU319</f>
        <v>6714</v>
      </c>
      <c r="BV316" s="102">
        <f>BV319</f>
        <v>4000</v>
      </c>
      <c r="BW316" s="102"/>
      <c r="BX316" s="102"/>
      <c r="BY316" s="102">
        <f>BY319</f>
        <v>11250</v>
      </c>
      <c r="BZ316" s="102">
        <f>BZ319</f>
        <v>6500</v>
      </c>
      <c r="CA316" s="102">
        <f t="shared" si="947"/>
        <v>0</v>
      </c>
      <c r="CB316" s="102">
        <f t="shared" si="948"/>
        <v>57.777777777777771</v>
      </c>
      <c r="CC316" s="102">
        <v>4000</v>
      </c>
      <c r="CD316" s="102">
        <v>4000</v>
      </c>
      <c r="CE316" s="102">
        <f>CE319</f>
        <v>4000</v>
      </c>
      <c r="CF316" s="102">
        <f>CF319</f>
        <v>0</v>
      </c>
      <c r="CG316" s="102">
        <f t="shared" si="949"/>
        <v>0</v>
      </c>
      <c r="CH316" s="102">
        <f>CH319</f>
        <v>1000</v>
      </c>
      <c r="CI316" s="102">
        <f>CI319</f>
        <v>5000</v>
      </c>
      <c r="CJ316" s="102"/>
      <c r="CK316" s="102">
        <f t="shared" si="855"/>
        <v>0</v>
      </c>
      <c r="CL316" s="102">
        <f>CL319</f>
        <v>0</v>
      </c>
      <c r="CM316" s="102">
        <f>CM319</f>
        <v>5000</v>
      </c>
      <c r="CN316" s="102"/>
      <c r="CO316" s="102">
        <f t="shared" si="856"/>
        <v>0</v>
      </c>
      <c r="CP316" s="102">
        <f>CP319</f>
        <v>0</v>
      </c>
      <c r="CQ316" s="102">
        <f>CQ319</f>
        <v>5000</v>
      </c>
      <c r="CR316" s="102">
        <f>CR319</f>
        <v>1250</v>
      </c>
      <c r="CS316" s="102">
        <f t="shared" si="857"/>
        <v>25</v>
      </c>
      <c r="CT316" s="102">
        <f>CT319</f>
        <v>0</v>
      </c>
      <c r="CU316" s="102">
        <f>CU319</f>
        <v>5000</v>
      </c>
      <c r="CV316" s="102">
        <f>CV319</f>
        <v>1250</v>
      </c>
      <c r="CW316" s="102">
        <f t="shared" si="858"/>
        <v>25</v>
      </c>
      <c r="CX316" s="102">
        <f>CX319</f>
        <v>0</v>
      </c>
      <c r="CY316" s="102">
        <f>CY319</f>
        <v>5000</v>
      </c>
      <c r="CZ316" s="102">
        <v>7000</v>
      </c>
      <c r="DA316" s="102">
        <v>7000</v>
      </c>
      <c r="DB316" s="102">
        <f>DB319+DB317</f>
        <v>0</v>
      </c>
      <c r="DC316" s="102">
        <f>DC319+DC317</f>
        <v>1727.99</v>
      </c>
      <c r="DD316" s="102">
        <f t="shared" si="860"/>
        <v>0</v>
      </c>
      <c r="DE316" s="102">
        <f t="shared" si="861"/>
        <v>7.8545000000000007</v>
      </c>
      <c r="DF316" s="102">
        <f>DF319+DF317</f>
        <v>5000</v>
      </c>
      <c r="DG316" s="102">
        <f>DG319+DG317</f>
        <v>7000</v>
      </c>
      <c r="DH316" s="102">
        <f>DH319+DH317</f>
        <v>0</v>
      </c>
      <c r="DI316" s="102">
        <f t="shared" si="863"/>
        <v>0</v>
      </c>
      <c r="DJ316" s="102">
        <f>DJ319+DJ317</f>
        <v>15000</v>
      </c>
      <c r="DK316" s="102">
        <f>DK319+DK317</f>
        <v>22000</v>
      </c>
      <c r="DL316" s="102">
        <f t="shared" si="864"/>
        <v>22.727272727272727</v>
      </c>
      <c r="DM316" s="102">
        <f>DM319+DM317</f>
        <v>0</v>
      </c>
      <c r="DN316" s="102">
        <f>DN319+DN317</f>
        <v>22000</v>
      </c>
      <c r="DO316" s="102">
        <f>DO319+DO317</f>
        <v>4227.99</v>
      </c>
      <c r="DP316" s="102">
        <f t="shared" si="866"/>
        <v>19.218136363636361</v>
      </c>
      <c r="DQ316" s="102">
        <f>DQ319+DQ317</f>
        <v>0</v>
      </c>
      <c r="DR316" s="102">
        <f>DR319+DR317</f>
        <v>22000</v>
      </c>
      <c r="DS316" s="102">
        <f>DS319+DS317</f>
        <v>2977.99</v>
      </c>
      <c r="DT316" s="102">
        <f t="shared" si="868"/>
        <v>13.53631818181818</v>
      </c>
      <c r="DU316" s="102">
        <f>DU319+DU317</f>
        <v>9000</v>
      </c>
      <c r="DV316" s="102">
        <f>DV319+DV317</f>
        <v>31000</v>
      </c>
      <c r="DW316" s="102">
        <f t="shared" ref="DW316:DX316" si="968">DW319+DW317</f>
        <v>22000</v>
      </c>
      <c r="DX316" s="102">
        <f t="shared" si="968"/>
        <v>22000</v>
      </c>
      <c r="DY316" s="102">
        <v>22000</v>
      </c>
      <c r="DZ316" s="102">
        <v>22000</v>
      </c>
    </row>
    <row r="317" spans="1:130" s="630" customFormat="1" ht="20.100000000000001" customHeight="1" x14ac:dyDescent="0.35">
      <c r="A317" s="622"/>
      <c r="B317" s="622" t="s">
        <v>757</v>
      </c>
      <c r="C317" s="641" t="s">
        <v>473</v>
      </c>
      <c r="D317" s="622"/>
      <c r="E317" s="622"/>
      <c r="F317" s="622"/>
      <c r="G317" s="622"/>
      <c r="H317" s="622"/>
      <c r="I317" s="622"/>
      <c r="J317" s="622" t="s">
        <v>201</v>
      </c>
      <c r="K317" s="810"/>
      <c r="L317" s="587"/>
      <c r="M317" s="819">
        <v>311</v>
      </c>
      <c r="N317" s="819" t="s">
        <v>14</v>
      </c>
      <c r="O317" s="808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591"/>
      <c r="AJ317" s="31"/>
      <c r="AK317" s="31"/>
      <c r="AL317" s="31"/>
      <c r="AM317" s="31"/>
      <c r="AN317" s="51"/>
      <c r="AO317" s="51"/>
      <c r="AP317" s="51"/>
      <c r="AQ317" s="51"/>
      <c r="AR317" s="51"/>
      <c r="AS317" s="51"/>
      <c r="AT317" s="51"/>
      <c r="AU317" s="51"/>
      <c r="AV317" s="51"/>
      <c r="AW317" s="51"/>
      <c r="AX317" s="51"/>
      <c r="AY317" s="51"/>
      <c r="AZ317" s="31"/>
      <c r="BA317" s="31"/>
      <c r="BB317" s="51"/>
      <c r="BC317" s="51"/>
      <c r="BD317" s="51"/>
      <c r="BE317" s="51"/>
      <c r="BF317" s="51"/>
      <c r="BG317" s="102"/>
      <c r="BH317" s="102"/>
      <c r="BI317" s="51"/>
      <c r="BJ317" s="102"/>
      <c r="BK317" s="102"/>
      <c r="BL317" s="102"/>
      <c r="BM317" s="102"/>
      <c r="BN317" s="102"/>
      <c r="BO317" s="102"/>
      <c r="BP317" s="102"/>
      <c r="BQ317" s="102"/>
      <c r="BR317" s="102"/>
      <c r="BS317" s="102"/>
      <c r="BT317" s="102"/>
      <c r="BU317" s="102"/>
      <c r="BV317" s="102"/>
      <c r="BW317" s="102"/>
      <c r="BX317" s="102"/>
      <c r="BY317" s="102"/>
      <c r="BZ317" s="102"/>
      <c r="CA317" s="102"/>
      <c r="CB317" s="102"/>
      <c r="CC317" s="102"/>
      <c r="CD317" s="102"/>
      <c r="CE317" s="102"/>
      <c r="CF317" s="102"/>
      <c r="CG317" s="102"/>
      <c r="CH317" s="102"/>
      <c r="CI317" s="102"/>
      <c r="CJ317" s="102"/>
      <c r="CK317" s="102"/>
      <c r="CL317" s="102"/>
      <c r="CM317" s="102"/>
      <c r="CN317" s="102"/>
      <c r="CO317" s="102"/>
      <c r="CP317" s="102"/>
      <c r="CQ317" s="102"/>
      <c r="CR317" s="102"/>
      <c r="CS317" s="102"/>
      <c r="CT317" s="102"/>
      <c r="CU317" s="102"/>
      <c r="CV317" s="102"/>
      <c r="CW317" s="102"/>
      <c r="CX317" s="102"/>
      <c r="CY317" s="102"/>
      <c r="CZ317" s="102"/>
      <c r="DA317" s="102"/>
      <c r="DB317" s="102">
        <f>SUM(DB318)</f>
        <v>0</v>
      </c>
      <c r="DC317" s="102">
        <f>SUM(DC318)</f>
        <v>1727.99</v>
      </c>
      <c r="DD317" s="102">
        <f t="shared" si="860"/>
        <v>0</v>
      </c>
      <c r="DE317" s="102">
        <f t="shared" si="861"/>
        <v>14.399916666666668</v>
      </c>
      <c r="DF317" s="102">
        <f t="shared" ref="DF317" si="969">SUM(DF318)</f>
        <v>0</v>
      </c>
      <c r="DG317" s="102">
        <f t="shared" ref="DG317:DH317" si="970">SUM(DG318)</f>
        <v>0</v>
      </c>
      <c r="DH317" s="102">
        <f t="shared" si="970"/>
        <v>0</v>
      </c>
      <c r="DI317" s="102">
        <f t="shared" ref="DI317:DI318" si="971">IFERROR(DH317/DG317*100,)</f>
        <v>0</v>
      </c>
      <c r="DJ317" s="102">
        <f>SUM(DJ318)</f>
        <v>12000</v>
      </c>
      <c r="DK317" s="102">
        <f>SUM(DK318)</f>
        <v>12000</v>
      </c>
      <c r="DL317" s="102">
        <f t="shared" si="864"/>
        <v>0</v>
      </c>
      <c r="DM317" s="102">
        <f>SUM(DM318)</f>
        <v>0</v>
      </c>
      <c r="DN317" s="102">
        <f>SUM(DN318)</f>
        <v>12000</v>
      </c>
      <c r="DO317" s="102">
        <f t="shared" ref="DO317" si="972">SUM(DO318)</f>
        <v>1727.99</v>
      </c>
      <c r="DP317" s="102">
        <f t="shared" si="866"/>
        <v>14.399916666666668</v>
      </c>
      <c r="DQ317" s="102">
        <f>SUM(DQ318)</f>
        <v>0</v>
      </c>
      <c r="DR317" s="102">
        <f>SUM(DR318)</f>
        <v>12000</v>
      </c>
      <c r="DS317" s="102">
        <f t="shared" ref="DS317" si="973">SUM(DS318)</f>
        <v>1727.99</v>
      </c>
      <c r="DT317" s="102">
        <f t="shared" si="868"/>
        <v>14.399916666666668</v>
      </c>
      <c r="DU317" s="102">
        <f>SUM(DU318)</f>
        <v>8000</v>
      </c>
      <c r="DV317" s="102">
        <f>SUM(DV318)</f>
        <v>20000</v>
      </c>
      <c r="DW317" s="102">
        <f t="shared" ref="DW317:DZ317" si="974">SUM(DW318)</f>
        <v>12000</v>
      </c>
      <c r="DX317" s="102">
        <f t="shared" si="974"/>
        <v>12000</v>
      </c>
      <c r="DY317" s="102">
        <f t="shared" si="974"/>
        <v>0</v>
      </c>
      <c r="DZ317" s="102">
        <f t="shared" si="974"/>
        <v>0</v>
      </c>
    </row>
    <row r="318" spans="1:130" s="630" customFormat="1" ht="20.100000000000001" customHeight="1" x14ac:dyDescent="0.35">
      <c r="A318" s="622"/>
      <c r="B318" s="622"/>
      <c r="C318" s="641"/>
      <c r="D318" s="622"/>
      <c r="E318" s="622"/>
      <c r="F318" s="622"/>
      <c r="G318" s="622"/>
      <c r="H318" s="622"/>
      <c r="I318" s="622"/>
      <c r="J318" s="622" t="s">
        <v>201</v>
      </c>
      <c r="K318" s="810"/>
      <c r="L318" s="587"/>
      <c r="M318" s="587"/>
      <c r="N318" s="588">
        <v>3111</v>
      </c>
      <c r="O318" s="826" t="s">
        <v>275</v>
      </c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591"/>
      <c r="AJ318" s="31"/>
      <c r="AK318" s="31"/>
      <c r="AL318" s="31"/>
      <c r="AM318" s="31"/>
      <c r="AN318" s="51"/>
      <c r="AO318" s="51"/>
      <c r="AP318" s="51"/>
      <c r="AQ318" s="51"/>
      <c r="AR318" s="51"/>
      <c r="AS318" s="51"/>
      <c r="AT318" s="51"/>
      <c r="AU318" s="51"/>
      <c r="AV318" s="51"/>
      <c r="AW318" s="51"/>
      <c r="AX318" s="51"/>
      <c r="AY318" s="51"/>
      <c r="AZ318" s="31"/>
      <c r="BA318" s="31"/>
      <c r="BB318" s="51"/>
      <c r="BC318" s="51"/>
      <c r="BD318" s="51"/>
      <c r="BE318" s="51"/>
      <c r="BF318" s="51"/>
      <c r="BG318" s="102"/>
      <c r="BH318" s="102"/>
      <c r="BI318" s="51"/>
      <c r="BJ318" s="102"/>
      <c r="BK318" s="102"/>
      <c r="BL318" s="102"/>
      <c r="BM318" s="102"/>
      <c r="BN318" s="102"/>
      <c r="BO318" s="102"/>
      <c r="BP318" s="102"/>
      <c r="BQ318" s="102"/>
      <c r="BR318" s="102"/>
      <c r="BS318" s="102"/>
      <c r="BT318" s="102"/>
      <c r="BU318" s="102"/>
      <c r="BV318" s="102"/>
      <c r="BW318" s="102"/>
      <c r="BX318" s="102"/>
      <c r="BY318" s="102"/>
      <c r="BZ318" s="102"/>
      <c r="CA318" s="102"/>
      <c r="CB318" s="102"/>
      <c r="CC318" s="102"/>
      <c r="CD318" s="102"/>
      <c r="CE318" s="102"/>
      <c r="CF318" s="102"/>
      <c r="CG318" s="102"/>
      <c r="CH318" s="102"/>
      <c r="CI318" s="102"/>
      <c r="CJ318" s="102"/>
      <c r="CK318" s="102"/>
      <c r="CL318" s="102"/>
      <c r="CM318" s="102"/>
      <c r="CN318" s="102"/>
      <c r="CO318" s="102"/>
      <c r="CP318" s="102"/>
      <c r="CQ318" s="102"/>
      <c r="CR318" s="102"/>
      <c r="CS318" s="102"/>
      <c r="CT318" s="102"/>
      <c r="CU318" s="102"/>
      <c r="CV318" s="102"/>
      <c r="CW318" s="102"/>
      <c r="CX318" s="102"/>
      <c r="CY318" s="102"/>
      <c r="CZ318" s="745"/>
      <c r="DA318" s="745"/>
      <c r="DB318" s="745">
        <v>0</v>
      </c>
      <c r="DC318" s="745">
        <v>1727.99</v>
      </c>
      <c r="DD318" s="51">
        <f t="shared" ref="DD318:DD353" si="975">IFERROR(DC318/DB318*100,)</f>
        <v>0</v>
      </c>
      <c r="DE318" s="51">
        <f t="shared" ref="DE318:DE353" si="976">IFERROR(DC318/DK318*100,)</f>
        <v>14.399916666666668</v>
      </c>
      <c r="DF318" s="745"/>
      <c r="DG318" s="745">
        <v>0</v>
      </c>
      <c r="DH318" s="51"/>
      <c r="DI318" s="51">
        <f t="shared" si="971"/>
        <v>0</v>
      </c>
      <c r="DJ318" s="51">
        <f>(DK318-DG318)</f>
        <v>12000</v>
      </c>
      <c r="DK318" s="745">
        <v>12000</v>
      </c>
      <c r="DL318" s="51">
        <f t="shared" ref="DL318:DL348" si="977">IFERROR(DF318/DK318*100,)</f>
        <v>0</v>
      </c>
      <c r="DM318" s="51">
        <f>(DN318-DK318)</f>
        <v>0</v>
      </c>
      <c r="DN318" s="745">
        <v>12000</v>
      </c>
      <c r="DO318" s="51">
        <v>1727.99</v>
      </c>
      <c r="DP318" s="51">
        <f t="shared" si="866"/>
        <v>14.399916666666668</v>
      </c>
      <c r="DQ318" s="51">
        <f>(DR318-DN318)</f>
        <v>0</v>
      </c>
      <c r="DR318" s="745">
        <v>12000</v>
      </c>
      <c r="DS318" s="745">
        <v>1727.99</v>
      </c>
      <c r="DT318" s="51">
        <f t="shared" si="868"/>
        <v>14.399916666666668</v>
      </c>
      <c r="DU318" s="51">
        <f>(DV318-DR318)</f>
        <v>8000</v>
      </c>
      <c r="DV318" s="745">
        <v>20000</v>
      </c>
      <c r="DW318" s="745">
        <v>12000</v>
      </c>
      <c r="DX318" s="745">
        <v>12000</v>
      </c>
      <c r="DY318" s="745"/>
      <c r="DZ318" s="745"/>
    </row>
    <row r="319" spans="1:130" s="630" customFormat="1" ht="20.100000000000001" customHeight="1" x14ac:dyDescent="0.35">
      <c r="A319" s="622"/>
      <c r="B319" s="622" t="s">
        <v>659</v>
      </c>
      <c r="C319" s="641" t="s">
        <v>473</v>
      </c>
      <c r="D319" s="622"/>
      <c r="E319" s="622"/>
      <c r="F319" s="622"/>
      <c r="G319" s="622"/>
      <c r="H319" s="622"/>
      <c r="I319" s="622"/>
      <c r="J319" s="622" t="s">
        <v>201</v>
      </c>
      <c r="K319" s="810"/>
      <c r="L319" s="587"/>
      <c r="M319" s="822">
        <v>312</v>
      </c>
      <c r="N319" s="822" t="s">
        <v>519</v>
      </c>
      <c r="O319" s="805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591"/>
      <c r="AJ319" s="31"/>
      <c r="AK319" s="31"/>
      <c r="AL319" s="31"/>
      <c r="AM319" s="31"/>
      <c r="AN319" s="51"/>
      <c r="AO319" s="51"/>
      <c r="AP319" s="51"/>
      <c r="AQ319" s="51"/>
      <c r="AR319" s="51"/>
      <c r="AS319" s="51"/>
      <c r="AT319" s="51"/>
      <c r="AU319" s="51"/>
      <c r="AV319" s="51"/>
      <c r="AW319" s="51"/>
      <c r="AX319" s="51"/>
      <c r="AY319" s="51"/>
      <c r="AZ319" s="31"/>
      <c r="BA319" s="31"/>
      <c r="BB319" s="51"/>
      <c r="BC319" s="51"/>
      <c r="BD319" s="51"/>
      <c r="BE319" s="51"/>
      <c r="BF319" s="51"/>
      <c r="BG319" s="102">
        <f>BG320</f>
        <v>0</v>
      </c>
      <c r="BH319" s="102">
        <f>BH320</f>
        <v>0</v>
      </c>
      <c r="BI319" s="51"/>
      <c r="BJ319" s="102">
        <f>BJ320</f>
        <v>0</v>
      </c>
      <c r="BK319" s="102">
        <f>BK320</f>
        <v>0</v>
      </c>
      <c r="BL319" s="102">
        <f t="shared" si="945"/>
        <v>0</v>
      </c>
      <c r="BM319" s="102"/>
      <c r="BN319" s="102"/>
      <c r="BO319" s="102">
        <f>BO320</f>
        <v>4536</v>
      </c>
      <c r="BP319" s="102"/>
      <c r="BQ319" s="102"/>
      <c r="BR319" s="102">
        <f t="shared" ref="BR319:BV319" si="978">BR320</f>
        <v>-536</v>
      </c>
      <c r="BS319" s="102">
        <f t="shared" si="978"/>
        <v>4000</v>
      </c>
      <c r="BT319" s="102">
        <f t="shared" si="978"/>
        <v>6500</v>
      </c>
      <c r="BU319" s="102">
        <f t="shared" si="978"/>
        <v>6714</v>
      </c>
      <c r="BV319" s="102">
        <f t="shared" si="978"/>
        <v>4000</v>
      </c>
      <c r="BW319" s="102"/>
      <c r="BX319" s="102"/>
      <c r="BY319" s="102">
        <f>BY320</f>
        <v>11250</v>
      </c>
      <c r="BZ319" s="102">
        <f>BZ320</f>
        <v>6500</v>
      </c>
      <c r="CA319" s="102">
        <f t="shared" si="947"/>
        <v>0</v>
      </c>
      <c r="CB319" s="102">
        <f t="shared" si="948"/>
        <v>57.777777777777771</v>
      </c>
      <c r="CC319" s="102">
        <f>CC320</f>
        <v>0</v>
      </c>
      <c r="CD319" s="102">
        <f>CD320</f>
        <v>0</v>
      </c>
      <c r="CE319" s="102">
        <f>CE320</f>
        <v>4000</v>
      </c>
      <c r="CF319" s="102">
        <f>CF320</f>
        <v>0</v>
      </c>
      <c r="CG319" s="102">
        <f t="shared" si="949"/>
        <v>0</v>
      </c>
      <c r="CH319" s="102">
        <f>CH320</f>
        <v>1000</v>
      </c>
      <c r="CI319" s="102">
        <f>CI320</f>
        <v>5000</v>
      </c>
      <c r="CJ319" s="102"/>
      <c r="CK319" s="102">
        <f t="shared" si="855"/>
        <v>0</v>
      </c>
      <c r="CL319" s="102">
        <f>CL320</f>
        <v>0</v>
      </c>
      <c r="CM319" s="102">
        <f>CM320</f>
        <v>5000</v>
      </c>
      <c r="CN319" s="102"/>
      <c r="CO319" s="102">
        <f t="shared" si="856"/>
        <v>0</v>
      </c>
      <c r="CP319" s="102">
        <f t="shared" ref="CP319:CR319" si="979">CP320</f>
        <v>0</v>
      </c>
      <c r="CQ319" s="102">
        <f t="shared" si="979"/>
        <v>5000</v>
      </c>
      <c r="CR319" s="102">
        <f t="shared" si="979"/>
        <v>1250</v>
      </c>
      <c r="CS319" s="102">
        <f t="shared" si="857"/>
        <v>25</v>
      </c>
      <c r="CT319" s="102">
        <f t="shared" ref="CT319:CV319" si="980">CT320</f>
        <v>0</v>
      </c>
      <c r="CU319" s="102">
        <f t="shared" si="980"/>
        <v>5000</v>
      </c>
      <c r="CV319" s="102">
        <f t="shared" si="980"/>
        <v>1250</v>
      </c>
      <c r="CW319" s="102">
        <f t="shared" si="858"/>
        <v>25</v>
      </c>
      <c r="CX319" s="102">
        <f>CX320</f>
        <v>0</v>
      </c>
      <c r="CY319" s="102">
        <f>CY320</f>
        <v>5000</v>
      </c>
      <c r="CZ319" s="102">
        <f t="shared" ref="CZ319:DH319" si="981">CZ320</f>
        <v>0</v>
      </c>
      <c r="DA319" s="102">
        <f t="shared" si="981"/>
        <v>0</v>
      </c>
      <c r="DB319" s="102">
        <f>DB320</f>
        <v>0</v>
      </c>
      <c r="DC319" s="102">
        <f>DC320</f>
        <v>0</v>
      </c>
      <c r="DD319" s="102">
        <f t="shared" si="975"/>
        <v>0</v>
      </c>
      <c r="DE319" s="102">
        <f t="shared" si="976"/>
        <v>0</v>
      </c>
      <c r="DF319" s="102">
        <f t="shared" ref="DF319" si="982">DF320</f>
        <v>5000</v>
      </c>
      <c r="DG319" s="102">
        <f>DG320</f>
        <v>7000</v>
      </c>
      <c r="DH319" s="102">
        <f t="shared" si="981"/>
        <v>0</v>
      </c>
      <c r="DI319" s="102">
        <f t="shared" si="863"/>
        <v>0</v>
      </c>
      <c r="DJ319" s="102">
        <f>DJ320</f>
        <v>3000</v>
      </c>
      <c r="DK319" s="102">
        <f>DK320</f>
        <v>10000</v>
      </c>
      <c r="DL319" s="102">
        <f t="shared" si="977"/>
        <v>50</v>
      </c>
      <c r="DM319" s="102">
        <f>DM320</f>
        <v>0</v>
      </c>
      <c r="DN319" s="102">
        <f>DN320</f>
        <v>10000</v>
      </c>
      <c r="DO319" s="102">
        <f t="shared" ref="DO319" si="983">DO320</f>
        <v>2500</v>
      </c>
      <c r="DP319" s="102">
        <f t="shared" si="866"/>
        <v>25</v>
      </c>
      <c r="DQ319" s="102">
        <f>DQ320</f>
        <v>0</v>
      </c>
      <c r="DR319" s="102">
        <f>DR320</f>
        <v>10000</v>
      </c>
      <c r="DS319" s="102">
        <f t="shared" ref="DS319" si="984">DS320</f>
        <v>1250</v>
      </c>
      <c r="DT319" s="102">
        <f t="shared" si="868"/>
        <v>12.5</v>
      </c>
      <c r="DU319" s="102">
        <f>DU320</f>
        <v>1000</v>
      </c>
      <c r="DV319" s="102">
        <f>DV320</f>
        <v>11000</v>
      </c>
      <c r="DW319" s="102">
        <f t="shared" ref="DW319:DZ319" si="985">DW320</f>
        <v>10000</v>
      </c>
      <c r="DX319" s="102">
        <f t="shared" si="985"/>
        <v>10000</v>
      </c>
      <c r="DY319" s="102">
        <f t="shared" si="985"/>
        <v>0</v>
      </c>
      <c r="DZ319" s="102">
        <f t="shared" si="985"/>
        <v>0</v>
      </c>
    </row>
    <row r="320" spans="1:130" s="630" customFormat="1" ht="20.100000000000001" customHeight="1" x14ac:dyDescent="0.35">
      <c r="A320" s="622"/>
      <c r="B320" s="622"/>
      <c r="C320" s="645"/>
      <c r="D320" s="622"/>
      <c r="E320" s="622"/>
      <c r="F320" s="622"/>
      <c r="G320" s="622"/>
      <c r="H320" s="622"/>
      <c r="I320" s="622"/>
      <c r="J320" s="622" t="s">
        <v>201</v>
      </c>
      <c r="K320" s="810"/>
      <c r="L320" s="587"/>
      <c r="M320" s="680"/>
      <c r="N320" s="681">
        <v>3121</v>
      </c>
      <c r="O320" s="824" t="s">
        <v>519</v>
      </c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591"/>
      <c r="AJ320" s="31"/>
      <c r="AK320" s="31"/>
      <c r="AL320" s="31"/>
      <c r="AM320" s="31"/>
      <c r="AN320" s="51"/>
      <c r="AO320" s="51"/>
      <c r="AP320" s="51"/>
      <c r="AQ320" s="51"/>
      <c r="AR320" s="51"/>
      <c r="AS320" s="51"/>
      <c r="AT320" s="51"/>
      <c r="AU320" s="51"/>
      <c r="AV320" s="51"/>
      <c r="AW320" s="51"/>
      <c r="AX320" s="51"/>
      <c r="AY320" s="51"/>
      <c r="AZ320" s="31"/>
      <c r="BA320" s="31"/>
      <c r="BB320" s="51"/>
      <c r="BC320" s="51"/>
      <c r="BD320" s="51"/>
      <c r="BE320" s="51"/>
      <c r="BF320" s="51"/>
      <c r="BG320" s="51">
        <v>0</v>
      </c>
      <c r="BH320" s="51">
        <v>0</v>
      </c>
      <c r="BI320" s="51"/>
      <c r="BJ320" s="51">
        <v>0</v>
      </c>
      <c r="BK320" s="51">
        <v>0</v>
      </c>
      <c r="BL320" s="51">
        <f t="shared" si="945"/>
        <v>0</v>
      </c>
      <c r="BM320" s="51"/>
      <c r="BN320" s="51"/>
      <c r="BO320" s="51">
        <v>4536</v>
      </c>
      <c r="BP320" s="51"/>
      <c r="BQ320" s="51"/>
      <c r="BR320" s="51">
        <f>(BS320-BO320)</f>
        <v>-536</v>
      </c>
      <c r="BS320" s="51">
        <v>4000</v>
      </c>
      <c r="BT320" s="51">
        <v>6500</v>
      </c>
      <c r="BU320" s="51">
        <f>(BY320-BO320)</f>
        <v>6714</v>
      </c>
      <c r="BV320" s="51">
        <v>4000</v>
      </c>
      <c r="BW320" s="51"/>
      <c r="BX320" s="51"/>
      <c r="BY320" s="51">
        <v>11250</v>
      </c>
      <c r="BZ320" s="51">
        <v>6500</v>
      </c>
      <c r="CA320" s="51">
        <f t="shared" si="947"/>
        <v>0</v>
      </c>
      <c r="CB320" s="51">
        <f t="shared" si="948"/>
        <v>57.777777777777771</v>
      </c>
      <c r="CC320" s="51"/>
      <c r="CD320" s="51"/>
      <c r="CE320" s="51">
        <v>4000</v>
      </c>
      <c r="CF320" s="51">
        <v>0</v>
      </c>
      <c r="CG320" s="51">
        <f t="shared" si="949"/>
        <v>0</v>
      </c>
      <c r="CH320" s="51">
        <f>(CI320-CE320)</f>
        <v>1000</v>
      </c>
      <c r="CI320" s="51">
        <v>5000</v>
      </c>
      <c r="CJ320" s="51"/>
      <c r="CK320" s="51">
        <f t="shared" si="855"/>
        <v>0</v>
      </c>
      <c r="CL320" s="51">
        <f>(CM320-CI320)</f>
        <v>0</v>
      </c>
      <c r="CM320" s="51">
        <v>5000</v>
      </c>
      <c r="CN320" s="51"/>
      <c r="CO320" s="51">
        <f t="shared" si="856"/>
        <v>0</v>
      </c>
      <c r="CP320" s="51">
        <f>(CQ320-CM320)</f>
        <v>0</v>
      </c>
      <c r="CQ320" s="51">
        <v>5000</v>
      </c>
      <c r="CR320" s="51">
        <v>1250</v>
      </c>
      <c r="CS320" s="51">
        <f t="shared" si="857"/>
        <v>25</v>
      </c>
      <c r="CT320" s="51">
        <f>(CU320-CQ320)</f>
        <v>0</v>
      </c>
      <c r="CU320" s="51">
        <v>5000</v>
      </c>
      <c r="CV320" s="51">
        <v>1250</v>
      </c>
      <c r="CW320" s="51">
        <f t="shared" si="858"/>
        <v>25</v>
      </c>
      <c r="CX320" s="51">
        <f>(CY320-CU320)</f>
        <v>0</v>
      </c>
      <c r="CY320" s="51">
        <v>5000</v>
      </c>
      <c r="CZ320" s="745"/>
      <c r="DA320" s="745"/>
      <c r="DB320" s="745">
        <v>0</v>
      </c>
      <c r="DC320" s="745">
        <v>0</v>
      </c>
      <c r="DD320" s="51">
        <f t="shared" si="975"/>
        <v>0</v>
      </c>
      <c r="DE320" s="51">
        <f t="shared" si="976"/>
        <v>0</v>
      </c>
      <c r="DF320" s="745">
        <v>5000</v>
      </c>
      <c r="DG320" s="745">
        <v>7000</v>
      </c>
      <c r="DH320" s="51"/>
      <c r="DI320" s="51">
        <f t="shared" si="863"/>
        <v>0</v>
      </c>
      <c r="DJ320" s="51">
        <f>(DK320-DG320)</f>
        <v>3000</v>
      </c>
      <c r="DK320" s="745">
        <v>10000</v>
      </c>
      <c r="DL320" s="51">
        <f t="shared" si="977"/>
        <v>50</v>
      </c>
      <c r="DM320" s="51">
        <f>(DN320-DK320)</f>
        <v>0</v>
      </c>
      <c r="DN320" s="745">
        <v>10000</v>
      </c>
      <c r="DO320" s="51">
        <v>2500</v>
      </c>
      <c r="DP320" s="51">
        <f t="shared" si="866"/>
        <v>25</v>
      </c>
      <c r="DQ320" s="51">
        <f>(DR320-DN320)</f>
        <v>0</v>
      </c>
      <c r="DR320" s="745">
        <v>10000</v>
      </c>
      <c r="DS320" s="745">
        <v>1250</v>
      </c>
      <c r="DT320" s="51">
        <f t="shared" si="868"/>
        <v>12.5</v>
      </c>
      <c r="DU320" s="51">
        <f>(DV320-DR320)</f>
        <v>1000</v>
      </c>
      <c r="DV320" s="745">
        <v>11000</v>
      </c>
      <c r="DW320" s="745">
        <v>10000</v>
      </c>
      <c r="DX320" s="745">
        <v>10000</v>
      </c>
      <c r="DY320" s="745"/>
      <c r="DZ320" s="745"/>
    </row>
    <row r="321" spans="1:130" s="630" customFormat="1" ht="20.100000000000001" customHeight="1" x14ac:dyDescent="0.35">
      <c r="A321" s="622"/>
      <c r="B321" s="622"/>
      <c r="D321" s="622"/>
      <c r="E321" s="622"/>
      <c r="F321" s="622"/>
      <c r="G321" s="622"/>
      <c r="H321" s="622"/>
      <c r="I321" s="622"/>
      <c r="J321" s="622" t="s">
        <v>201</v>
      </c>
      <c r="K321" s="810"/>
      <c r="L321" s="822">
        <v>32</v>
      </c>
      <c r="M321" s="905" t="s">
        <v>161</v>
      </c>
      <c r="N321" s="905"/>
      <c r="O321" s="905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591"/>
      <c r="AJ321" s="31"/>
      <c r="AK321" s="31"/>
      <c r="AL321" s="31"/>
      <c r="AM321" s="31"/>
      <c r="AN321" s="51"/>
      <c r="AO321" s="51"/>
      <c r="AP321" s="51"/>
      <c r="AQ321" s="51"/>
      <c r="AR321" s="51"/>
      <c r="AS321" s="51"/>
      <c r="AT321" s="51"/>
      <c r="AU321" s="51"/>
      <c r="AV321" s="51"/>
      <c r="AW321" s="51"/>
      <c r="AX321" s="51"/>
      <c r="AY321" s="51"/>
      <c r="AZ321" s="31"/>
      <c r="BA321" s="31"/>
      <c r="BB321" s="51"/>
      <c r="BC321" s="51"/>
      <c r="BD321" s="51"/>
      <c r="BE321" s="51"/>
      <c r="BF321" s="51"/>
      <c r="BG321" s="102">
        <f>BG322+BG335+BG328+BG326</f>
        <v>0</v>
      </c>
      <c r="BH321" s="102">
        <f>BH322+BH335+BH328</f>
        <v>0</v>
      </c>
      <c r="BI321" s="51"/>
      <c r="BJ321" s="102">
        <f>BJ322+BJ335+BJ328</f>
        <v>0</v>
      </c>
      <c r="BK321" s="102">
        <f>BK322+BK335+BK328</f>
        <v>0</v>
      </c>
      <c r="BL321" s="102">
        <f t="shared" si="945"/>
        <v>0</v>
      </c>
      <c r="BM321" s="102"/>
      <c r="BN321" s="102"/>
      <c r="BO321" s="102">
        <f>BO322+BO335+BO328+BO326</f>
        <v>25000</v>
      </c>
      <c r="BP321" s="102"/>
      <c r="BQ321" s="102"/>
      <c r="BR321" s="102">
        <f>BR322+BR335+BR328</f>
        <v>-5000</v>
      </c>
      <c r="BS321" s="102">
        <f>BS322+BS335+BS328</f>
        <v>20000</v>
      </c>
      <c r="BT321" s="102">
        <f>BT322+BT335+BT328+BT326</f>
        <v>15256.25</v>
      </c>
      <c r="BU321" s="102">
        <f>BU322+BU335+BU328+BU326</f>
        <v>-4800</v>
      </c>
      <c r="BV321" s="102">
        <f>BV322+BV335+BV328</f>
        <v>20000</v>
      </c>
      <c r="BW321" s="102"/>
      <c r="BX321" s="102"/>
      <c r="BY321" s="102">
        <f>BY322+BY335+BY328+BY326</f>
        <v>20200</v>
      </c>
      <c r="BZ321" s="102">
        <f>BZ322+BZ335+BZ328+BZ326</f>
        <v>16783.830000000002</v>
      </c>
      <c r="CA321" s="102">
        <f t="shared" si="947"/>
        <v>0</v>
      </c>
      <c r="CB321" s="102">
        <f t="shared" si="948"/>
        <v>83.088267326732677</v>
      </c>
      <c r="CC321" s="102">
        <v>20000</v>
      </c>
      <c r="CD321" s="102">
        <v>20000</v>
      </c>
      <c r="CE321" s="102">
        <f>CE322+CE335+CE328+CE333+CE326</f>
        <v>20000</v>
      </c>
      <c r="CF321" s="102">
        <f>CF322+CF335+CF328+CF333+CF326</f>
        <v>514.20000000000005</v>
      </c>
      <c r="CG321" s="102">
        <f t="shared" si="949"/>
        <v>2.5710000000000002</v>
      </c>
      <c r="CH321" s="102">
        <f>CH322+CH335+CH328+CH333+CH326</f>
        <v>-700</v>
      </c>
      <c r="CI321" s="102">
        <f>CI322+CI335+CI328+CI333+CI326</f>
        <v>19300</v>
      </c>
      <c r="CJ321" s="102"/>
      <c r="CK321" s="102">
        <f t="shared" si="855"/>
        <v>0</v>
      </c>
      <c r="CL321" s="102">
        <f>CL322+CL335+CL328+CL333+CL326</f>
        <v>0</v>
      </c>
      <c r="CM321" s="102">
        <f>CM322+CM335+CM328+CM333+CM326</f>
        <v>19300</v>
      </c>
      <c r="CN321" s="102"/>
      <c r="CO321" s="102">
        <f t="shared" si="856"/>
        <v>0</v>
      </c>
      <c r="CP321" s="102">
        <f>CP322+CP335+CP328+CP333+CP326</f>
        <v>0</v>
      </c>
      <c r="CQ321" s="102">
        <f>CQ322+CQ335+CQ328+CQ333+CQ326</f>
        <v>19300</v>
      </c>
      <c r="CR321" s="102">
        <f>CR322+CR335+CR328+CR333+CR326</f>
        <v>15615.2</v>
      </c>
      <c r="CS321" s="102">
        <f t="shared" si="857"/>
        <v>80.907772020725389</v>
      </c>
      <c r="CT321" s="102">
        <f>CT322+CT335+CT328+CT333+CT326</f>
        <v>9750</v>
      </c>
      <c r="CU321" s="102">
        <f>CU322+CU336+CU328+CU334+CU326</f>
        <v>29050</v>
      </c>
      <c r="CV321" s="102">
        <f>CV322+CV335+CV328+CV333+CV326</f>
        <v>15615.2</v>
      </c>
      <c r="CW321" s="102">
        <f t="shared" si="858"/>
        <v>53.752839931153183</v>
      </c>
      <c r="CX321" s="102">
        <f>CX322+CX335+CX328+CX333+CX326</f>
        <v>53000</v>
      </c>
      <c r="CY321" s="102">
        <f>CY322+CY336+CY328+CY334+CY326</f>
        <v>82050</v>
      </c>
      <c r="CZ321" s="115">
        <v>35800</v>
      </c>
      <c r="DA321" s="115">
        <v>35800</v>
      </c>
      <c r="DB321" s="115">
        <f>DB322+DB335+DB328+DB333+DB326</f>
        <v>14826</v>
      </c>
      <c r="DC321" s="115">
        <f>DC322+DC335+DC328+DC333+DC326</f>
        <v>14547.21</v>
      </c>
      <c r="DD321" s="102">
        <f t="shared" si="975"/>
        <v>98.119587211655187</v>
      </c>
      <c r="DE321" s="102">
        <f t="shared" si="976"/>
        <v>37.110229591836728</v>
      </c>
      <c r="DF321" s="115">
        <f>DF322+DF335+DF328+DF333+DF326</f>
        <v>78015.199999999997</v>
      </c>
      <c r="DG321" s="115">
        <f>DG322+DG335+DG328+DG333+DG326</f>
        <v>35800</v>
      </c>
      <c r="DH321" s="102">
        <f>DH322+DH335+DH328+DH333+DH326</f>
        <v>3612.38</v>
      </c>
      <c r="DI321" s="102">
        <f t="shared" si="863"/>
        <v>10.090446927374302</v>
      </c>
      <c r="DJ321" s="102">
        <f>DJ322+DJ335+DJ328+DJ333+DJ326</f>
        <v>3400</v>
      </c>
      <c r="DK321" s="115">
        <f>DK322+DK335+DK328+DK333+DK326</f>
        <v>39200</v>
      </c>
      <c r="DL321" s="102">
        <f t="shared" si="977"/>
        <v>199.01836734693876</v>
      </c>
      <c r="DM321" s="102">
        <f>DM322+DM335+DM328+DM333+DM326</f>
        <v>0</v>
      </c>
      <c r="DN321" s="115">
        <f>DN322+DN335+DN328+DN333+DN326</f>
        <v>39200</v>
      </c>
      <c r="DO321" s="102">
        <f>DO322+DO335+DO328+DO333+DO326</f>
        <v>14675.25</v>
      </c>
      <c r="DP321" s="102">
        <f t="shared" si="866"/>
        <v>37.436862244897959</v>
      </c>
      <c r="DQ321" s="102">
        <f>DQ322+DQ335+DQ328+DQ333+DQ326</f>
        <v>-7000</v>
      </c>
      <c r="DR321" s="115">
        <f>DR322+DR335+DR328+DR333+DR326</f>
        <v>32200</v>
      </c>
      <c r="DS321" s="115">
        <f>DS322+DS335+DS328+DS333+DS326</f>
        <v>19415.25</v>
      </c>
      <c r="DT321" s="102">
        <f t="shared" si="868"/>
        <v>60.295807453416153</v>
      </c>
      <c r="DU321" s="102">
        <f>DU322+DU335+DU328+DU333+DU326</f>
        <v>-2000</v>
      </c>
      <c r="DV321" s="115">
        <f>DV322+DV335+DV328+DV333+DV326</f>
        <v>30200</v>
      </c>
      <c r="DW321" s="115">
        <f t="shared" ref="DW321:DX321" si="986">DW322+DW335+DW328+DW333+DW326</f>
        <v>47200</v>
      </c>
      <c r="DX321" s="115">
        <f t="shared" si="986"/>
        <v>47200</v>
      </c>
      <c r="DY321" s="115">
        <v>34200</v>
      </c>
      <c r="DZ321" s="115">
        <v>34200</v>
      </c>
    </row>
    <row r="322" spans="1:130" s="630" customFormat="1" ht="20.100000000000001" customHeight="1" x14ac:dyDescent="0.35">
      <c r="A322" s="622"/>
      <c r="B322" s="622" t="s">
        <v>660</v>
      </c>
      <c r="C322" s="641" t="s">
        <v>473</v>
      </c>
      <c r="D322" s="622"/>
      <c r="E322" s="622"/>
      <c r="F322" s="622"/>
      <c r="G322" s="622"/>
      <c r="H322" s="622"/>
      <c r="I322" s="622"/>
      <c r="J322" s="622" t="s">
        <v>201</v>
      </c>
      <c r="K322" s="810"/>
      <c r="L322" s="549"/>
      <c r="M322" s="819">
        <v>321</v>
      </c>
      <c r="N322" s="819" t="s">
        <v>21</v>
      </c>
      <c r="O322" s="808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591"/>
      <c r="AJ322" s="31"/>
      <c r="AK322" s="31"/>
      <c r="AL322" s="31"/>
      <c r="AM322" s="31"/>
      <c r="AN322" s="51"/>
      <c r="AO322" s="51"/>
      <c r="AP322" s="51"/>
      <c r="AQ322" s="51"/>
      <c r="AR322" s="51"/>
      <c r="AS322" s="51"/>
      <c r="AT322" s="51"/>
      <c r="AU322" s="51"/>
      <c r="AV322" s="51"/>
      <c r="AW322" s="51"/>
      <c r="AX322" s="51"/>
      <c r="AY322" s="51"/>
      <c r="AZ322" s="31"/>
      <c r="BA322" s="31"/>
      <c r="BB322" s="51"/>
      <c r="BC322" s="51"/>
      <c r="BD322" s="51"/>
      <c r="BE322" s="51"/>
      <c r="BF322" s="51"/>
      <c r="BG322" s="102">
        <f t="shared" ref="BG322:BY322" si="987">BG324</f>
        <v>0</v>
      </c>
      <c r="BH322" s="102">
        <f>BH324</f>
        <v>0</v>
      </c>
      <c r="BI322" s="102">
        <f t="shared" si="987"/>
        <v>0</v>
      </c>
      <c r="BJ322" s="102">
        <f t="shared" si="987"/>
        <v>0</v>
      </c>
      <c r="BK322" s="102">
        <f t="shared" si="987"/>
        <v>0</v>
      </c>
      <c r="BL322" s="102">
        <f t="shared" si="987"/>
        <v>0</v>
      </c>
      <c r="BM322" s="102">
        <f t="shared" si="987"/>
        <v>0</v>
      </c>
      <c r="BN322" s="102">
        <f t="shared" si="987"/>
        <v>0</v>
      </c>
      <c r="BO322" s="102">
        <f t="shared" si="987"/>
        <v>5000</v>
      </c>
      <c r="BP322" s="102">
        <f t="shared" si="987"/>
        <v>0</v>
      </c>
      <c r="BQ322" s="102">
        <f t="shared" si="987"/>
        <v>0</v>
      </c>
      <c r="BR322" s="102">
        <f t="shared" si="987"/>
        <v>0</v>
      </c>
      <c r="BS322" s="102">
        <f t="shared" si="987"/>
        <v>5000</v>
      </c>
      <c r="BT322" s="102">
        <f>BT324</f>
        <v>0</v>
      </c>
      <c r="BU322" s="102">
        <f t="shared" si="987"/>
        <v>-3700</v>
      </c>
      <c r="BV322" s="102">
        <f t="shared" si="987"/>
        <v>5000</v>
      </c>
      <c r="BW322" s="102"/>
      <c r="BX322" s="102"/>
      <c r="BY322" s="102">
        <f t="shared" si="987"/>
        <v>1300</v>
      </c>
      <c r="BZ322" s="102">
        <f>SUM(BZ324:BZ325)</f>
        <v>286</v>
      </c>
      <c r="CA322" s="102">
        <f t="shared" si="947"/>
        <v>0</v>
      </c>
      <c r="CB322" s="102">
        <f t="shared" si="948"/>
        <v>22</v>
      </c>
      <c r="CC322" s="102">
        <f>CC324</f>
        <v>0</v>
      </c>
      <c r="CD322" s="102">
        <f>CD324</f>
        <v>0</v>
      </c>
      <c r="CE322" s="102">
        <f>CE324</f>
        <v>5000</v>
      </c>
      <c r="CF322" s="102">
        <f>CF324</f>
        <v>514.20000000000005</v>
      </c>
      <c r="CG322" s="102">
        <f t="shared" si="949"/>
        <v>10.284000000000001</v>
      </c>
      <c r="CH322" s="102">
        <f>CH324</f>
        <v>7000</v>
      </c>
      <c r="CI322" s="102">
        <f>CI324</f>
        <v>12000</v>
      </c>
      <c r="CJ322" s="102"/>
      <c r="CK322" s="102">
        <f t="shared" si="855"/>
        <v>0</v>
      </c>
      <c r="CL322" s="102">
        <f>CL324</f>
        <v>0</v>
      </c>
      <c r="CM322" s="102">
        <f>CM324</f>
        <v>12000</v>
      </c>
      <c r="CN322" s="102"/>
      <c r="CO322" s="102">
        <f t="shared" si="856"/>
        <v>0</v>
      </c>
      <c r="CP322" s="102">
        <f>CP324</f>
        <v>0</v>
      </c>
      <c r="CQ322" s="102">
        <f>CQ324</f>
        <v>12000</v>
      </c>
      <c r="CR322" s="102">
        <f>CR324</f>
        <v>10625.2</v>
      </c>
      <c r="CS322" s="102">
        <f t="shared" si="857"/>
        <v>88.543333333333337</v>
      </c>
      <c r="CT322" s="102">
        <f>CT324</f>
        <v>0</v>
      </c>
      <c r="CU322" s="102">
        <f>CU324</f>
        <v>12000</v>
      </c>
      <c r="CV322" s="102">
        <f>CV324</f>
        <v>10625.2</v>
      </c>
      <c r="CW322" s="102">
        <f t="shared" si="858"/>
        <v>88.543333333333337</v>
      </c>
      <c r="CX322" s="102">
        <f t="shared" ref="CX322:DH322" si="988">CX324</f>
        <v>0</v>
      </c>
      <c r="CY322" s="102">
        <f t="shared" si="988"/>
        <v>12000</v>
      </c>
      <c r="CZ322" s="115">
        <f t="shared" si="988"/>
        <v>0</v>
      </c>
      <c r="DA322" s="115">
        <f t="shared" si="988"/>
        <v>0</v>
      </c>
      <c r="DB322" s="115">
        <f>DB324</f>
        <v>9836</v>
      </c>
      <c r="DC322" s="115">
        <f>DC324</f>
        <v>8003.41</v>
      </c>
      <c r="DD322" s="102">
        <f t="shared" si="975"/>
        <v>81.368544123627487</v>
      </c>
      <c r="DE322" s="102">
        <f t="shared" si="976"/>
        <v>66.695083333333329</v>
      </c>
      <c r="DF322" s="115">
        <f t="shared" ref="DF322" si="989">DF324</f>
        <v>10965.2</v>
      </c>
      <c r="DG322" s="115">
        <f t="shared" si="988"/>
        <v>12000</v>
      </c>
      <c r="DH322" s="102">
        <f t="shared" si="988"/>
        <v>1037.9000000000001</v>
      </c>
      <c r="DI322" s="102">
        <f t="shared" si="863"/>
        <v>8.6491666666666678</v>
      </c>
      <c r="DJ322" s="102">
        <f>DJ324</f>
        <v>0</v>
      </c>
      <c r="DK322" s="115">
        <f>DK324</f>
        <v>12000</v>
      </c>
      <c r="DL322" s="102">
        <f t="shared" si="977"/>
        <v>91.376666666666679</v>
      </c>
      <c r="DM322" s="102">
        <f>DM324</f>
        <v>0</v>
      </c>
      <c r="DN322" s="115">
        <f>DN324</f>
        <v>12000</v>
      </c>
      <c r="DO322" s="102">
        <f t="shared" ref="DO322" si="990">DO324</f>
        <v>8131.45</v>
      </c>
      <c r="DP322" s="102">
        <f t="shared" si="866"/>
        <v>67.762083333333337</v>
      </c>
      <c r="DQ322" s="102">
        <f>DQ324</f>
        <v>-2000</v>
      </c>
      <c r="DR322" s="115">
        <f>DR324</f>
        <v>10000</v>
      </c>
      <c r="DS322" s="115">
        <f t="shared" ref="DS322" si="991">DS324</f>
        <v>10571.45</v>
      </c>
      <c r="DT322" s="102">
        <f t="shared" si="868"/>
        <v>105.7145</v>
      </c>
      <c r="DU322" s="102">
        <f>DU324</f>
        <v>1500</v>
      </c>
      <c r="DV322" s="115">
        <f>DV324</f>
        <v>11500</v>
      </c>
      <c r="DW322" s="115">
        <f t="shared" ref="DW322:DZ322" si="992">DW324</f>
        <v>10000</v>
      </c>
      <c r="DX322" s="115">
        <f t="shared" ref="DX322" si="993">DX324</f>
        <v>10000</v>
      </c>
      <c r="DY322" s="115">
        <f t="shared" si="992"/>
        <v>0</v>
      </c>
      <c r="DZ322" s="115">
        <f t="shared" si="992"/>
        <v>0</v>
      </c>
    </row>
    <row r="323" spans="1:130" s="630" customFormat="1" ht="20.100000000000001" hidden="1" customHeight="1" x14ac:dyDescent="0.35">
      <c r="A323" s="622"/>
      <c r="B323" s="622"/>
      <c r="C323" s="641"/>
      <c r="D323" s="622"/>
      <c r="E323" s="622"/>
      <c r="F323" s="622"/>
      <c r="G323" s="622"/>
      <c r="H323" s="622"/>
      <c r="I323" s="622"/>
      <c r="J323" s="622" t="s">
        <v>201</v>
      </c>
      <c r="K323" s="810"/>
      <c r="L323" s="549"/>
      <c r="M323" s="587"/>
      <c r="N323" s="588">
        <v>3213</v>
      </c>
      <c r="O323" s="642" t="s">
        <v>170</v>
      </c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591"/>
      <c r="AJ323" s="31"/>
      <c r="AK323" s="31"/>
      <c r="AL323" s="31"/>
      <c r="AM323" s="31"/>
      <c r="AN323" s="51"/>
      <c r="AO323" s="51"/>
      <c r="AP323" s="51"/>
      <c r="AQ323" s="51"/>
      <c r="AR323" s="51"/>
      <c r="AS323" s="51"/>
      <c r="AT323" s="51"/>
      <c r="AU323" s="51"/>
      <c r="AV323" s="51"/>
      <c r="AW323" s="51"/>
      <c r="AX323" s="51"/>
      <c r="AY323" s="51"/>
      <c r="AZ323" s="31"/>
      <c r="BA323" s="31"/>
      <c r="BB323" s="51"/>
      <c r="BC323" s="51"/>
      <c r="BD323" s="51"/>
      <c r="BE323" s="51"/>
      <c r="BF323" s="51"/>
      <c r="BG323" s="103">
        <v>0</v>
      </c>
      <c r="BH323" s="103">
        <v>0</v>
      </c>
      <c r="BI323" s="51"/>
      <c r="BJ323" s="103">
        <v>0</v>
      </c>
      <c r="BK323" s="106"/>
      <c r="BL323" s="106"/>
      <c r="BM323" s="106"/>
      <c r="BN323" s="106"/>
      <c r="BO323" s="103">
        <v>0</v>
      </c>
      <c r="BP323" s="106"/>
      <c r="BQ323" s="106"/>
      <c r="BR323" s="106"/>
      <c r="BS323" s="106"/>
      <c r="BT323" s="103">
        <v>0</v>
      </c>
      <c r="BU323" s="103">
        <f>(BY323-BO323)</f>
        <v>0</v>
      </c>
      <c r="BV323" s="106"/>
      <c r="BW323" s="103"/>
      <c r="BX323" s="103"/>
      <c r="BY323" s="103">
        <v>0</v>
      </c>
      <c r="BZ323" s="103"/>
      <c r="CA323" s="103">
        <f t="shared" si="947"/>
        <v>0</v>
      </c>
      <c r="CB323" s="103">
        <f t="shared" si="948"/>
        <v>0</v>
      </c>
      <c r="CC323" s="103"/>
      <c r="CD323" s="103"/>
      <c r="CE323" s="103"/>
      <c r="CF323" s="103"/>
      <c r="CG323" s="103">
        <f t="shared" si="949"/>
        <v>0</v>
      </c>
      <c r="CH323" s="103">
        <f>(CI323-CE323)</f>
        <v>0</v>
      </c>
      <c r="CI323" s="103"/>
      <c r="CJ323" s="103"/>
      <c r="CK323" s="103">
        <f t="shared" si="855"/>
        <v>0</v>
      </c>
      <c r="CL323" s="103">
        <f>(CM323-CI323)</f>
        <v>0</v>
      </c>
      <c r="CM323" s="103"/>
      <c r="CN323" s="103"/>
      <c r="CO323" s="103">
        <f t="shared" si="856"/>
        <v>0</v>
      </c>
      <c r="CP323" s="103">
        <f>(CQ323-CM323)</f>
        <v>0</v>
      </c>
      <c r="CQ323" s="103"/>
      <c r="CR323" s="103"/>
      <c r="CS323" s="103">
        <f t="shared" si="857"/>
        <v>0</v>
      </c>
      <c r="CT323" s="103">
        <f>(CU323-CQ323)</f>
        <v>0</v>
      </c>
      <c r="CU323" s="103"/>
      <c r="CV323" s="103"/>
      <c r="CW323" s="103">
        <f t="shared" si="858"/>
        <v>0</v>
      </c>
      <c r="CX323" s="103">
        <f>(CY323-CU323)</f>
        <v>0</v>
      </c>
      <c r="CY323" s="103"/>
      <c r="CZ323" s="750"/>
      <c r="DA323" s="750"/>
      <c r="DB323" s="750">
        <v>0</v>
      </c>
      <c r="DC323" s="750">
        <v>0</v>
      </c>
      <c r="DD323" s="103">
        <f t="shared" si="975"/>
        <v>0</v>
      </c>
      <c r="DE323" s="103">
        <f t="shared" si="976"/>
        <v>0</v>
      </c>
      <c r="DF323" s="750"/>
      <c r="DG323" s="750"/>
      <c r="DH323" s="103"/>
      <c r="DI323" s="103">
        <f t="shared" si="863"/>
        <v>0</v>
      </c>
      <c r="DJ323" s="103">
        <f>(DK323-DG323)</f>
        <v>0</v>
      </c>
      <c r="DK323" s="750"/>
      <c r="DL323" s="103">
        <f t="shared" si="977"/>
        <v>0</v>
      </c>
      <c r="DM323" s="103">
        <f>(DN323-DK323)</f>
        <v>0</v>
      </c>
      <c r="DN323" s="750"/>
      <c r="DO323" s="103"/>
      <c r="DP323" s="103">
        <f t="shared" si="866"/>
        <v>0</v>
      </c>
      <c r="DQ323" s="103">
        <f>(DR323-DN323)</f>
        <v>0</v>
      </c>
      <c r="DR323" s="750"/>
      <c r="DS323" s="750"/>
      <c r="DT323" s="103">
        <f t="shared" si="868"/>
        <v>0</v>
      </c>
      <c r="DU323" s="103">
        <f>(DV323-DR323)</f>
        <v>0</v>
      </c>
      <c r="DV323" s="750"/>
      <c r="DW323" s="750"/>
      <c r="DX323" s="750"/>
      <c r="DY323" s="750"/>
      <c r="DZ323" s="750"/>
    </row>
    <row r="324" spans="1:130" s="630" customFormat="1" ht="20.100000000000001" customHeight="1" x14ac:dyDescent="0.35">
      <c r="A324" s="622"/>
      <c r="B324" s="622"/>
      <c r="C324" s="641"/>
      <c r="D324" s="622"/>
      <c r="E324" s="622"/>
      <c r="F324" s="622"/>
      <c r="G324" s="622"/>
      <c r="H324" s="622"/>
      <c r="I324" s="622"/>
      <c r="J324" s="622" t="s">
        <v>201</v>
      </c>
      <c r="K324" s="810"/>
      <c r="L324" s="549"/>
      <c r="M324" s="587"/>
      <c r="N324" s="588">
        <v>3211</v>
      </c>
      <c r="O324" s="803" t="s">
        <v>163</v>
      </c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591"/>
      <c r="AJ324" s="31"/>
      <c r="AK324" s="31"/>
      <c r="AL324" s="31"/>
      <c r="AM324" s="31"/>
      <c r="AN324" s="51"/>
      <c r="AO324" s="51"/>
      <c r="AP324" s="51"/>
      <c r="AQ324" s="51"/>
      <c r="AR324" s="51"/>
      <c r="AS324" s="51"/>
      <c r="AT324" s="51"/>
      <c r="AU324" s="51"/>
      <c r="AV324" s="51"/>
      <c r="AW324" s="51"/>
      <c r="AX324" s="51"/>
      <c r="AY324" s="51"/>
      <c r="AZ324" s="31"/>
      <c r="BA324" s="31"/>
      <c r="BB324" s="51"/>
      <c r="BC324" s="51"/>
      <c r="BD324" s="51"/>
      <c r="BE324" s="51"/>
      <c r="BF324" s="51"/>
      <c r="BG324" s="51">
        <v>0</v>
      </c>
      <c r="BH324" s="51">
        <v>0</v>
      </c>
      <c r="BI324" s="51"/>
      <c r="BJ324" s="51">
        <v>0</v>
      </c>
      <c r="BK324" s="51">
        <v>0</v>
      </c>
      <c r="BL324" s="51">
        <f>IFERROR(BK324/BJ324*100,)</f>
        <v>0</v>
      </c>
      <c r="BM324" s="51"/>
      <c r="BN324" s="51"/>
      <c r="BO324" s="51">
        <v>5000</v>
      </c>
      <c r="BP324" s="51"/>
      <c r="BQ324" s="51"/>
      <c r="BR324" s="51">
        <f>(BS324-BO324)</f>
        <v>0</v>
      </c>
      <c r="BS324" s="51">
        <v>5000</v>
      </c>
      <c r="BT324" s="51">
        <v>0</v>
      </c>
      <c r="BU324" s="51">
        <f>(BY324-BO324)</f>
        <v>-3700</v>
      </c>
      <c r="BV324" s="51">
        <v>5000</v>
      </c>
      <c r="BW324" s="51"/>
      <c r="BX324" s="51"/>
      <c r="BY324" s="51">
        <v>1300</v>
      </c>
      <c r="BZ324" s="51">
        <v>36</v>
      </c>
      <c r="CA324" s="51">
        <f t="shared" si="947"/>
        <v>0</v>
      </c>
      <c r="CB324" s="51">
        <f t="shared" si="948"/>
        <v>2.7692307692307692</v>
      </c>
      <c r="CC324" s="51"/>
      <c r="CD324" s="51"/>
      <c r="CE324" s="51">
        <v>5000</v>
      </c>
      <c r="CF324" s="51">
        <v>514.20000000000005</v>
      </c>
      <c r="CG324" s="51">
        <f t="shared" ref="CG324:CG360" si="994">IFERROR(CF324/CE324*100,)</f>
        <v>10.284000000000001</v>
      </c>
      <c r="CH324" s="51">
        <f>(CI324-CE324)</f>
        <v>7000</v>
      </c>
      <c r="CI324" s="51">
        <v>12000</v>
      </c>
      <c r="CJ324" s="51"/>
      <c r="CK324" s="51">
        <f t="shared" si="855"/>
        <v>0</v>
      </c>
      <c r="CL324" s="51">
        <f>(CM324-CI324)</f>
        <v>0</v>
      </c>
      <c r="CM324" s="51">
        <v>12000</v>
      </c>
      <c r="CN324" s="51"/>
      <c r="CO324" s="51">
        <f t="shared" si="856"/>
        <v>0</v>
      </c>
      <c r="CP324" s="51">
        <f>(CQ324-CM324)</f>
        <v>0</v>
      </c>
      <c r="CQ324" s="51">
        <v>12000</v>
      </c>
      <c r="CR324" s="51">
        <v>10625.2</v>
      </c>
      <c r="CS324" s="51">
        <f t="shared" si="857"/>
        <v>88.543333333333337</v>
      </c>
      <c r="CT324" s="51">
        <f>(CU324-CQ324)</f>
        <v>0</v>
      </c>
      <c r="CU324" s="51">
        <v>12000</v>
      </c>
      <c r="CV324" s="51">
        <v>10625.2</v>
      </c>
      <c r="CW324" s="51">
        <f t="shared" si="858"/>
        <v>88.543333333333337</v>
      </c>
      <c r="CX324" s="51">
        <f>(CY324-CU324)</f>
        <v>0</v>
      </c>
      <c r="CY324" s="51">
        <v>12000</v>
      </c>
      <c r="CZ324" s="745"/>
      <c r="DA324" s="745"/>
      <c r="DB324" s="745">
        <v>9836</v>
      </c>
      <c r="DC324" s="745">
        <v>8003.41</v>
      </c>
      <c r="DD324" s="51">
        <f t="shared" si="975"/>
        <v>81.368544123627487</v>
      </c>
      <c r="DE324" s="51">
        <f t="shared" si="976"/>
        <v>66.695083333333329</v>
      </c>
      <c r="DF324" s="745">
        <v>10965.2</v>
      </c>
      <c r="DG324" s="745">
        <v>12000</v>
      </c>
      <c r="DH324" s="51">
        <v>1037.9000000000001</v>
      </c>
      <c r="DI324" s="51">
        <f t="shared" si="863"/>
        <v>8.6491666666666678</v>
      </c>
      <c r="DJ324" s="51">
        <f>(DK324-DG324)</f>
        <v>0</v>
      </c>
      <c r="DK324" s="745">
        <v>12000</v>
      </c>
      <c r="DL324" s="51">
        <f t="shared" si="977"/>
        <v>91.376666666666679</v>
      </c>
      <c r="DM324" s="51">
        <f>(DN324-DK324)</f>
        <v>0</v>
      </c>
      <c r="DN324" s="745">
        <v>12000</v>
      </c>
      <c r="DO324" s="51">
        <v>8131.45</v>
      </c>
      <c r="DP324" s="51">
        <f t="shared" si="866"/>
        <v>67.762083333333337</v>
      </c>
      <c r="DQ324" s="51">
        <f>(DR324-DN324)</f>
        <v>-2000</v>
      </c>
      <c r="DR324" s="745">
        <v>10000</v>
      </c>
      <c r="DS324" s="745">
        <v>10571.45</v>
      </c>
      <c r="DT324" s="51">
        <f t="shared" si="868"/>
        <v>105.7145</v>
      </c>
      <c r="DU324" s="51">
        <f>(DV324-DR324)</f>
        <v>1500</v>
      </c>
      <c r="DV324" s="745">
        <v>11500</v>
      </c>
      <c r="DW324" s="745">
        <v>10000</v>
      </c>
      <c r="DX324" s="745">
        <v>10000</v>
      </c>
      <c r="DY324" s="745"/>
      <c r="DZ324" s="745"/>
    </row>
    <row r="325" spans="1:130" s="630" customFormat="1" ht="19.5" hidden="1" customHeight="1" x14ac:dyDescent="0.35">
      <c r="A325" s="622"/>
      <c r="B325" s="622"/>
      <c r="C325" s="641"/>
      <c r="D325" s="622"/>
      <c r="E325" s="622"/>
      <c r="F325" s="622"/>
      <c r="G325" s="622"/>
      <c r="H325" s="622"/>
      <c r="I325" s="622"/>
      <c r="J325" s="622" t="s">
        <v>201</v>
      </c>
      <c r="K325" s="810"/>
      <c r="L325" s="549"/>
      <c r="M325" s="587"/>
      <c r="N325" s="588">
        <v>3213</v>
      </c>
      <c r="O325" s="803" t="s">
        <v>170</v>
      </c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591"/>
      <c r="AJ325" s="31"/>
      <c r="AK325" s="31"/>
      <c r="AL325" s="31"/>
      <c r="AM325" s="31"/>
      <c r="AN325" s="51"/>
      <c r="AO325" s="51"/>
      <c r="AP325" s="51"/>
      <c r="AQ325" s="51"/>
      <c r="AR325" s="51"/>
      <c r="AS325" s="51"/>
      <c r="AT325" s="51"/>
      <c r="AU325" s="51"/>
      <c r="AV325" s="51"/>
      <c r="AW325" s="51"/>
      <c r="AX325" s="51"/>
      <c r="AY325" s="51"/>
      <c r="AZ325" s="31"/>
      <c r="BA325" s="31"/>
      <c r="BB325" s="51"/>
      <c r="BC325" s="51"/>
      <c r="BD325" s="51"/>
      <c r="BE325" s="51"/>
      <c r="BF325" s="51"/>
      <c r="BG325" s="51">
        <v>0</v>
      </c>
      <c r="BH325" s="51">
        <v>0</v>
      </c>
      <c r="BI325" s="51"/>
      <c r="BJ325" s="51">
        <v>0</v>
      </c>
      <c r="BK325" s="51"/>
      <c r="BL325" s="51"/>
      <c r="BM325" s="51"/>
      <c r="BN325" s="51"/>
      <c r="BO325" s="51">
        <v>0</v>
      </c>
      <c r="BP325" s="51"/>
      <c r="BQ325" s="51"/>
      <c r="BR325" s="51"/>
      <c r="BS325" s="51"/>
      <c r="BT325" s="51"/>
      <c r="BU325" s="51"/>
      <c r="BV325" s="51"/>
      <c r="BW325" s="51"/>
      <c r="BX325" s="51"/>
      <c r="BY325" s="51">
        <v>0</v>
      </c>
      <c r="BZ325" s="51">
        <v>250</v>
      </c>
      <c r="CA325" s="51">
        <f t="shared" si="947"/>
        <v>0</v>
      </c>
      <c r="CB325" s="51">
        <f t="shared" si="948"/>
        <v>0</v>
      </c>
      <c r="CC325" s="51"/>
      <c r="CD325" s="51"/>
      <c r="CE325" s="51"/>
      <c r="CF325" s="51"/>
      <c r="CG325" s="51">
        <f t="shared" si="994"/>
        <v>0</v>
      </c>
      <c r="CH325" s="51"/>
      <c r="CI325" s="51"/>
      <c r="CJ325" s="51"/>
      <c r="CK325" s="51">
        <f t="shared" si="855"/>
        <v>0</v>
      </c>
      <c r="CL325" s="51"/>
      <c r="CM325" s="51"/>
      <c r="CN325" s="51"/>
      <c r="CO325" s="51">
        <f t="shared" si="856"/>
        <v>0</v>
      </c>
      <c r="CP325" s="51"/>
      <c r="CQ325" s="51"/>
      <c r="CR325" s="51"/>
      <c r="CS325" s="51">
        <f t="shared" si="857"/>
        <v>0</v>
      </c>
      <c r="CT325" s="51"/>
      <c r="CU325" s="51"/>
      <c r="CV325" s="51"/>
      <c r="CW325" s="51">
        <f t="shared" si="858"/>
        <v>0</v>
      </c>
      <c r="CX325" s="51"/>
      <c r="CY325" s="51"/>
      <c r="CZ325" s="745"/>
      <c r="DA325" s="745"/>
      <c r="DB325" s="745">
        <v>0</v>
      </c>
      <c r="DC325" s="745">
        <v>0</v>
      </c>
      <c r="DD325" s="51">
        <f t="shared" si="975"/>
        <v>0</v>
      </c>
      <c r="DE325" s="51">
        <f t="shared" si="976"/>
        <v>0</v>
      </c>
      <c r="DF325" s="745">
        <v>0</v>
      </c>
      <c r="DG325" s="745"/>
      <c r="DH325" s="51"/>
      <c r="DI325" s="51">
        <f t="shared" si="863"/>
        <v>0</v>
      </c>
      <c r="DJ325" s="51"/>
      <c r="DK325" s="745"/>
      <c r="DL325" s="51">
        <f t="shared" si="977"/>
        <v>0</v>
      </c>
      <c r="DM325" s="51"/>
      <c r="DN325" s="745"/>
      <c r="DO325" s="51"/>
      <c r="DP325" s="51">
        <f t="shared" si="866"/>
        <v>0</v>
      </c>
      <c r="DQ325" s="51"/>
      <c r="DR325" s="745"/>
      <c r="DS325" s="745"/>
      <c r="DT325" s="51">
        <f t="shared" si="868"/>
        <v>0</v>
      </c>
      <c r="DU325" s="51"/>
      <c r="DV325" s="745"/>
      <c r="DW325" s="745"/>
      <c r="DX325" s="745"/>
      <c r="DY325" s="745"/>
      <c r="DZ325" s="745"/>
    </row>
    <row r="326" spans="1:130" s="630" customFormat="1" ht="20.100000000000001" customHeight="1" x14ac:dyDescent="0.35">
      <c r="A326" s="622"/>
      <c r="B326" s="622" t="s">
        <v>698</v>
      </c>
      <c r="C326" s="641" t="s">
        <v>473</v>
      </c>
      <c r="D326" s="622"/>
      <c r="E326" s="622"/>
      <c r="F326" s="622"/>
      <c r="G326" s="622"/>
      <c r="H326" s="622"/>
      <c r="I326" s="622"/>
      <c r="J326" s="622" t="s">
        <v>201</v>
      </c>
      <c r="K326" s="810"/>
      <c r="L326" s="549"/>
      <c r="M326" s="822">
        <v>322</v>
      </c>
      <c r="N326" s="822" t="s">
        <v>171</v>
      </c>
      <c r="O326" s="823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574"/>
      <c r="AJ326" s="35"/>
      <c r="AK326" s="35"/>
      <c r="AL326" s="35"/>
      <c r="AM326" s="35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5"/>
      <c r="BA326" s="35"/>
      <c r="BB326" s="38"/>
      <c r="BC326" s="38"/>
      <c r="BD326" s="38"/>
      <c r="BE326" s="38"/>
      <c r="BF326" s="38"/>
      <c r="BG326" s="107">
        <f t="shared" ref="BG326:BV326" si="995">BG327</f>
        <v>0</v>
      </c>
      <c r="BH326" s="107">
        <f t="shared" si="995"/>
        <v>0</v>
      </c>
      <c r="BI326" s="107">
        <f t="shared" si="995"/>
        <v>0</v>
      </c>
      <c r="BJ326" s="107">
        <f t="shared" si="995"/>
        <v>0</v>
      </c>
      <c r="BK326" s="107">
        <f t="shared" si="995"/>
        <v>0</v>
      </c>
      <c r="BL326" s="107">
        <f t="shared" si="995"/>
        <v>0</v>
      </c>
      <c r="BM326" s="107">
        <f t="shared" si="995"/>
        <v>0</v>
      </c>
      <c r="BN326" s="107">
        <f t="shared" si="995"/>
        <v>0</v>
      </c>
      <c r="BO326" s="107">
        <f t="shared" si="995"/>
        <v>0</v>
      </c>
      <c r="BP326" s="107">
        <f t="shared" si="995"/>
        <v>0</v>
      </c>
      <c r="BQ326" s="107">
        <f t="shared" si="995"/>
        <v>0</v>
      </c>
      <c r="BR326" s="107">
        <f t="shared" si="995"/>
        <v>0</v>
      </c>
      <c r="BS326" s="107">
        <f t="shared" si="995"/>
        <v>0</v>
      </c>
      <c r="BT326" s="107">
        <f>BT327</f>
        <v>0</v>
      </c>
      <c r="BU326" s="107">
        <f t="shared" si="995"/>
        <v>900</v>
      </c>
      <c r="BV326" s="107">
        <f t="shared" si="995"/>
        <v>0</v>
      </c>
      <c r="BW326" s="107"/>
      <c r="BX326" s="107"/>
      <c r="BY326" s="107">
        <f>BY327</f>
        <v>900</v>
      </c>
      <c r="BZ326" s="107">
        <f>BZ327</f>
        <v>900</v>
      </c>
      <c r="CA326" s="107">
        <f t="shared" si="947"/>
        <v>0</v>
      </c>
      <c r="CB326" s="107">
        <f t="shared" si="948"/>
        <v>100</v>
      </c>
      <c r="CC326" s="107"/>
      <c r="CD326" s="107"/>
      <c r="CE326" s="107">
        <f>CE327</f>
        <v>0</v>
      </c>
      <c r="CF326" s="107">
        <f>CF327</f>
        <v>0</v>
      </c>
      <c r="CG326" s="107">
        <f t="shared" si="994"/>
        <v>0</v>
      </c>
      <c r="CH326" s="107">
        <f>CH327</f>
        <v>800</v>
      </c>
      <c r="CI326" s="107">
        <f>CI327</f>
        <v>800</v>
      </c>
      <c r="CJ326" s="107"/>
      <c r="CK326" s="107">
        <f t="shared" si="855"/>
        <v>0</v>
      </c>
      <c r="CL326" s="107">
        <f>CL327</f>
        <v>0</v>
      </c>
      <c r="CM326" s="107">
        <f>CM327</f>
        <v>800</v>
      </c>
      <c r="CN326" s="107"/>
      <c r="CO326" s="107">
        <f t="shared" si="856"/>
        <v>0</v>
      </c>
      <c r="CP326" s="107">
        <f>CP327</f>
        <v>0</v>
      </c>
      <c r="CQ326" s="107">
        <f>CQ327</f>
        <v>800</v>
      </c>
      <c r="CR326" s="107">
        <f>CR327</f>
        <v>0</v>
      </c>
      <c r="CS326" s="107">
        <f t="shared" si="857"/>
        <v>0</v>
      </c>
      <c r="CT326" s="107">
        <f>CT327</f>
        <v>100</v>
      </c>
      <c r="CU326" s="107">
        <f>CU327</f>
        <v>900</v>
      </c>
      <c r="CV326" s="107">
        <f>CV327</f>
        <v>0</v>
      </c>
      <c r="CW326" s="107">
        <f t="shared" si="858"/>
        <v>0</v>
      </c>
      <c r="CX326" s="107">
        <f t="shared" ref="CX326:DH326" si="996">CX327</f>
        <v>0</v>
      </c>
      <c r="CY326" s="107">
        <f t="shared" si="996"/>
        <v>900</v>
      </c>
      <c r="CZ326" s="136">
        <f t="shared" si="996"/>
        <v>0</v>
      </c>
      <c r="DA326" s="136">
        <f t="shared" si="996"/>
        <v>0</v>
      </c>
      <c r="DB326" s="136">
        <f>DB327</f>
        <v>0</v>
      </c>
      <c r="DC326" s="136">
        <f>DC327</f>
        <v>0</v>
      </c>
      <c r="DD326" s="107">
        <f t="shared" si="975"/>
        <v>0</v>
      </c>
      <c r="DE326" s="107">
        <f t="shared" si="976"/>
        <v>0</v>
      </c>
      <c r="DF326" s="136">
        <v>900</v>
      </c>
      <c r="DG326" s="136">
        <f t="shared" si="996"/>
        <v>800</v>
      </c>
      <c r="DH326" s="107">
        <f t="shared" si="996"/>
        <v>0</v>
      </c>
      <c r="DI326" s="107">
        <f t="shared" si="863"/>
        <v>0</v>
      </c>
      <c r="DJ326" s="107">
        <f>DJ327</f>
        <v>100</v>
      </c>
      <c r="DK326" s="136">
        <f>DK327</f>
        <v>900</v>
      </c>
      <c r="DL326" s="107">
        <f t="shared" si="977"/>
        <v>100</v>
      </c>
      <c r="DM326" s="107">
        <f>DM327</f>
        <v>0</v>
      </c>
      <c r="DN326" s="136">
        <f>DN327</f>
        <v>900</v>
      </c>
      <c r="DO326" s="107">
        <f t="shared" ref="DO326" si="997">DO327</f>
        <v>0</v>
      </c>
      <c r="DP326" s="107">
        <f t="shared" si="866"/>
        <v>0</v>
      </c>
      <c r="DQ326" s="107">
        <f>DQ327</f>
        <v>0</v>
      </c>
      <c r="DR326" s="136">
        <f>DR327</f>
        <v>900</v>
      </c>
      <c r="DS326" s="136">
        <f t="shared" ref="DS326" si="998">DS327</f>
        <v>300</v>
      </c>
      <c r="DT326" s="107">
        <f t="shared" si="868"/>
        <v>33.333333333333329</v>
      </c>
      <c r="DU326" s="107">
        <f>DU327</f>
        <v>300</v>
      </c>
      <c r="DV326" s="136">
        <f>DV327</f>
        <v>1200</v>
      </c>
      <c r="DW326" s="136">
        <f t="shared" ref="DW326:DZ326" si="999">DW327</f>
        <v>900</v>
      </c>
      <c r="DX326" s="136">
        <f t="shared" si="999"/>
        <v>900</v>
      </c>
      <c r="DY326" s="136">
        <f t="shared" si="999"/>
        <v>0</v>
      </c>
      <c r="DZ326" s="136">
        <f t="shared" si="999"/>
        <v>0</v>
      </c>
    </row>
    <row r="327" spans="1:130" s="630" customFormat="1" ht="20.100000000000001" customHeight="1" x14ac:dyDescent="0.35">
      <c r="A327" s="622"/>
      <c r="B327" s="622"/>
      <c r="C327" s="641"/>
      <c r="D327" s="622"/>
      <c r="E327" s="622"/>
      <c r="F327" s="622"/>
      <c r="G327" s="622"/>
      <c r="H327" s="622"/>
      <c r="I327" s="622"/>
      <c r="J327" s="622" t="s">
        <v>201</v>
      </c>
      <c r="K327" s="810"/>
      <c r="L327" s="549"/>
      <c r="M327" s="587"/>
      <c r="N327" s="588">
        <v>3221</v>
      </c>
      <c r="O327" s="803" t="s">
        <v>283</v>
      </c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591"/>
      <c r="AJ327" s="31"/>
      <c r="AK327" s="31"/>
      <c r="AL327" s="31"/>
      <c r="AM327" s="31"/>
      <c r="AN327" s="51"/>
      <c r="AO327" s="51"/>
      <c r="AP327" s="51"/>
      <c r="AQ327" s="51"/>
      <c r="AR327" s="51"/>
      <c r="AS327" s="51"/>
      <c r="AT327" s="51"/>
      <c r="AU327" s="51"/>
      <c r="AV327" s="51"/>
      <c r="AW327" s="51"/>
      <c r="AX327" s="51"/>
      <c r="AY327" s="51"/>
      <c r="AZ327" s="31"/>
      <c r="BA327" s="31"/>
      <c r="BB327" s="51"/>
      <c r="BC327" s="51"/>
      <c r="BD327" s="51"/>
      <c r="BE327" s="51"/>
      <c r="BF327" s="51"/>
      <c r="BG327" s="51">
        <v>0</v>
      </c>
      <c r="BH327" s="51">
        <v>0</v>
      </c>
      <c r="BI327" s="51"/>
      <c r="BJ327" s="51">
        <v>0</v>
      </c>
      <c r="BK327" s="51"/>
      <c r="BL327" s="51"/>
      <c r="BM327" s="51"/>
      <c r="BN327" s="51"/>
      <c r="BO327" s="51">
        <v>0</v>
      </c>
      <c r="BP327" s="51"/>
      <c r="BQ327" s="51"/>
      <c r="BR327" s="51"/>
      <c r="BS327" s="51"/>
      <c r="BT327" s="51">
        <v>0</v>
      </c>
      <c r="BU327" s="51">
        <f>(BY327-BO327)</f>
        <v>900</v>
      </c>
      <c r="BV327" s="51"/>
      <c r="BW327" s="51"/>
      <c r="BX327" s="51"/>
      <c r="BY327" s="51">
        <v>900</v>
      </c>
      <c r="BZ327" s="51">
        <v>900</v>
      </c>
      <c r="CA327" s="51">
        <f t="shared" si="947"/>
        <v>0</v>
      </c>
      <c r="CB327" s="51">
        <f t="shared" si="948"/>
        <v>100</v>
      </c>
      <c r="CC327" s="51"/>
      <c r="CD327" s="51"/>
      <c r="CE327" s="51">
        <v>0</v>
      </c>
      <c r="CF327" s="51">
        <v>0</v>
      </c>
      <c r="CG327" s="51">
        <f t="shared" si="994"/>
        <v>0</v>
      </c>
      <c r="CH327" s="51">
        <f>(CI327-CE327)</f>
        <v>800</v>
      </c>
      <c r="CI327" s="51">
        <v>800</v>
      </c>
      <c r="CJ327" s="51"/>
      <c r="CK327" s="51">
        <f t="shared" si="855"/>
        <v>0</v>
      </c>
      <c r="CL327" s="51">
        <f>(CM327-CI327)</f>
        <v>0</v>
      </c>
      <c r="CM327" s="51">
        <v>800</v>
      </c>
      <c r="CN327" s="51"/>
      <c r="CO327" s="51">
        <f t="shared" si="856"/>
        <v>0</v>
      </c>
      <c r="CP327" s="51">
        <f>(CQ327-CM327)</f>
        <v>0</v>
      </c>
      <c r="CQ327" s="51">
        <v>800</v>
      </c>
      <c r="CR327" s="51">
        <v>0</v>
      </c>
      <c r="CS327" s="51">
        <f t="shared" si="857"/>
        <v>0</v>
      </c>
      <c r="CT327" s="51">
        <f>(CU327-CQ327)</f>
        <v>100</v>
      </c>
      <c r="CU327" s="51">
        <v>900</v>
      </c>
      <c r="CV327" s="51">
        <v>0</v>
      </c>
      <c r="CW327" s="51">
        <f t="shared" si="858"/>
        <v>0</v>
      </c>
      <c r="CX327" s="51">
        <f>(CY327-CU327)</f>
        <v>0</v>
      </c>
      <c r="CY327" s="51">
        <v>900</v>
      </c>
      <c r="CZ327" s="745"/>
      <c r="DA327" s="745"/>
      <c r="DB327" s="745">
        <v>0</v>
      </c>
      <c r="DC327" s="745">
        <v>0</v>
      </c>
      <c r="DD327" s="51">
        <f t="shared" si="975"/>
        <v>0</v>
      </c>
      <c r="DE327" s="51">
        <f t="shared" si="976"/>
        <v>0</v>
      </c>
      <c r="DF327" s="745">
        <v>900</v>
      </c>
      <c r="DG327" s="745">
        <v>800</v>
      </c>
      <c r="DH327" s="51"/>
      <c r="DI327" s="51">
        <f t="shared" si="863"/>
        <v>0</v>
      </c>
      <c r="DJ327" s="51">
        <f>(DK327-DG327)</f>
        <v>100</v>
      </c>
      <c r="DK327" s="745">
        <v>900</v>
      </c>
      <c r="DL327" s="51">
        <f t="shared" si="977"/>
        <v>100</v>
      </c>
      <c r="DM327" s="51">
        <f>(DN327-DK327)</f>
        <v>0</v>
      </c>
      <c r="DN327" s="745">
        <v>900</v>
      </c>
      <c r="DO327" s="51"/>
      <c r="DP327" s="51">
        <f t="shared" si="866"/>
        <v>0</v>
      </c>
      <c r="DQ327" s="51">
        <f>(DR327-DN327)</f>
        <v>0</v>
      </c>
      <c r="DR327" s="745">
        <v>900</v>
      </c>
      <c r="DS327" s="745">
        <v>300</v>
      </c>
      <c r="DT327" s="51">
        <f t="shared" si="868"/>
        <v>33.333333333333329</v>
      </c>
      <c r="DU327" s="51">
        <f>(DV327-DR327)</f>
        <v>300</v>
      </c>
      <c r="DV327" s="745">
        <v>1200</v>
      </c>
      <c r="DW327" s="745">
        <v>900</v>
      </c>
      <c r="DX327" s="745">
        <v>900</v>
      </c>
      <c r="DY327" s="745"/>
      <c r="DZ327" s="745"/>
    </row>
    <row r="328" spans="1:130" s="630" customFormat="1" ht="20.100000000000001" customHeight="1" x14ac:dyDescent="0.35">
      <c r="A328" s="622"/>
      <c r="B328" s="622" t="s">
        <v>661</v>
      </c>
      <c r="C328" s="641" t="s">
        <v>473</v>
      </c>
      <c r="D328" s="622"/>
      <c r="E328" s="622"/>
      <c r="F328" s="622"/>
      <c r="G328" s="622"/>
      <c r="H328" s="622"/>
      <c r="I328" s="622"/>
      <c r="J328" s="622" t="s">
        <v>201</v>
      </c>
      <c r="K328" s="810"/>
      <c r="L328" s="549"/>
      <c r="M328" s="822">
        <v>323</v>
      </c>
      <c r="N328" s="905" t="s">
        <v>31</v>
      </c>
      <c r="O328" s="905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591"/>
      <c r="AJ328" s="31"/>
      <c r="AK328" s="31"/>
      <c r="AL328" s="31"/>
      <c r="AM328" s="31"/>
      <c r="AN328" s="51"/>
      <c r="AO328" s="51"/>
      <c r="AP328" s="51"/>
      <c r="AQ328" s="51"/>
      <c r="AR328" s="51"/>
      <c r="AS328" s="51"/>
      <c r="AT328" s="51"/>
      <c r="AU328" s="51"/>
      <c r="AV328" s="51"/>
      <c r="AW328" s="51"/>
      <c r="AX328" s="51"/>
      <c r="AY328" s="51"/>
      <c r="AZ328" s="31"/>
      <c r="BA328" s="31"/>
      <c r="BB328" s="51"/>
      <c r="BC328" s="51"/>
      <c r="BD328" s="51"/>
      <c r="BE328" s="51"/>
      <c r="BF328" s="51"/>
      <c r="BG328" s="102">
        <f>SUM(BG330:BG332)</f>
        <v>0</v>
      </c>
      <c r="BH328" s="102">
        <f>SUM(BH330:BH332)</f>
        <v>0</v>
      </c>
      <c r="BI328" s="51"/>
      <c r="BJ328" s="102">
        <f>SUM(BJ330:BJ332)</f>
        <v>0</v>
      </c>
      <c r="BK328" s="102">
        <f>SUM(BK330:BK332)</f>
        <v>0</v>
      </c>
      <c r="BL328" s="102">
        <f>IFERROR(BK328/BJ328*100,)</f>
        <v>0</v>
      </c>
      <c r="BM328" s="102"/>
      <c r="BN328" s="102"/>
      <c r="BO328" s="102">
        <f>SUM(BO330:BO332)</f>
        <v>19000</v>
      </c>
      <c r="BP328" s="102"/>
      <c r="BQ328" s="102"/>
      <c r="BR328" s="102">
        <f t="shared" ref="BR328:BY328" si="1000">SUM(BR330:BR332)</f>
        <v>-4000</v>
      </c>
      <c r="BS328" s="102">
        <f t="shared" si="1000"/>
        <v>15000</v>
      </c>
      <c r="BT328" s="102">
        <f>SUM(BT330:BT332)</f>
        <v>15000</v>
      </c>
      <c r="BU328" s="102">
        <f t="shared" si="1000"/>
        <v>-2000</v>
      </c>
      <c r="BV328" s="102">
        <f t="shared" si="1000"/>
        <v>15000</v>
      </c>
      <c r="BW328" s="102"/>
      <c r="BX328" s="102"/>
      <c r="BY328" s="102">
        <f t="shared" si="1000"/>
        <v>17000</v>
      </c>
      <c r="BZ328" s="102">
        <f>SUM(BZ329:BZ332)</f>
        <v>15000</v>
      </c>
      <c r="CA328" s="102">
        <f t="shared" ref="CA328:DA328" si="1001">SUM(CA329:CA332)</f>
        <v>0</v>
      </c>
      <c r="CB328" s="102">
        <f t="shared" si="1001"/>
        <v>750</v>
      </c>
      <c r="CC328" s="102">
        <f t="shared" si="1001"/>
        <v>0</v>
      </c>
      <c r="CD328" s="102">
        <f t="shared" si="1001"/>
        <v>0</v>
      </c>
      <c r="CE328" s="102">
        <f t="shared" si="1001"/>
        <v>15000</v>
      </c>
      <c r="CF328" s="102">
        <f t="shared" si="1001"/>
        <v>0</v>
      </c>
      <c r="CG328" s="102">
        <f t="shared" si="1001"/>
        <v>0</v>
      </c>
      <c r="CH328" s="102">
        <f t="shared" si="1001"/>
        <v>-12000</v>
      </c>
      <c r="CI328" s="102">
        <f t="shared" si="1001"/>
        <v>3000</v>
      </c>
      <c r="CJ328" s="102">
        <f t="shared" si="1001"/>
        <v>0</v>
      </c>
      <c r="CK328" s="102">
        <f t="shared" si="1001"/>
        <v>0</v>
      </c>
      <c r="CL328" s="102">
        <f t="shared" si="1001"/>
        <v>0</v>
      </c>
      <c r="CM328" s="102">
        <f t="shared" si="1001"/>
        <v>3000</v>
      </c>
      <c r="CN328" s="102">
        <f t="shared" si="1001"/>
        <v>0</v>
      </c>
      <c r="CO328" s="102">
        <f t="shared" si="1001"/>
        <v>0</v>
      </c>
      <c r="CP328" s="102">
        <f t="shared" si="1001"/>
        <v>0</v>
      </c>
      <c r="CQ328" s="102">
        <f t="shared" si="1001"/>
        <v>3000</v>
      </c>
      <c r="CR328" s="102">
        <f t="shared" si="1001"/>
        <v>2990</v>
      </c>
      <c r="CS328" s="102">
        <f t="shared" si="857"/>
        <v>99.666666666666671</v>
      </c>
      <c r="CT328" s="102">
        <f t="shared" si="1001"/>
        <v>11150</v>
      </c>
      <c r="CU328" s="102">
        <f t="shared" si="1001"/>
        <v>14150</v>
      </c>
      <c r="CV328" s="102">
        <f>SUM(CV329:CV332)</f>
        <v>2990</v>
      </c>
      <c r="CW328" s="102">
        <f t="shared" si="858"/>
        <v>21.130742049469966</v>
      </c>
      <c r="CX328" s="102">
        <f>SUM(CX329:CX332)</f>
        <v>50000</v>
      </c>
      <c r="CY328" s="102">
        <f>SUM(CY329:CY332)</f>
        <v>64150</v>
      </c>
      <c r="CZ328" s="115">
        <f t="shared" si="1001"/>
        <v>0</v>
      </c>
      <c r="DA328" s="115">
        <f t="shared" si="1001"/>
        <v>0</v>
      </c>
      <c r="DB328" s="115">
        <f>SUM(DB329:DB332)</f>
        <v>2990</v>
      </c>
      <c r="DC328" s="115">
        <f>SUM(DC329:DC332)</f>
        <v>400</v>
      </c>
      <c r="DD328" s="102">
        <f t="shared" si="975"/>
        <v>13.377926421404682</v>
      </c>
      <c r="DE328" s="102">
        <f t="shared" si="976"/>
        <v>2</v>
      </c>
      <c r="DF328" s="115">
        <v>64150</v>
      </c>
      <c r="DG328" s="115">
        <f>SUM(DG329:DG332)</f>
        <v>20000</v>
      </c>
      <c r="DH328" s="102">
        <f t="shared" ref="DH328" si="1002">SUM(DH329:DH332)</f>
        <v>0</v>
      </c>
      <c r="DI328" s="102">
        <f t="shared" si="863"/>
        <v>0</v>
      </c>
      <c r="DJ328" s="102">
        <f>SUM(DJ329:DJ332)</f>
        <v>0</v>
      </c>
      <c r="DK328" s="115">
        <f>SUM(DK329:DK332)</f>
        <v>20000</v>
      </c>
      <c r="DL328" s="102">
        <f t="shared" si="977"/>
        <v>320.75</v>
      </c>
      <c r="DM328" s="102">
        <f>SUM(DM329:DM332)</f>
        <v>0</v>
      </c>
      <c r="DN328" s="115">
        <f>SUM(DN329:DN332)</f>
        <v>20000</v>
      </c>
      <c r="DO328" s="102">
        <f t="shared" ref="DO328" si="1003">SUM(DO329:DO332)</f>
        <v>400</v>
      </c>
      <c r="DP328" s="102">
        <f t="shared" si="866"/>
        <v>2</v>
      </c>
      <c r="DQ328" s="102">
        <f>SUM(DQ329:DQ332)</f>
        <v>-5000</v>
      </c>
      <c r="DR328" s="115">
        <f>SUM(DR329:DR332)</f>
        <v>15000</v>
      </c>
      <c r="DS328" s="115">
        <f t="shared" ref="DS328" si="1004">SUM(DS329:DS332)</f>
        <v>2400</v>
      </c>
      <c r="DT328" s="102">
        <f t="shared" si="868"/>
        <v>16</v>
      </c>
      <c r="DU328" s="102">
        <f>SUM(DU329:DU332)</f>
        <v>-9000</v>
      </c>
      <c r="DV328" s="115">
        <f>SUM(DV329:DV332)</f>
        <v>6000</v>
      </c>
      <c r="DW328" s="115">
        <f t="shared" ref="DW328:DZ328" si="1005">SUM(DW329:DW332)</f>
        <v>15000</v>
      </c>
      <c r="DX328" s="115">
        <f t="shared" ref="DX328" si="1006">SUM(DX329:DX332)</f>
        <v>15000</v>
      </c>
      <c r="DY328" s="115">
        <f t="shared" si="1005"/>
        <v>0</v>
      </c>
      <c r="DZ328" s="115">
        <f t="shared" si="1005"/>
        <v>0</v>
      </c>
    </row>
    <row r="329" spans="1:130" s="630" customFormat="1" ht="20.100000000000001" customHeight="1" x14ac:dyDescent="0.35">
      <c r="A329" s="622"/>
      <c r="B329" s="622"/>
      <c r="C329" s="641"/>
      <c r="D329" s="622"/>
      <c r="E329" s="622"/>
      <c r="F329" s="622"/>
      <c r="G329" s="622"/>
      <c r="H329" s="622"/>
      <c r="I329" s="622"/>
      <c r="J329" s="622" t="s">
        <v>201</v>
      </c>
      <c r="K329" s="810"/>
      <c r="L329" s="549"/>
      <c r="M329" s="587"/>
      <c r="N329" s="588">
        <v>3231</v>
      </c>
      <c r="O329" s="803" t="s">
        <v>668</v>
      </c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591"/>
      <c r="AJ329" s="31"/>
      <c r="AK329" s="31"/>
      <c r="AL329" s="31"/>
      <c r="AM329" s="31"/>
      <c r="AN329" s="51"/>
      <c r="AO329" s="51"/>
      <c r="AP329" s="51"/>
      <c r="AQ329" s="51"/>
      <c r="AR329" s="51"/>
      <c r="AS329" s="51"/>
      <c r="AT329" s="51"/>
      <c r="AU329" s="51"/>
      <c r="AV329" s="51"/>
      <c r="AW329" s="51"/>
      <c r="AX329" s="51"/>
      <c r="AY329" s="51"/>
      <c r="AZ329" s="31"/>
      <c r="BA329" s="31"/>
      <c r="BB329" s="51"/>
      <c r="BC329" s="51"/>
      <c r="BD329" s="51"/>
      <c r="BE329" s="51"/>
      <c r="BF329" s="51"/>
      <c r="BG329" s="51"/>
      <c r="BH329" s="51"/>
      <c r="BI329" s="51"/>
      <c r="BJ329" s="51"/>
      <c r="BK329" s="51"/>
      <c r="BL329" s="51"/>
      <c r="BM329" s="51"/>
      <c r="BN329" s="51"/>
      <c r="BO329" s="51"/>
      <c r="BP329" s="51"/>
      <c r="BQ329" s="51"/>
      <c r="BR329" s="51"/>
      <c r="BS329" s="51"/>
      <c r="BT329" s="51"/>
      <c r="BU329" s="51"/>
      <c r="BV329" s="51"/>
      <c r="BW329" s="51"/>
      <c r="BX329" s="51"/>
      <c r="BY329" s="51"/>
      <c r="BZ329" s="51">
        <v>0</v>
      </c>
      <c r="CA329" s="51"/>
      <c r="CB329" s="51"/>
      <c r="CC329" s="51"/>
      <c r="CD329" s="51"/>
      <c r="CE329" s="51">
        <v>0</v>
      </c>
      <c r="CF329" s="51"/>
      <c r="CG329" s="51"/>
      <c r="CH329" s="51"/>
      <c r="CI329" s="51">
        <v>0</v>
      </c>
      <c r="CJ329" s="51"/>
      <c r="CK329" s="51"/>
      <c r="CL329" s="51"/>
      <c r="CM329" s="51">
        <v>0</v>
      </c>
      <c r="CN329" s="51"/>
      <c r="CO329" s="51"/>
      <c r="CP329" s="51"/>
      <c r="CQ329" s="51">
        <v>0</v>
      </c>
      <c r="CR329" s="51">
        <v>2650</v>
      </c>
      <c r="CS329" s="51">
        <f>IFERROR(CR329/CQ329*100,)</f>
        <v>0</v>
      </c>
      <c r="CT329" s="51">
        <f>(CU329-CQ329)</f>
        <v>2650</v>
      </c>
      <c r="CU329" s="51">
        <v>2650</v>
      </c>
      <c r="CV329" s="51">
        <v>2650</v>
      </c>
      <c r="CW329" s="51">
        <f t="shared" si="858"/>
        <v>100</v>
      </c>
      <c r="CX329" s="51">
        <f>(CY329-CU329)</f>
        <v>0</v>
      </c>
      <c r="CY329" s="51">
        <v>2650</v>
      </c>
      <c r="CZ329" s="745"/>
      <c r="DA329" s="745"/>
      <c r="DB329" s="745">
        <v>2650</v>
      </c>
      <c r="DC329" s="745">
        <v>400</v>
      </c>
      <c r="DD329" s="51">
        <f t="shared" si="975"/>
        <v>15.09433962264151</v>
      </c>
      <c r="DE329" s="51">
        <f t="shared" si="976"/>
        <v>0</v>
      </c>
      <c r="DF329" s="745">
        <v>3383.08</v>
      </c>
      <c r="DG329" s="745">
        <v>0</v>
      </c>
      <c r="DH329" s="51"/>
      <c r="DI329" s="51">
        <f t="shared" si="863"/>
        <v>0</v>
      </c>
      <c r="DJ329" s="51">
        <f>(DK329-DG329)</f>
        <v>0</v>
      </c>
      <c r="DK329" s="745">
        <v>0</v>
      </c>
      <c r="DL329" s="51">
        <f t="shared" si="977"/>
        <v>0</v>
      </c>
      <c r="DM329" s="51">
        <f>(DN329-DK329)</f>
        <v>0</v>
      </c>
      <c r="DN329" s="745">
        <v>0</v>
      </c>
      <c r="DO329" s="51">
        <v>400</v>
      </c>
      <c r="DP329" s="51">
        <f t="shared" si="866"/>
        <v>0</v>
      </c>
      <c r="DQ329" s="51">
        <f>(DR329-DN329)</f>
        <v>0</v>
      </c>
      <c r="DR329" s="745"/>
      <c r="DS329" s="745">
        <v>400</v>
      </c>
      <c r="DT329" s="51">
        <f t="shared" si="868"/>
        <v>0</v>
      </c>
      <c r="DU329" s="51">
        <f>(DV329-DR329)</f>
        <v>1000</v>
      </c>
      <c r="DV329" s="745">
        <v>1000</v>
      </c>
      <c r="DW329" s="745"/>
      <c r="DX329" s="745"/>
      <c r="DY329" s="745"/>
      <c r="DZ329" s="745"/>
    </row>
    <row r="330" spans="1:130" s="630" customFormat="1" ht="20.100000000000001" customHeight="1" x14ac:dyDescent="0.35">
      <c r="A330" s="622"/>
      <c r="B330" s="622"/>
      <c r="C330" s="641"/>
      <c r="D330" s="622"/>
      <c r="E330" s="622"/>
      <c r="F330" s="622"/>
      <c r="G330" s="622"/>
      <c r="H330" s="622"/>
      <c r="I330" s="622"/>
      <c r="J330" s="622" t="s">
        <v>201</v>
      </c>
      <c r="K330" s="810"/>
      <c r="L330" s="587"/>
      <c r="M330" s="609"/>
      <c r="N330" s="588">
        <v>3237</v>
      </c>
      <c r="O330" s="642" t="s">
        <v>187</v>
      </c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591"/>
      <c r="AJ330" s="31"/>
      <c r="AK330" s="31"/>
      <c r="AL330" s="31"/>
      <c r="AM330" s="31"/>
      <c r="AN330" s="51"/>
      <c r="AO330" s="51"/>
      <c r="AP330" s="51"/>
      <c r="AQ330" s="51"/>
      <c r="AR330" s="51"/>
      <c r="AS330" s="51"/>
      <c r="AT330" s="51"/>
      <c r="AU330" s="51"/>
      <c r="AV330" s="51"/>
      <c r="AW330" s="51"/>
      <c r="AX330" s="51"/>
      <c r="AY330" s="51"/>
      <c r="AZ330" s="31"/>
      <c r="BA330" s="31"/>
      <c r="BB330" s="51"/>
      <c r="BC330" s="51"/>
      <c r="BD330" s="51"/>
      <c r="BE330" s="51"/>
      <c r="BF330" s="51"/>
      <c r="BG330" s="51">
        <v>0</v>
      </c>
      <c r="BH330" s="51">
        <v>0</v>
      </c>
      <c r="BI330" s="51"/>
      <c r="BJ330" s="51">
        <v>0</v>
      </c>
      <c r="BK330" s="51">
        <v>0</v>
      </c>
      <c r="BL330" s="51">
        <f t="shared" ref="BL330:BL352" si="1007">IFERROR(BK330/BJ330*100,)</f>
        <v>0</v>
      </c>
      <c r="BM330" s="51"/>
      <c r="BN330" s="51"/>
      <c r="BO330" s="51">
        <v>4000</v>
      </c>
      <c r="BP330" s="51"/>
      <c r="BQ330" s="51"/>
      <c r="BR330" s="51">
        <f>(BS330-BO330)</f>
        <v>-4000</v>
      </c>
      <c r="BS330" s="51">
        <v>0</v>
      </c>
      <c r="BT330" s="51">
        <v>15000</v>
      </c>
      <c r="BU330" s="51">
        <f>(BY330-BO330)</f>
        <v>-2000</v>
      </c>
      <c r="BV330" s="51">
        <v>0</v>
      </c>
      <c r="BW330" s="51"/>
      <c r="BX330" s="51"/>
      <c r="BY330" s="51">
        <v>2000</v>
      </c>
      <c r="BZ330" s="51">
        <v>15000</v>
      </c>
      <c r="CA330" s="51">
        <f>IFERROR(BZ330/BG330*100,)</f>
        <v>0</v>
      </c>
      <c r="CB330" s="51">
        <f>IFERROR(BZ330/BY330*100,)</f>
        <v>750</v>
      </c>
      <c r="CC330" s="51"/>
      <c r="CD330" s="51"/>
      <c r="CE330" s="51">
        <v>0</v>
      </c>
      <c r="CF330" s="51">
        <v>0</v>
      </c>
      <c r="CG330" s="51">
        <f t="shared" si="994"/>
        <v>0</v>
      </c>
      <c r="CH330" s="51">
        <f>(CI330-CE330)</f>
        <v>3000</v>
      </c>
      <c r="CI330" s="51">
        <v>3000</v>
      </c>
      <c r="CJ330" s="51"/>
      <c r="CK330" s="51">
        <f t="shared" si="855"/>
        <v>0</v>
      </c>
      <c r="CL330" s="51">
        <f>(CM330-CI330)</f>
        <v>0</v>
      </c>
      <c r="CM330" s="51">
        <v>3000</v>
      </c>
      <c r="CN330" s="51"/>
      <c r="CO330" s="51">
        <f t="shared" si="856"/>
        <v>0</v>
      </c>
      <c r="CP330" s="51">
        <f>(CQ330-CM330)</f>
        <v>0</v>
      </c>
      <c r="CQ330" s="51">
        <v>3000</v>
      </c>
      <c r="CR330" s="51">
        <v>340</v>
      </c>
      <c r="CS330" s="51">
        <f t="shared" si="857"/>
        <v>11.333333333333332</v>
      </c>
      <c r="CT330" s="51">
        <f>(CU330-CQ330)</f>
        <v>8500</v>
      </c>
      <c r="CU330" s="51">
        <v>11500</v>
      </c>
      <c r="CV330" s="51">
        <v>340</v>
      </c>
      <c r="CW330" s="51">
        <f t="shared" si="858"/>
        <v>2.9565217391304346</v>
      </c>
      <c r="CX330" s="51">
        <f>(CY330-CU330)</f>
        <v>0</v>
      </c>
      <c r="CY330" s="51">
        <v>11500</v>
      </c>
      <c r="CZ330" s="745"/>
      <c r="DA330" s="745"/>
      <c r="DB330" s="745">
        <v>340</v>
      </c>
      <c r="DC330" s="745">
        <v>0</v>
      </c>
      <c r="DD330" s="51">
        <f t="shared" si="975"/>
        <v>0</v>
      </c>
      <c r="DE330" s="51">
        <f t="shared" si="976"/>
        <v>0</v>
      </c>
      <c r="DF330" s="745">
        <v>60766.92</v>
      </c>
      <c r="DG330" s="745">
        <v>5000</v>
      </c>
      <c r="DH330" s="51"/>
      <c r="DI330" s="51">
        <f t="shared" si="863"/>
        <v>0</v>
      </c>
      <c r="DJ330" s="51">
        <f>(DK330-DG330)</f>
        <v>0</v>
      </c>
      <c r="DK330" s="745">
        <v>5000</v>
      </c>
      <c r="DL330" s="51">
        <f t="shared" si="977"/>
        <v>1215.3383999999999</v>
      </c>
      <c r="DM330" s="51">
        <f>(DN330-DK330)</f>
        <v>0</v>
      </c>
      <c r="DN330" s="745">
        <v>5000</v>
      </c>
      <c r="DO330" s="51"/>
      <c r="DP330" s="51">
        <f t="shared" si="866"/>
        <v>0</v>
      </c>
      <c r="DQ330" s="51">
        <f>(DR330-DN330)</f>
        <v>0</v>
      </c>
      <c r="DR330" s="745">
        <v>5000</v>
      </c>
      <c r="DS330" s="745">
        <v>0</v>
      </c>
      <c r="DT330" s="51">
        <f t="shared" si="868"/>
        <v>0</v>
      </c>
      <c r="DU330" s="51">
        <f>(DV330-DR330)</f>
        <v>-5000</v>
      </c>
      <c r="DV330" s="745"/>
      <c r="DW330" s="745">
        <v>5000</v>
      </c>
      <c r="DX330" s="745">
        <v>5000</v>
      </c>
      <c r="DY330" s="745"/>
      <c r="DZ330" s="745"/>
    </row>
    <row r="331" spans="1:130" s="630" customFormat="1" ht="20.100000000000001" customHeight="1" x14ac:dyDescent="0.35">
      <c r="A331" s="622"/>
      <c r="B331" s="622"/>
      <c r="C331" s="641"/>
      <c r="D331" s="622"/>
      <c r="E331" s="622"/>
      <c r="F331" s="622"/>
      <c r="G331" s="622"/>
      <c r="H331" s="622"/>
      <c r="I331" s="622"/>
      <c r="J331" s="622" t="s">
        <v>201</v>
      </c>
      <c r="K331" s="832"/>
      <c r="L331" s="587"/>
      <c r="M331" s="609"/>
      <c r="N331" s="588">
        <v>3238</v>
      </c>
      <c r="O331" s="642" t="s">
        <v>39</v>
      </c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591"/>
      <c r="AJ331" s="31"/>
      <c r="AK331" s="31"/>
      <c r="AL331" s="31"/>
      <c r="AM331" s="31"/>
      <c r="AN331" s="51"/>
      <c r="AO331" s="51"/>
      <c r="AP331" s="51"/>
      <c r="AQ331" s="51"/>
      <c r="AR331" s="51"/>
      <c r="AS331" s="51"/>
      <c r="AT331" s="51"/>
      <c r="AU331" s="51"/>
      <c r="AV331" s="51"/>
      <c r="AW331" s="51"/>
      <c r="AX331" s="51"/>
      <c r="AY331" s="51"/>
      <c r="AZ331" s="31"/>
      <c r="BA331" s="31"/>
      <c r="BB331" s="51"/>
      <c r="BC331" s="51"/>
      <c r="BD331" s="51"/>
      <c r="BE331" s="51"/>
      <c r="BF331" s="51"/>
      <c r="BG331" s="51"/>
      <c r="BH331" s="51"/>
      <c r="BI331" s="51"/>
      <c r="BJ331" s="51"/>
      <c r="BK331" s="51"/>
      <c r="BL331" s="51"/>
      <c r="BM331" s="51"/>
      <c r="BN331" s="51"/>
      <c r="BO331" s="51"/>
      <c r="BP331" s="51"/>
      <c r="BQ331" s="51"/>
      <c r="BR331" s="51"/>
      <c r="BS331" s="51"/>
      <c r="BT331" s="51"/>
      <c r="BU331" s="51"/>
      <c r="BV331" s="51"/>
      <c r="BW331" s="51"/>
      <c r="BX331" s="51"/>
      <c r="BY331" s="51"/>
      <c r="BZ331" s="51"/>
      <c r="CA331" s="51"/>
      <c r="CB331" s="51"/>
      <c r="CC331" s="51"/>
      <c r="CD331" s="51"/>
      <c r="CE331" s="51"/>
      <c r="CF331" s="51"/>
      <c r="CG331" s="51"/>
      <c r="CH331" s="51"/>
      <c r="CI331" s="51"/>
      <c r="CJ331" s="51"/>
      <c r="CK331" s="51"/>
      <c r="CL331" s="51"/>
      <c r="CM331" s="51"/>
      <c r="CN331" s="51"/>
      <c r="CO331" s="51"/>
      <c r="CP331" s="51"/>
      <c r="CQ331" s="51"/>
      <c r="CR331" s="51"/>
      <c r="CS331" s="51"/>
      <c r="CT331" s="51"/>
      <c r="CU331" s="51"/>
      <c r="CV331" s="51"/>
      <c r="CW331" s="51"/>
      <c r="CX331" s="51"/>
      <c r="CY331" s="51"/>
      <c r="CZ331" s="745"/>
      <c r="DA331" s="745"/>
      <c r="DB331" s="745"/>
      <c r="DC331" s="745"/>
      <c r="DD331" s="51"/>
      <c r="DE331" s="51"/>
      <c r="DF331" s="745"/>
      <c r="DG331" s="745"/>
      <c r="DH331" s="51"/>
      <c r="DI331" s="51"/>
      <c r="DJ331" s="51"/>
      <c r="DK331" s="745"/>
      <c r="DL331" s="51"/>
      <c r="DM331" s="51"/>
      <c r="DN331" s="745"/>
      <c r="DO331" s="51"/>
      <c r="DP331" s="51"/>
      <c r="DQ331" s="51"/>
      <c r="DR331" s="745"/>
      <c r="DS331" s="745">
        <v>2000</v>
      </c>
      <c r="DT331" s="51">
        <f t="shared" ref="DT331" si="1008">IFERROR(DS331/DR331*100,)</f>
        <v>0</v>
      </c>
      <c r="DU331" s="51">
        <f>(DV331-DR331)</f>
        <v>2000</v>
      </c>
      <c r="DV331" s="745">
        <v>2000</v>
      </c>
      <c r="DW331" s="745"/>
      <c r="DX331" s="745"/>
      <c r="DY331" s="745"/>
      <c r="DZ331" s="745"/>
    </row>
    <row r="332" spans="1:130" s="630" customFormat="1" ht="20.100000000000001" customHeight="1" x14ac:dyDescent="0.35">
      <c r="A332" s="622"/>
      <c r="B332" s="622"/>
      <c r="C332" s="641"/>
      <c r="D332" s="622"/>
      <c r="E332" s="622"/>
      <c r="F332" s="622"/>
      <c r="G332" s="622"/>
      <c r="H332" s="622"/>
      <c r="I332" s="622"/>
      <c r="J332" s="622" t="s">
        <v>201</v>
      </c>
      <c r="K332" s="810"/>
      <c r="L332" s="587"/>
      <c r="M332" s="609"/>
      <c r="N332" s="588">
        <v>3239</v>
      </c>
      <c r="O332" s="573" t="s">
        <v>40</v>
      </c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591"/>
      <c r="AJ332" s="31"/>
      <c r="AK332" s="31"/>
      <c r="AL332" s="31"/>
      <c r="AM332" s="31"/>
      <c r="AN332" s="51"/>
      <c r="AO332" s="51"/>
      <c r="AP332" s="51"/>
      <c r="AQ332" s="51"/>
      <c r="AR332" s="51"/>
      <c r="AS332" s="51"/>
      <c r="AT332" s="51"/>
      <c r="AU332" s="51"/>
      <c r="AV332" s="51"/>
      <c r="AW332" s="51"/>
      <c r="AX332" s="51"/>
      <c r="AY332" s="51"/>
      <c r="AZ332" s="31"/>
      <c r="BA332" s="31"/>
      <c r="BB332" s="51"/>
      <c r="BC332" s="51"/>
      <c r="BD332" s="51"/>
      <c r="BE332" s="51"/>
      <c r="BF332" s="51"/>
      <c r="BG332" s="51">
        <v>0</v>
      </c>
      <c r="BH332" s="51">
        <v>0</v>
      </c>
      <c r="BI332" s="51"/>
      <c r="BJ332" s="51">
        <v>0</v>
      </c>
      <c r="BK332" s="51">
        <v>0</v>
      </c>
      <c r="BL332" s="51">
        <f t="shared" si="1007"/>
        <v>0</v>
      </c>
      <c r="BM332" s="51"/>
      <c r="BN332" s="51"/>
      <c r="BO332" s="51">
        <v>15000</v>
      </c>
      <c r="BP332" s="51"/>
      <c r="BQ332" s="51"/>
      <c r="BR332" s="51">
        <f>(BS332-BO332)</f>
        <v>0</v>
      </c>
      <c r="BS332" s="51">
        <v>15000</v>
      </c>
      <c r="BT332" s="51">
        <v>0</v>
      </c>
      <c r="BU332" s="51">
        <f>(BY332-BO332)</f>
        <v>0</v>
      </c>
      <c r="BV332" s="51">
        <v>15000</v>
      </c>
      <c r="BW332" s="51"/>
      <c r="BX332" s="51"/>
      <c r="BY332" s="51">
        <v>15000</v>
      </c>
      <c r="BZ332" s="51">
        <v>0</v>
      </c>
      <c r="CA332" s="51">
        <f>IFERROR(BZ332/BG332*100,)</f>
        <v>0</v>
      </c>
      <c r="CB332" s="51">
        <f>IFERROR(BZ332/BY332*100,)</f>
        <v>0</v>
      </c>
      <c r="CC332" s="51"/>
      <c r="CD332" s="51"/>
      <c r="CE332" s="51">
        <v>15000</v>
      </c>
      <c r="CF332" s="51">
        <v>0</v>
      </c>
      <c r="CG332" s="51">
        <f t="shared" si="994"/>
        <v>0</v>
      </c>
      <c r="CH332" s="51">
        <f>(CI332-CE332)</f>
        <v>-15000</v>
      </c>
      <c r="CI332" s="51">
        <v>0</v>
      </c>
      <c r="CJ332" s="51"/>
      <c r="CK332" s="51">
        <f t="shared" si="855"/>
        <v>0</v>
      </c>
      <c r="CL332" s="51">
        <f>(CM332-CI332)</f>
        <v>0</v>
      </c>
      <c r="CM332" s="51">
        <v>0</v>
      </c>
      <c r="CN332" s="51"/>
      <c r="CO332" s="51">
        <f t="shared" si="856"/>
        <v>0</v>
      </c>
      <c r="CP332" s="51">
        <f>(CQ332-CM332)</f>
        <v>0</v>
      </c>
      <c r="CQ332" s="51">
        <v>0</v>
      </c>
      <c r="CR332" s="51">
        <v>0</v>
      </c>
      <c r="CS332" s="51">
        <f t="shared" si="857"/>
        <v>0</v>
      </c>
      <c r="CT332" s="51">
        <f>(CU332-CQ332)</f>
        <v>0</v>
      </c>
      <c r="CU332" s="51">
        <v>0</v>
      </c>
      <c r="CV332" s="51">
        <v>0</v>
      </c>
      <c r="CW332" s="51">
        <f t="shared" si="858"/>
        <v>0</v>
      </c>
      <c r="CX332" s="51">
        <f>(CY332-CU332)</f>
        <v>50000</v>
      </c>
      <c r="CY332" s="51">
        <v>50000</v>
      </c>
      <c r="CZ332" s="745"/>
      <c r="DA332" s="745"/>
      <c r="DB332" s="745">
        <v>0</v>
      </c>
      <c r="DC332" s="745">
        <v>0</v>
      </c>
      <c r="DD332" s="51">
        <f t="shared" si="975"/>
        <v>0</v>
      </c>
      <c r="DE332" s="51">
        <f t="shared" si="976"/>
        <v>0</v>
      </c>
      <c r="DF332" s="745">
        <v>0</v>
      </c>
      <c r="DG332" s="745">
        <v>15000</v>
      </c>
      <c r="DH332" s="51"/>
      <c r="DI332" s="51">
        <f t="shared" si="863"/>
        <v>0</v>
      </c>
      <c r="DJ332" s="51">
        <f>(DK332-DG332)</f>
        <v>0</v>
      </c>
      <c r="DK332" s="745">
        <v>15000</v>
      </c>
      <c r="DL332" s="51">
        <f t="shared" si="977"/>
        <v>0</v>
      </c>
      <c r="DM332" s="51">
        <f>(DN332-DK332)</f>
        <v>0</v>
      </c>
      <c r="DN332" s="745">
        <v>15000</v>
      </c>
      <c r="DO332" s="51"/>
      <c r="DP332" s="51">
        <f t="shared" si="866"/>
        <v>0</v>
      </c>
      <c r="DQ332" s="51">
        <f>(DR332-DN332)</f>
        <v>-5000</v>
      </c>
      <c r="DR332" s="745">
        <v>10000</v>
      </c>
      <c r="DS332" s="745"/>
      <c r="DT332" s="51">
        <f t="shared" si="868"/>
        <v>0</v>
      </c>
      <c r="DU332" s="51">
        <f>(DV332-DR332)</f>
        <v>-7000</v>
      </c>
      <c r="DV332" s="745">
        <v>3000</v>
      </c>
      <c r="DW332" s="745">
        <v>10000</v>
      </c>
      <c r="DX332" s="745">
        <v>10000</v>
      </c>
      <c r="DY332" s="745"/>
      <c r="DZ332" s="745"/>
    </row>
    <row r="333" spans="1:130" s="630" customFormat="1" ht="20.100000000000001" customHeight="1" x14ac:dyDescent="0.35">
      <c r="A333" s="622"/>
      <c r="B333" s="622" t="s">
        <v>719</v>
      </c>
      <c r="C333" s="641" t="s">
        <v>473</v>
      </c>
      <c r="D333" s="622"/>
      <c r="E333" s="622"/>
      <c r="F333" s="622"/>
      <c r="G333" s="622"/>
      <c r="H333" s="622"/>
      <c r="I333" s="622"/>
      <c r="J333" s="622" t="s">
        <v>201</v>
      </c>
      <c r="K333" s="810"/>
      <c r="L333" s="587"/>
      <c r="M333" s="822">
        <v>324</v>
      </c>
      <c r="N333" s="822" t="s">
        <v>256</v>
      </c>
      <c r="O333" s="805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591"/>
      <c r="AJ333" s="31"/>
      <c r="AK333" s="31"/>
      <c r="AL333" s="31"/>
      <c r="AM333" s="31"/>
      <c r="AN333" s="51"/>
      <c r="AO333" s="51"/>
      <c r="AP333" s="51"/>
      <c r="AQ333" s="51"/>
      <c r="AR333" s="51"/>
      <c r="AS333" s="51"/>
      <c r="AT333" s="51"/>
      <c r="AU333" s="51"/>
      <c r="AV333" s="51"/>
      <c r="AW333" s="51"/>
      <c r="AX333" s="51"/>
      <c r="AY333" s="51"/>
      <c r="AZ333" s="31"/>
      <c r="BA333" s="31"/>
      <c r="BB333" s="51"/>
      <c r="BC333" s="51"/>
      <c r="BD333" s="51"/>
      <c r="BE333" s="51"/>
      <c r="BF333" s="51"/>
      <c r="BG333" s="51"/>
      <c r="BH333" s="51"/>
      <c r="BI333" s="51"/>
      <c r="BJ333" s="51"/>
      <c r="BK333" s="51"/>
      <c r="BL333" s="51"/>
      <c r="BM333" s="51"/>
      <c r="BN333" s="51"/>
      <c r="BO333" s="51"/>
      <c r="BP333" s="51"/>
      <c r="BQ333" s="51"/>
      <c r="BR333" s="51"/>
      <c r="BS333" s="51"/>
      <c r="BT333" s="51"/>
      <c r="BU333" s="51"/>
      <c r="BV333" s="51"/>
      <c r="BW333" s="51"/>
      <c r="BX333" s="51"/>
      <c r="BY333" s="51"/>
      <c r="BZ333" s="102">
        <f>BZ334</f>
        <v>0</v>
      </c>
      <c r="CA333" s="51"/>
      <c r="CB333" s="51"/>
      <c r="CC333" s="51"/>
      <c r="CD333" s="51"/>
      <c r="CE333" s="102">
        <f>CE334</f>
        <v>0</v>
      </c>
      <c r="CF333" s="102">
        <f>CF334</f>
        <v>0</v>
      </c>
      <c r="CG333" s="102">
        <f>IFERROR(CF333/CE333*100,)</f>
        <v>0</v>
      </c>
      <c r="CH333" s="102">
        <f>CH334</f>
        <v>2500</v>
      </c>
      <c r="CI333" s="102">
        <f>CI334</f>
        <v>2500</v>
      </c>
      <c r="CJ333" s="102"/>
      <c r="CK333" s="102">
        <f>IFERROR(CJ333/CI333*100,)</f>
        <v>0</v>
      </c>
      <c r="CL333" s="102">
        <f>CL334</f>
        <v>0</v>
      </c>
      <c r="CM333" s="102">
        <f>CM334</f>
        <v>2500</v>
      </c>
      <c r="CN333" s="102"/>
      <c r="CO333" s="102">
        <f>IFERROR(CN333/CM333*100,)</f>
        <v>0</v>
      </c>
      <c r="CP333" s="102">
        <f>CP334</f>
        <v>0</v>
      </c>
      <c r="CQ333" s="102">
        <f>CQ334</f>
        <v>2500</v>
      </c>
      <c r="CR333" s="102">
        <f>CR334</f>
        <v>2000</v>
      </c>
      <c r="CS333" s="102">
        <f t="shared" si="857"/>
        <v>80</v>
      </c>
      <c r="CT333" s="102">
        <f>CT334</f>
        <v>-500</v>
      </c>
      <c r="CU333" s="102">
        <f>CU334</f>
        <v>2000</v>
      </c>
      <c r="CV333" s="102">
        <f>CV334</f>
        <v>2000</v>
      </c>
      <c r="CW333" s="102">
        <f t="shared" si="858"/>
        <v>100</v>
      </c>
      <c r="CX333" s="102">
        <f t="shared" ref="CX333:DH333" si="1009">CX334</f>
        <v>3000</v>
      </c>
      <c r="CY333" s="102">
        <f t="shared" si="1009"/>
        <v>5000</v>
      </c>
      <c r="CZ333" s="115">
        <f t="shared" si="1009"/>
        <v>0</v>
      </c>
      <c r="DA333" s="115">
        <f t="shared" si="1009"/>
        <v>0</v>
      </c>
      <c r="DB333" s="115">
        <f>DB334</f>
        <v>2000</v>
      </c>
      <c r="DC333" s="115">
        <f>DC334</f>
        <v>6143.8</v>
      </c>
      <c r="DD333" s="102">
        <f t="shared" si="975"/>
        <v>307.19000000000005</v>
      </c>
      <c r="DE333" s="102">
        <f t="shared" si="976"/>
        <v>97.520634920634919</v>
      </c>
      <c r="DF333" s="115">
        <v>2000</v>
      </c>
      <c r="DG333" s="115">
        <f t="shared" si="1009"/>
        <v>2000</v>
      </c>
      <c r="DH333" s="102">
        <f t="shared" si="1009"/>
        <v>2574.48</v>
      </c>
      <c r="DI333" s="102">
        <f t="shared" si="863"/>
        <v>128.72399999999999</v>
      </c>
      <c r="DJ333" s="102">
        <f>DJ334</f>
        <v>4300</v>
      </c>
      <c r="DK333" s="115">
        <f>DK334</f>
        <v>6300</v>
      </c>
      <c r="DL333" s="102">
        <f t="shared" si="977"/>
        <v>31.746031746031743</v>
      </c>
      <c r="DM333" s="102">
        <f>DM334</f>
        <v>0</v>
      </c>
      <c r="DN333" s="115">
        <f>DN334</f>
        <v>6300</v>
      </c>
      <c r="DO333" s="102">
        <f t="shared" ref="DO333" si="1010">DO334</f>
        <v>6143.8</v>
      </c>
      <c r="DP333" s="102">
        <f t="shared" si="866"/>
        <v>97.520634920634919</v>
      </c>
      <c r="DQ333" s="102">
        <f>DQ334</f>
        <v>0</v>
      </c>
      <c r="DR333" s="115">
        <f>DR334</f>
        <v>6300</v>
      </c>
      <c r="DS333" s="115">
        <f t="shared" ref="DS333" si="1011">DS334</f>
        <v>6143.8</v>
      </c>
      <c r="DT333" s="102">
        <f t="shared" si="868"/>
        <v>97.520634920634919</v>
      </c>
      <c r="DU333" s="102">
        <f>DU334</f>
        <v>5200</v>
      </c>
      <c r="DV333" s="115">
        <f>DV334</f>
        <v>11500</v>
      </c>
      <c r="DW333" s="115">
        <f t="shared" ref="DW333:DZ333" si="1012">DW334</f>
        <v>21300</v>
      </c>
      <c r="DX333" s="115">
        <f t="shared" si="1012"/>
        <v>21300</v>
      </c>
      <c r="DY333" s="115">
        <f t="shared" si="1012"/>
        <v>0</v>
      </c>
      <c r="DZ333" s="115">
        <f t="shared" si="1012"/>
        <v>0</v>
      </c>
    </row>
    <row r="334" spans="1:130" s="630" customFormat="1" ht="20.100000000000001" customHeight="1" x14ac:dyDescent="0.35">
      <c r="A334" s="622"/>
      <c r="B334" s="622"/>
      <c r="C334" s="641"/>
      <c r="D334" s="622"/>
      <c r="E334" s="622"/>
      <c r="F334" s="622"/>
      <c r="G334" s="622"/>
      <c r="H334" s="622"/>
      <c r="I334" s="622"/>
      <c r="J334" s="622" t="s">
        <v>201</v>
      </c>
      <c r="K334" s="810"/>
      <c r="L334" s="587"/>
      <c r="M334" s="680"/>
      <c r="N334" s="701">
        <v>3241</v>
      </c>
      <c r="O334" s="682" t="s">
        <v>256</v>
      </c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591"/>
      <c r="AJ334" s="31"/>
      <c r="AK334" s="31"/>
      <c r="AL334" s="31"/>
      <c r="AM334" s="31"/>
      <c r="AN334" s="51"/>
      <c r="AO334" s="51"/>
      <c r="AP334" s="51"/>
      <c r="AQ334" s="51"/>
      <c r="AR334" s="51"/>
      <c r="AS334" s="51"/>
      <c r="AT334" s="51"/>
      <c r="AU334" s="51"/>
      <c r="AV334" s="51"/>
      <c r="AW334" s="51"/>
      <c r="AX334" s="51"/>
      <c r="AY334" s="51"/>
      <c r="AZ334" s="31"/>
      <c r="BA334" s="31"/>
      <c r="BB334" s="51"/>
      <c r="BC334" s="51"/>
      <c r="BD334" s="51"/>
      <c r="BE334" s="51"/>
      <c r="BF334" s="51"/>
      <c r="BG334" s="51"/>
      <c r="BH334" s="51"/>
      <c r="BI334" s="51"/>
      <c r="BJ334" s="51"/>
      <c r="BK334" s="51"/>
      <c r="BL334" s="51"/>
      <c r="BM334" s="51"/>
      <c r="BN334" s="51"/>
      <c r="BO334" s="51"/>
      <c r="BP334" s="51"/>
      <c r="BQ334" s="51"/>
      <c r="BR334" s="51"/>
      <c r="BS334" s="51"/>
      <c r="BT334" s="51"/>
      <c r="BU334" s="51"/>
      <c r="BV334" s="51"/>
      <c r="BW334" s="51"/>
      <c r="BX334" s="51"/>
      <c r="BY334" s="51"/>
      <c r="BZ334" s="51">
        <v>0</v>
      </c>
      <c r="CA334" s="51"/>
      <c r="CB334" s="51"/>
      <c r="CC334" s="51"/>
      <c r="CD334" s="51"/>
      <c r="CE334" s="51">
        <v>0</v>
      </c>
      <c r="CF334" s="51">
        <v>0</v>
      </c>
      <c r="CG334" s="51"/>
      <c r="CH334" s="51">
        <f>(CI334-CE334)</f>
        <v>2500</v>
      </c>
      <c r="CI334" s="51">
        <v>2500</v>
      </c>
      <c r="CJ334" s="51"/>
      <c r="CK334" s="51"/>
      <c r="CL334" s="51">
        <f>(CM334-CI334)</f>
        <v>0</v>
      </c>
      <c r="CM334" s="51">
        <v>2500</v>
      </c>
      <c r="CN334" s="51"/>
      <c r="CO334" s="51"/>
      <c r="CP334" s="51">
        <f>(CQ334-CM334)</f>
        <v>0</v>
      </c>
      <c r="CQ334" s="51">
        <v>2500</v>
      </c>
      <c r="CR334" s="51">
        <v>2000</v>
      </c>
      <c r="CS334" s="51">
        <f t="shared" si="857"/>
        <v>80</v>
      </c>
      <c r="CT334" s="51">
        <f>(CU334-CQ334)</f>
        <v>-500</v>
      </c>
      <c r="CU334" s="51">
        <v>2000</v>
      </c>
      <c r="CV334" s="51">
        <v>2000</v>
      </c>
      <c r="CW334" s="51">
        <f t="shared" si="858"/>
        <v>100</v>
      </c>
      <c r="CX334" s="51">
        <f>(CY334-CU334)</f>
        <v>3000</v>
      </c>
      <c r="CY334" s="51">
        <v>5000</v>
      </c>
      <c r="CZ334" s="745"/>
      <c r="DA334" s="745"/>
      <c r="DB334" s="745">
        <v>2000</v>
      </c>
      <c r="DC334" s="745">
        <v>6143.8</v>
      </c>
      <c r="DD334" s="51">
        <f t="shared" si="975"/>
        <v>307.19000000000005</v>
      </c>
      <c r="DE334" s="51">
        <f t="shared" si="976"/>
        <v>97.520634920634919</v>
      </c>
      <c r="DF334" s="745">
        <v>2000</v>
      </c>
      <c r="DG334" s="745">
        <v>2000</v>
      </c>
      <c r="DH334" s="51">
        <v>2574.48</v>
      </c>
      <c r="DI334" s="51">
        <f t="shared" si="863"/>
        <v>128.72399999999999</v>
      </c>
      <c r="DJ334" s="51">
        <f>(DK334-DG334)</f>
        <v>4300</v>
      </c>
      <c r="DK334" s="745">
        <v>6300</v>
      </c>
      <c r="DL334" s="51">
        <f t="shared" si="977"/>
        <v>31.746031746031743</v>
      </c>
      <c r="DM334" s="51">
        <f>(DN334-DK334)</f>
        <v>0</v>
      </c>
      <c r="DN334" s="745">
        <v>6300</v>
      </c>
      <c r="DO334" s="51">
        <v>6143.8</v>
      </c>
      <c r="DP334" s="51">
        <f t="shared" si="866"/>
        <v>97.520634920634919</v>
      </c>
      <c r="DQ334" s="51">
        <f>(DR334-DN334)</f>
        <v>0</v>
      </c>
      <c r="DR334" s="745">
        <v>6300</v>
      </c>
      <c r="DS334" s="745">
        <v>6143.8</v>
      </c>
      <c r="DT334" s="51">
        <f t="shared" si="868"/>
        <v>97.520634920634919</v>
      </c>
      <c r="DU334" s="51">
        <f>(DV334-DR334)</f>
        <v>5200</v>
      </c>
      <c r="DV334" s="745">
        <v>11500</v>
      </c>
      <c r="DW334" s="745">
        <v>21300</v>
      </c>
      <c r="DX334" s="745">
        <v>21300</v>
      </c>
      <c r="DY334" s="745"/>
      <c r="DZ334" s="745"/>
    </row>
    <row r="335" spans="1:130" s="630" customFormat="1" ht="20.100000000000001" customHeight="1" x14ac:dyDescent="0.35">
      <c r="A335" s="622"/>
      <c r="B335" s="622" t="s">
        <v>662</v>
      </c>
      <c r="C335" s="641" t="s">
        <v>473</v>
      </c>
      <c r="D335" s="622"/>
      <c r="E335" s="622"/>
      <c r="F335" s="622"/>
      <c r="G335" s="622"/>
      <c r="H335" s="622"/>
      <c r="I335" s="622"/>
      <c r="J335" s="622" t="s">
        <v>201</v>
      </c>
      <c r="K335" s="810"/>
      <c r="L335" s="587"/>
      <c r="M335" s="822">
        <v>329</v>
      </c>
      <c r="N335" s="822" t="s">
        <v>190</v>
      </c>
      <c r="O335" s="805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591"/>
      <c r="AJ335" s="31"/>
      <c r="AK335" s="31"/>
      <c r="AL335" s="31"/>
      <c r="AM335" s="31"/>
      <c r="AN335" s="51"/>
      <c r="AO335" s="51"/>
      <c r="AP335" s="51"/>
      <c r="AQ335" s="51"/>
      <c r="AR335" s="51"/>
      <c r="AS335" s="51"/>
      <c r="AT335" s="51"/>
      <c r="AU335" s="51"/>
      <c r="AV335" s="51"/>
      <c r="AW335" s="51"/>
      <c r="AX335" s="51"/>
      <c r="AY335" s="51"/>
      <c r="AZ335" s="31"/>
      <c r="BA335" s="31"/>
      <c r="BB335" s="51"/>
      <c r="BC335" s="51"/>
      <c r="BD335" s="51"/>
      <c r="BE335" s="51"/>
      <c r="BF335" s="51"/>
      <c r="BG335" s="102">
        <f>BG336</f>
        <v>0</v>
      </c>
      <c r="BH335" s="102">
        <f>BH336</f>
        <v>0</v>
      </c>
      <c r="BI335" s="51"/>
      <c r="BJ335" s="102">
        <f>BJ336</f>
        <v>0</v>
      </c>
      <c r="BK335" s="102">
        <f>BK336</f>
        <v>0</v>
      </c>
      <c r="BL335" s="102">
        <f t="shared" si="1007"/>
        <v>0</v>
      </c>
      <c r="BM335" s="102"/>
      <c r="BN335" s="102"/>
      <c r="BO335" s="102">
        <f>BO336</f>
        <v>1000</v>
      </c>
      <c r="BP335" s="102"/>
      <c r="BQ335" s="102"/>
      <c r="BR335" s="102">
        <f>BR336</f>
        <v>-1000</v>
      </c>
      <c r="BS335" s="102">
        <f>BS336</f>
        <v>0</v>
      </c>
      <c r="BT335" s="102">
        <f>BT336</f>
        <v>256.25</v>
      </c>
      <c r="BU335" s="102">
        <f>BU336</f>
        <v>0</v>
      </c>
      <c r="BV335" s="102">
        <f>BV336</f>
        <v>0</v>
      </c>
      <c r="BW335" s="102"/>
      <c r="BX335" s="102"/>
      <c r="BY335" s="102">
        <f>BY336</f>
        <v>1000</v>
      </c>
      <c r="BZ335" s="102">
        <f>BZ336</f>
        <v>597.83000000000004</v>
      </c>
      <c r="CA335" s="102">
        <f t="shared" ref="CA335:CA340" si="1013">IFERROR(BZ335/BG335*100,)</f>
        <v>0</v>
      </c>
      <c r="CB335" s="102">
        <f t="shared" ref="CB335:CB340" si="1014">IFERROR(BZ335/BY335*100,)</f>
        <v>59.783000000000008</v>
      </c>
      <c r="CC335" s="102">
        <f>CC336</f>
        <v>0</v>
      </c>
      <c r="CD335" s="102">
        <f>CD336</f>
        <v>0</v>
      </c>
      <c r="CE335" s="102">
        <f>CE336</f>
        <v>0</v>
      </c>
      <c r="CF335" s="102">
        <f>CF336</f>
        <v>0</v>
      </c>
      <c r="CG335" s="102">
        <f t="shared" si="994"/>
        <v>0</v>
      </c>
      <c r="CH335" s="102">
        <f>CH336</f>
        <v>1000</v>
      </c>
      <c r="CI335" s="102">
        <f>CI336</f>
        <v>1000</v>
      </c>
      <c r="CJ335" s="102"/>
      <c r="CK335" s="102">
        <f t="shared" ref="CK335:CK386" si="1015">IFERROR(CJ335/CI335*100,)</f>
        <v>0</v>
      </c>
      <c r="CL335" s="102">
        <f>CL336</f>
        <v>0</v>
      </c>
      <c r="CM335" s="102">
        <f>CM336</f>
        <v>1000</v>
      </c>
      <c r="CN335" s="102"/>
      <c r="CO335" s="102">
        <f t="shared" ref="CO335:CO386" si="1016">IFERROR(CN335/CM335*100,)</f>
        <v>0</v>
      </c>
      <c r="CP335" s="102">
        <f>CP336</f>
        <v>0</v>
      </c>
      <c r="CQ335" s="102">
        <f>CQ336</f>
        <v>1000</v>
      </c>
      <c r="CR335" s="102">
        <f>CR336</f>
        <v>0</v>
      </c>
      <c r="CS335" s="102">
        <f t="shared" si="857"/>
        <v>0</v>
      </c>
      <c r="CT335" s="102">
        <f>CT336</f>
        <v>-1000</v>
      </c>
      <c r="CU335" s="102">
        <f>CU336</f>
        <v>0</v>
      </c>
      <c r="CV335" s="102">
        <f>CV336</f>
        <v>0</v>
      </c>
      <c r="CW335" s="102">
        <f t="shared" si="858"/>
        <v>0</v>
      </c>
      <c r="CX335" s="102">
        <f t="shared" ref="CX335:DH335" si="1017">CX336</f>
        <v>0</v>
      </c>
      <c r="CY335" s="102">
        <f t="shared" si="1017"/>
        <v>0</v>
      </c>
      <c r="CZ335" s="115">
        <f t="shared" si="1017"/>
        <v>0</v>
      </c>
      <c r="DA335" s="115">
        <f t="shared" si="1017"/>
        <v>0</v>
      </c>
      <c r="DB335" s="115">
        <f>DB336</f>
        <v>0</v>
      </c>
      <c r="DC335" s="115">
        <f>DC336</f>
        <v>0</v>
      </c>
      <c r="DD335" s="102">
        <f t="shared" si="975"/>
        <v>0</v>
      </c>
      <c r="DE335" s="102">
        <f t="shared" si="976"/>
        <v>0</v>
      </c>
      <c r="DF335" s="115">
        <v>0</v>
      </c>
      <c r="DG335" s="115">
        <f t="shared" si="1017"/>
        <v>1000</v>
      </c>
      <c r="DH335" s="102">
        <f t="shared" si="1017"/>
        <v>0</v>
      </c>
      <c r="DI335" s="102">
        <f t="shared" si="863"/>
        <v>0</v>
      </c>
      <c r="DJ335" s="102">
        <f>DJ336</f>
        <v>-1000</v>
      </c>
      <c r="DK335" s="115">
        <f>DK336</f>
        <v>0</v>
      </c>
      <c r="DL335" s="102">
        <f t="shared" si="977"/>
        <v>0</v>
      </c>
      <c r="DM335" s="102">
        <f>DM336</f>
        <v>0</v>
      </c>
      <c r="DN335" s="115">
        <f>DN336</f>
        <v>0</v>
      </c>
      <c r="DO335" s="102">
        <f t="shared" ref="DO335" si="1018">DO336</f>
        <v>0</v>
      </c>
      <c r="DP335" s="102">
        <f t="shared" si="866"/>
        <v>0</v>
      </c>
      <c r="DQ335" s="102">
        <f>DQ336</f>
        <v>0</v>
      </c>
      <c r="DR335" s="115">
        <f>DR336</f>
        <v>0</v>
      </c>
      <c r="DS335" s="115">
        <f t="shared" ref="DS335" si="1019">DS336</f>
        <v>0</v>
      </c>
      <c r="DT335" s="102">
        <f t="shared" si="868"/>
        <v>0</v>
      </c>
      <c r="DU335" s="102">
        <f>DU336</f>
        <v>0</v>
      </c>
      <c r="DV335" s="115">
        <f>DV336</f>
        <v>0</v>
      </c>
      <c r="DW335" s="115">
        <f t="shared" ref="DW335:DZ335" si="1020">DW336</f>
        <v>0</v>
      </c>
      <c r="DX335" s="115">
        <f t="shared" si="1020"/>
        <v>0</v>
      </c>
      <c r="DY335" s="115">
        <f t="shared" si="1020"/>
        <v>0</v>
      </c>
      <c r="DZ335" s="115">
        <f t="shared" si="1020"/>
        <v>0</v>
      </c>
    </row>
    <row r="336" spans="1:130" s="630" customFormat="1" ht="20.100000000000001" customHeight="1" x14ac:dyDescent="0.35">
      <c r="A336" s="622"/>
      <c r="B336" s="622"/>
      <c r="C336" s="641"/>
      <c r="D336" s="622"/>
      <c r="E336" s="622"/>
      <c r="F336" s="622"/>
      <c r="G336" s="622"/>
      <c r="H336" s="622"/>
      <c r="I336" s="622"/>
      <c r="J336" s="622" t="s">
        <v>201</v>
      </c>
      <c r="K336" s="810"/>
      <c r="L336" s="609"/>
      <c r="M336" s="609"/>
      <c r="N336" s="609">
        <v>3293</v>
      </c>
      <c r="O336" s="592" t="s">
        <v>44</v>
      </c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F336" s="35"/>
      <c r="AG336" s="35"/>
      <c r="AH336" s="35"/>
      <c r="AI336" s="574"/>
      <c r="AJ336" s="35"/>
      <c r="AK336" s="35"/>
      <c r="AL336" s="35"/>
      <c r="AM336" s="35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5"/>
      <c r="BA336" s="35"/>
      <c r="BB336" s="38"/>
      <c r="BC336" s="38"/>
      <c r="BD336" s="38"/>
      <c r="BE336" s="38"/>
      <c r="BF336" s="38"/>
      <c r="BG336" s="38">
        <v>0</v>
      </c>
      <c r="BH336" s="38">
        <v>0</v>
      </c>
      <c r="BI336" s="38"/>
      <c r="BJ336" s="38">
        <v>0</v>
      </c>
      <c r="BK336" s="38">
        <v>0</v>
      </c>
      <c r="BL336" s="38">
        <f t="shared" si="1007"/>
        <v>0</v>
      </c>
      <c r="BM336" s="38"/>
      <c r="BN336" s="38"/>
      <c r="BO336" s="38">
        <v>1000</v>
      </c>
      <c r="BP336" s="38"/>
      <c r="BQ336" s="38"/>
      <c r="BR336" s="38">
        <f>(BS336-BO336)</f>
        <v>-1000</v>
      </c>
      <c r="BS336" s="38">
        <v>0</v>
      </c>
      <c r="BT336" s="38">
        <v>256.25</v>
      </c>
      <c r="BU336" s="38">
        <f>(BY336-BO336)</f>
        <v>0</v>
      </c>
      <c r="BV336" s="38">
        <v>0</v>
      </c>
      <c r="BW336" s="38"/>
      <c r="BX336" s="38"/>
      <c r="BY336" s="38">
        <v>1000</v>
      </c>
      <c r="BZ336" s="38">
        <v>597.83000000000004</v>
      </c>
      <c r="CA336" s="38">
        <f t="shared" si="1013"/>
        <v>0</v>
      </c>
      <c r="CB336" s="38">
        <f t="shared" si="1014"/>
        <v>59.783000000000008</v>
      </c>
      <c r="CC336" s="38"/>
      <c r="CD336" s="38"/>
      <c r="CE336" s="38">
        <v>0</v>
      </c>
      <c r="CF336" s="38">
        <v>0</v>
      </c>
      <c r="CG336" s="38">
        <f t="shared" si="994"/>
        <v>0</v>
      </c>
      <c r="CH336" s="38">
        <f>(CI336-CE336)</f>
        <v>1000</v>
      </c>
      <c r="CI336" s="38">
        <v>1000</v>
      </c>
      <c r="CJ336" s="38"/>
      <c r="CK336" s="38">
        <f t="shared" si="1015"/>
        <v>0</v>
      </c>
      <c r="CL336" s="38">
        <f>(CM336-CI336)</f>
        <v>0</v>
      </c>
      <c r="CM336" s="38">
        <v>1000</v>
      </c>
      <c r="CN336" s="38"/>
      <c r="CO336" s="38">
        <f t="shared" si="1016"/>
        <v>0</v>
      </c>
      <c r="CP336" s="38">
        <f>(CQ336-CM336)</f>
        <v>0</v>
      </c>
      <c r="CQ336" s="38">
        <v>1000</v>
      </c>
      <c r="CR336" s="38"/>
      <c r="CS336" s="38">
        <f t="shared" si="857"/>
        <v>0</v>
      </c>
      <c r="CT336" s="38">
        <f>(CU336-CQ336)</f>
        <v>-1000</v>
      </c>
      <c r="CU336" s="38">
        <v>0</v>
      </c>
      <c r="CV336" s="38"/>
      <c r="CW336" s="38">
        <f t="shared" si="858"/>
        <v>0</v>
      </c>
      <c r="CX336" s="38">
        <f>(CY336-CU336)</f>
        <v>0</v>
      </c>
      <c r="CY336" s="38">
        <v>0</v>
      </c>
      <c r="CZ336" s="746"/>
      <c r="DA336" s="746"/>
      <c r="DB336" s="746">
        <v>0</v>
      </c>
      <c r="DC336" s="746">
        <v>0</v>
      </c>
      <c r="DD336" s="38">
        <f t="shared" si="975"/>
        <v>0</v>
      </c>
      <c r="DE336" s="38">
        <f t="shared" si="976"/>
        <v>0</v>
      </c>
      <c r="DF336" s="746">
        <v>0</v>
      </c>
      <c r="DG336" s="746">
        <v>1000</v>
      </c>
      <c r="DH336" s="38"/>
      <c r="DI336" s="38">
        <f t="shared" si="863"/>
        <v>0</v>
      </c>
      <c r="DJ336" s="38">
        <f>(DK336-DG336)</f>
        <v>-1000</v>
      </c>
      <c r="DK336" s="746">
        <v>0</v>
      </c>
      <c r="DL336" s="38">
        <f t="shared" si="977"/>
        <v>0</v>
      </c>
      <c r="DM336" s="38">
        <f>(DN336-DK336)</f>
        <v>0</v>
      </c>
      <c r="DN336" s="746">
        <v>0</v>
      </c>
      <c r="DO336" s="38"/>
      <c r="DP336" s="38">
        <f t="shared" si="866"/>
        <v>0</v>
      </c>
      <c r="DQ336" s="38">
        <f>(DR336-DN336)</f>
        <v>0</v>
      </c>
      <c r="DR336" s="746"/>
      <c r="DS336" s="746"/>
      <c r="DT336" s="38">
        <f t="shared" si="868"/>
        <v>0</v>
      </c>
      <c r="DU336" s="38">
        <f>(DV336-DR336)</f>
        <v>0</v>
      </c>
      <c r="DV336" s="746"/>
      <c r="DW336" s="746"/>
      <c r="DX336" s="746"/>
      <c r="DY336" s="746"/>
      <c r="DZ336" s="746"/>
    </row>
    <row r="337" spans="1:130" s="630" customFormat="1" ht="20.100000000000001" customHeight="1" x14ac:dyDescent="0.35">
      <c r="A337" s="633" t="s">
        <v>265</v>
      </c>
      <c r="B337" s="634" t="s">
        <v>620</v>
      </c>
      <c r="C337" s="530"/>
      <c r="D337" s="634"/>
      <c r="E337" s="634" t="s">
        <v>7</v>
      </c>
      <c r="F337" s="634"/>
      <c r="G337" s="634"/>
      <c r="H337" s="634"/>
      <c r="I337" s="634"/>
      <c r="J337" s="634" t="s">
        <v>201</v>
      </c>
      <c r="K337" s="651"/>
      <c r="L337" s="903" t="s">
        <v>514</v>
      </c>
      <c r="M337" s="903"/>
      <c r="N337" s="903"/>
      <c r="O337" s="903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591"/>
      <c r="AJ337" s="31"/>
      <c r="AK337" s="31"/>
      <c r="AL337" s="31"/>
      <c r="AM337" s="31"/>
      <c r="AN337" s="53" t="e">
        <f>#REF!</f>
        <v>#REF!</v>
      </c>
      <c r="AO337" s="53" t="e">
        <f>#REF!</f>
        <v>#REF!</v>
      </c>
      <c r="AP337" s="53" t="e">
        <f>#REF!</f>
        <v>#REF!</v>
      </c>
      <c r="AQ337" s="53" t="e">
        <f>#REF!</f>
        <v>#REF!</v>
      </c>
      <c r="AR337" s="53">
        <v>0</v>
      </c>
      <c r="AS337" s="53"/>
      <c r="AT337" s="53"/>
      <c r="AU337" s="53" t="e">
        <f>#REF!</f>
        <v>#REF!</v>
      </c>
      <c r="AV337" s="53">
        <f t="shared" ref="AV337:BK337" si="1021">AV339+AV348</f>
        <v>0</v>
      </c>
      <c r="AW337" s="53">
        <f t="shared" si="1021"/>
        <v>0</v>
      </c>
      <c r="AX337" s="53">
        <f t="shared" si="1021"/>
        <v>0</v>
      </c>
      <c r="AY337" s="53">
        <f t="shared" si="1021"/>
        <v>30000</v>
      </c>
      <c r="AZ337" s="53">
        <f t="shared" si="1021"/>
        <v>0</v>
      </c>
      <c r="BA337" s="53">
        <f t="shared" si="1021"/>
        <v>0</v>
      </c>
      <c r="BB337" s="53">
        <f t="shared" si="1021"/>
        <v>30000</v>
      </c>
      <c r="BC337" s="53">
        <f t="shared" si="1021"/>
        <v>30000</v>
      </c>
      <c r="BD337" s="53">
        <f t="shared" si="1021"/>
        <v>0</v>
      </c>
      <c r="BE337" s="53">
        <f t="shared" si="1021"/>
        <v>15000</v>
      </c>
      <c r="BF337" s="53">
        <f t="shared" si="1021"/>
        <v>52000</v>
      </c>
      <c r="BG337" s="53">
        <f t="shared" si="1021"/>
        <v>35204.39</v>
      </c>
      <c r="BH337" s="53">
        <f t="shared" si="1021"/>
        <v>10000</v>
      </c>
      <c r="BI337" s="53">
        <f t="shared" si="1021"/>
        <v>2000</v>
      </c>
      <c r="BJ337" s="53">
        <f t="shared" si="1021"/>
        <v>12000</v>
      </c>
      <c r="BK337" s="53">
        <f t="shared" si="1021"/>
        <v>0</v>
      </c>
      <c r="BL337" s="53">
        <f t="shared" si="1007"/>
        <v>0</v>
      </c>
      <c r="BM337" s="53"/>
      <c r="BN337" s="53"/>
      <c r="BO337" s="53">
        <f>BO339+BO348</f>
        <v>12000</v>
      </c>
      <c r="BP337" s="53"/>
      <c r="BQ337" s="53"/>
      <c r="BR337" s="53">
        <f t="shared" ref="BR337:BY337" si="1022">BR339+BR348</f>
        <v>2900000</v>
      </c>
      <c r="BS337" s="53">
        <f t="shared" si="1022"/>
        <v>2912000</v>
      </c>
      <c r="BT337" s="53">
        <f>BT339+BT348</f>
        <v>10454</v>
      </c>
      <c r="BU337" s="53">
        <f t="shared" si="1022"/>
        <v>0</v>
      </c>
      <c r="BV337" s="53">
        <f t="shared" si="1022"/>
        <v>112000</v>
      </c>
      <c r="BW337" s="53"/>
      <c r="BX337" s="53"/>
      <c r="BY337" s="53">
        <f t="shared" si="1022"/>
        <v>12000</v>
      </c>
      <c r="BZ337" s="53">
        <f>BZ339+BZ348</f>
        <v>12000</v>
      </c>
      <c r="CA337" s="53">
        <f t="shared" si="1013"/>
        <v>34.086657942375936</v>
      </c>
      <c r="CB337" s="53">
        <f t="shared" si="1014"/>
        <v>100</v>
      </c>
      <c r="CC337" s="53">
        <f>CC339+CC348</f>
        <v>12000</v>
      </c>
      <c r="CD337" s="53">
        <f>CD339+CD348</f>
        <v>12000</v>
      </c>
      <c r="CE337" s="53">
        <f>CE339+CE348</f>
        <v>112000</v>
      </c>
      <c r="CF337" s="53">
        <f>CF339+CF348</f>
        <v>674.92</v>
      </c>
      <c r="CG337" s="53">
        <f t="shared" si="994"/>
        <v>0.60260714285714279</v>
      </c>
      <c r="CH337" s="53">
        <f>CH339+CH348</f>
        <v>-110000</v>
      </c>
      <c r="CI337" s="53">
        <f>CI339+CI348</f>
        <v>2000</v>
      </c>
      <c r="CJ337" s="53"/>
      <c r="CK337" s="53">
        <f t="shared" si="1015"/>
        <v>0</v>
      </c>
      <c r="CL337" s="53">
        <f>CL339+CL348</f>
        <v>0</v>
      </c>
      <c r="CM337" s="53">
        <f>CM339+CM348</f>
        <v>2000</v>
      </c>
      <c r="CN337" s="53"/>
      <c r="CO337" s="53">
        <f t="shared" si="1016"/>
        <v>0</v>
      </c>
      <c r="CP337" s="53">
        <f>CP339+CP348</f>
        <v>0</v>
      </c>
      <c r="CQ337" s="53">
        <f>CQ339+CQ348</f>
        <v>2000</v>
      </c>
      <c r="CR337" s="53">
        <f>CR339+CR348</f>
        <v>813.92</v>
      </c>
      <c r="CS337" s="53">
        <f t="shared" ref="CS337:CS386" si="1023">IFERROR(CR337/CQ337*100,)</f>
        <v>40.695999999999998</v>
      </c>
      <c r="CT337" s="53">
        <f>CT339+CT348</f>
        <v>13000</v>
      </c>
      <c r="CU337" s="53">
        <f>CU339+CU348</f>
        <v>15000</v>
      </c>
      <c r="CV337" s="53">
        <f>CV339+CV348</f>
        <v>813.92</v>
      </c>
      <c r="CW337" s="53">
        <f t="shared" si="858"/>
        <v>5.4261333333333326</v>
      </c>
      <c r="CX337" s="53">
        <f t="shared" ref="CX337:DH337" si="1024">CX339+CX348</f>
        <v>0</v>
      </c>
      <c r="CY337" s="53">
        <f t="shared" si="1024"/>
        <v>15000</v>
      </c>
      <c r="CZ337" s="53">
        <f t="shared" si="1024"/>
        <v>15000</v>
      </c>
      <c r="DA337" s="53">
        <f t="shared" si="1024"/>
        <v>15000</v>
      </c>
      <c r="DB337" s="53">
        <f>DB339+DB348</f>
        <v>813.92</v>
      </c>
      <c r="DC337" s="53">
        <f>DC339+DC348</f>
        <v>11201</v>
      </c>
      <c r="DD337" s="53">
        <f t="shared" si="975"/>
        <v>1376.1794770984864</v>
      </c>
      <c r="DE337" s="53">
        <f t="shared" si="976"/>
        <v>14.718791064388961</v>
      </c>
      <c r="DF337" s="53">
        <f t="shared" ref="DF337" si="1025">DF339+DF348</f>
        <v>15000</v>
      </c>
      <c r="DG337" s="53">
        <f t="shared" si="1024"/>
        <v>15000</v>
      </c>
      <c r="DH337" s="53">
        <f t="shared" si="1024"/>
        <v>421</v>
      </c>
      <c r="DI337" s="53">
        <f t="shared" si="863"/>
        <v>2.8066666666666666</v>
      </c>
      <c r="DJ337" s="53">
        <f>DJ339+DJ348</f>
        <v>61100</v>
      </c>
      <c r="DK337" s="53">
        <f>DK339+DK348</f>
        <v>76100</v>
      </c>
      <c r="DL337" s="53">
        <f t="shared" si="977"/>
        <v>19.710906701708279</v>
      </c>
      <c r="DM337" s="53">
        <f>DM339+DM348</f>
        <v>0</v>
      </c>
      <c r="DN337" s="53">
        <f>DN339+DN348</f>
        <v>76100</v>
      </c>
      <c r="DO337" s="53">
        <f t="shared" ref="DO337" si="1026">DO339+DO348</f>
        <v>33065.130000000005</v>
      </c>
      <c r="DP337" s="53">
        <f t="shared" si="866"/>
        <v>43.449579500657038</v>
      </c>
      <c r="DQ337" s="53">
        <f>DQ339+DQ348</f>
        <v>13700</v>
      </c>
      <c r="DR337" s="53">
        <f>DR339+DR348</f>
        <v>89800</v>
      </c>
      <c r="DS337" s="53">
        <f t="shared" ref="DS337" si="1027">DS339+DS348</f>
        <v>70965.86</v>
      </c>
      <c r="DT337" s="53">
        <f t="shared" si="868"/>
        <v>79.026570155902007</v>
      </c>
      <c r="DU337" s="53">
        <f>DU339+DU348</f>
        <v>155162.66</v>
      </c>
      <c r="DV337" s="53">
        <f>DV339+DV348</f>
        <v>244962.66</v>
      </c>
      <c r="DW337" s="53">
        <f t="shared" ref="DW337:DZ337" si="1028">DW339+DW348</f>
        <v>68100</v>
      </c>
      <c r="DX337" s="53">
        <f t="shared" ref="DX337" si="1029">DX339+DX348</f>
        <v>98100</v>
      </c>
      <c r="DY337" s="53">
        <f t="shared" si="1028"/>
        <v>70000</v>
      </c>
      <c r="DZ337" s="53">
        <f t="shared" si="1028"/>
        <v>70000</v>
      </c>
    </row>
    <row r="338" spans="1:130" s="630" customFormat="1" ht="20.100000000000001" customHeight="1" x14ac:dyDescent="0.35">
      <c r="A338" s="637"/>
      <c r="B338" s="637"/>
      <c r="C338" s="643"/>
      <c r="D338" s="637"/>
      <c r="E338" s="637"/>
      <c r="F338" s="637"/>
      <c r="G338" s="637"/>
      <c r="H338" s="637"/>
      <c r="I338" s="637"/>
      <c r="J338" s="637"/>
      <c r="K338" s="657" t="s">
        <v>473</v>
      </c>
      <c r="L338" s="552" t="s">
        <v>515</v>
      </c>
      <c r="M338" s="552"/>
      <c r="N338" s="552"/>
      <c r="O338" s="814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591"/>
      <c r="AJ338" s="31"/>
      <c r="AK338" s="31"/>
      <c r="AL338" s="31"/>
      <c r="AM338" s="31"/>
      <c r="AN338" s="104">
        <v>0</v>
      </c>
      <c r="AO338" s="104">
        <v>0</v>
      </c>
      <c r="AP338" s="104">
        <v>0</v>
      </c>
      <c r="AQ338" s="104">
        <v>0</v>
      </c>
      <c r="AR338" s="104">
        <v>0</v>
      </c>
      <c r="AS338" s="104"/>
      <c r="AT338" s="104"/>
      <c r="AU338" s="104">
        <v>14500</v>
      </c>
      <c r="AV338" s="104">
        <v>0</v>
      </c>
      <c r="AW338" s="104">
        <v>14500</v>
      </c>
      <c r="AX338" s="104">
        <v>14500</v>
      </c>
      <c r="AY338" s="104">
        <v>30000</v>
      </c>
      <c r="AZ338" s="104"/>
      <c r="BA338" s="104"/>
      <c r="BB338" s="104">
        <v>30000</v>
      </c>
      <c r="BC338" s="104">
        <v>30000</v>
      </c>
      <c r="BD338" s="104">
        <v>0</v>
      </c>
      <c r="BE338" s="104">
        <v>15000</v>
      </c>
      <c r="BF338" s="104">
        <v>52000</v>
      </c>
      <c r="BG338" s="104">
        <f>BG348+BG339</f>
        <v>35204.39</v>
      </c>
      <c r="BH338" s="104">
        <v>10000</v>
      </c>
      <c r="BI338" s="104">
        <f>(BJ338-BH338)</f>
        <v>2000</v>
      </c>
      <c r="BJ338" s="104">
        <f>BJ348</f>
        <v>12000</v>
      </c>
      <c r="BK338" s="104">
        <f>BK348</f>
        <v>0</v>
      </c>
      <c r="BL338" s="104">
        <f t="shared" si="1007"/>
        <v>0</v>
      </c>
      <c r="BM338" s="104"/>
      <c r="BN338" s="104"/>
      <c r="BO338" s="104">
        <f>BO348</f>
        <v>12000</v>
      </c>
      <c r="BP338" s="104"/>
      <c r="BQ338" s="104"/>
      <c r="BR338" s="104">
        <f>(BS338-BO338)</f>
        <v>2900000</v>
      </c>
      <c r="BS338" s="104">
        <f>BS348</f>
        <v>2912000</v>
      </c>
      <c r="BT338" s="104">
        <f>BT348</f>
        <v>10454</v>
      </c>
      <c r="BU338" s="104">
        <f>(BY338-BO338)</f>
        <v>0</v>
      </c>
      <c r="BV338" s="104">
        <f>BV348</f>
        <v>112000</v>
      </c>
      <c r="BW338" s="104"/>
      <c r="BX338" s="104"/>
      <c r="BY338" s="104">
        <f>BY348</f>
        <v>12000</v>
      </c>
      <c r="BZ338" s="104">
        <f>BZ348</f>
        <v>12000</v>
      </c>
      <c r="CA338" s="104">
        <f t="shared" si="1013"/>
        <v>34.086657942375936</v>
      </c>
      <c r="CB338" s="104">
        <f t="shared" si="1014"/>
        <v>100</v>
      </c>
      <c r="CC338" s="104">
        <f>CC348</f>
        <v>12000</v>
      </c>
      <c r="CD338" s="104">
        <f>CD348</f>
        <v>12000</v>
      </c>
      <c r="CE338" s="104">
        <f>CE348</f>
        <v>112000</v>
      </c>
      <c r="CF338" s="104">
        <f>CF348</f>
        <v>674.92</v>
      </c>
      <c r="CG338" s="104">
        <f t="shared" si="994"/>
        <v>0.60260714285714279</v>
      </c>
      <c r="CH338" s="104">
        <f>(CI338-CE338)</f>
        <v>-110000</v>
      </c>
      <c r="CI338" s="104">
        <f>CI348</f>
        <v>2000</v>
      </c>
      <c r="CJ338" s="104"/>
      <c r="CK338" s="104">
        <f t="shared" si="1015"/>
        <v>0</v>
      </c>
      <c r="CL338" s="104">
        <f>(CM338-CI338)</f>
        <v>0</v>
      </c>
      <c r="CM338" s="104">
        <f>CM348</f>
        <v>2000</v>
      </c>
      <c r="CN338" s="104"/>
      <c r="CO338" s="104">
        <f t="shared" si="1016"/>
        <v>0</v>
      </c>
      <c r="CP338" s="104">
        <f>(CQ338-CM338)</f>
        <v>0</v>
      </c>
      <c r="CQ338" s="104">
        <f>CQ348</f>
        <v>2000</v>
      </c>
      <c r="CR338" s="104">
        <f>CR348</f>
        <v>813.92</v>
      </c>
      <c r="CS338" s="104">
        <f t="shared" si="1023"/>
        <v>40.695999999999998</v>
      </c>
      <c r="CT338" s="104">
        <f>(CU338-CQ338)</f>
        <v>13000</v>
      </c>
      <c r="CU338" s="104">
        <f>CU348</f>
        <v>15000</v>
      </c>
      <c r="CV338" s="104">
        <f>CV348</f>
        <v>813.92</v>
      </c>
      <c r="CW338" s="104">
        <f t="shared" si="858"/>
        <v>5.4261333333333326</v>
      </c>
      <c r="CX338" s="104">
        <f>(CY338-CU338)</f>
        <v>0</v>
      </c>
      <c r="CY338" s="104">
        <f t="shared" ref="CY338:DH338" si="1030">CY348</f>
        <v>15000</v>
      </c>
      <c r="CZ338" s="104">
        <f t="shared" si="1030"/>
        <v>15000</v>
      </c>
      <c r="DA338" s="104">
        <f t="shared" si="1030"/>
        <v>15000</v>
      </c>
      <c r="DB338" s="104">
        <f t="shared" si="1030"/>
        <v>813.92</v>
      </c>
      <c r="DC338" s="104">
        <f>DC348</f>
        <v>11201</v>
      </c>
      <c r="DD338" s="104">
        <f t="shared" si="975"/>
        <v>1376.1794770984864</v>
      </c>
      <c r="DE338" s="104">
        <f t="shared" si="976"/>
        <v>14.718791064388961</v>
      </c>
      <c r="DF338" s="104">
        <f t="shared" ref="DF338" si="1031">DF348</f>
        <v>15000</v>
      </c>
      <c r="DG338" s="104">
        <f t="shared" si="1030"/>
        <v>15000</v>
      </c>
      <c r="DH338" s="104">
        <f t="shared" si="1030"/>
        <v>421</v>
      </c>
      <c r="DI338" s="104">
        <f t="shared" si="863"/>
        <v>2.8066666666666666</v>
      </c>
      <c r="DJ338" s="104">
        <f>(DK338-DG338)</f>
        <v>61100</v>
      </c>
      <c r="DK338" s="104">
        <f>DK348</f>
        <v>76100</v>
      </c>
      <c r="DL338" s="104">
        <f t="shared" si="977"/>
        <v>19.710906701708279</v>
      </c>
      <c r="DM338" s="104">
        <f>(DN338-DK338)</f>
        <v>0</v>
      </c>
      <c r="DN338" s="104">
        <f>DN348</f>
        <v>76100</v>
      </c>
      <c r="DO338" s="104">
        <f t="shared" ref="DO338" si="1032">DO348</f>
        <v>33065.130000000005</v>
      </c>
      <c r="DP338" s="104">
        <f t="shared" si="866"/>
        <v>43.449579500657038</v>
      </c>
      <c r="DQ338" s="104">
        <f>(DR338-DN338)</f>
        <v>13700</v>
      </c>
      <c r="DR338" s="104">
        <f>DR348</f>
        <v>89800</v>
      </c>
      <c r="DS338" s="104">
        <f t="shared" ref="DS338" si="1033">DS348</f>
        <v>70965.86</v>
      </c>
      <c r="DT338" s="104">
        <f t="shared" si="868"/>
        <v>79.026570155902007</v>
      </c>
      <c r="DU338" s="104">
        <f>(DV338-DR338)</f>
        <v>155162.66</v>
      </c>
      <c r="DV338" s="104">
        <f>DV348</f>
        <v>244962.66</v>
      </c>
      <c r="DW338" s="104">
        <f t="shared" ref="DW338:DZ338" si="1034">DW348</f>
        <v>68100</v>
      </c>
      <c r="DX338" s="104">
        <f t="shared" ref="DX338" si="1035">DX348</f>
        <v>98100</v>
      </c>
      <c r="DY338" s="104">
        <f t="shared" si="1034"/>
        <v>70000</v>
      </c>
      <c r="DZ338" s="104">
        <f t="shared" si="1034"/>
        <v>70000</v>
      </c>
    </row>
    <row r="339" spans="1:130" s="630" customFormat="1" ht="20.100000000000001" hidden="1" customHeight="1" x14ac:dyDescent="0.35">
      <c r="A339" s="618"/>
      <c r="B339" s="685"/>
      <c r="C339" s="707"/>
      <c r="D339" s="622"/>
      <c r="E339" s="622"/>
      <c r="F339" s="622"/>
      <c r="G339" s="685"/>
      <c r="H339" s="685"/>
      <c r="I339" s="685"/>
      <c r="J339" s="732" t="s">
        <v>201</v>
      </c>
      <c r="K339" s="811">
        <v>3</v>
      </c>
      <c r="L339" s="904" t="s">
        <v>181</v>
      </c>
      <c r="M339" s="904"/>
      <c r="N339" s="904"/>
      <c r="O339" s="904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591"/>
      <c r="AJ339" s="31"/>
      <c r="AK339" s="31"/>
      <c r="AL339" s="31"/>
      <c r="AM339" s="31"/>
      <c r="AN339" s="102">
        <f>AN340</f>
        <v>0</v>
      </c>
      <c r="AO339" s="102">
        <f>AO340</f>
        <v>0</v>
      </c>
      <c r="AP339" s="102">
        <f>AP340</f>
        <v>0</v>
      </c>
      <c r="AQ339" s="102">
        <f>AQ340</f>
        <v>0</v>
      </c>
      <c r="AR339" s="102">
        <v>0</v>
      </c>
      <c r="AS339" s="102"/>
      <c r="AT339" s="102"/>
      <c r="AU339" s="102">
        <f>AU340</f>
        <v>15000</v>
      </c>
      <c r="AV339" s="102">
        <f>AV340</f>
        <v>0</v>
      </c>
      <c r="AW339" s="102">
        <f>AW340</f>
        <v>0</v>
      </c>
      <c r="AX339" s="102">
        <f>AX340</f>
        <v>0</v>
      </c>
      <c r="AY339" s="102">
        <f>AY340</f>
        <v>30000</v>
      </c>
      <c r="AZ339" s="102"/>
      <c r="BA339" s="102"/>
      <c r="BB339" s="102">
        <f t="shared" ref="BB339:BK339" si="1036">BB340</f>
        <v>30000</v>
      </c>
      <c r="BC339" s="102">
        <f t="shared" si="1036"/>
        <v>30000</v>
      </c>
      <c r="BD339" s="102">
        <f t="shared" si="1036"/>
        <v>0</v>
      </c>
      <c r="BE339" s="102">
        <f t="shared" si="1036"/>
        <v>15000</v>
      </c>
      <c r="BF339" s="102">
        <f t="shared" si="1036"/>
        <v>50000</v>
      </c>
      <c r="BG339" s="102">
        <f t="shared" si="1036"/>
        <v>33204.39</v>
      </c>
      <c r="BH339" s="102">
        <f t="shared" si="1036"/>
        <v>10000</v>
      </c>
      <c r="BI339" s="102">
        <f t="shared" si="1036"/>
        <v>-10000</v>
      </c>
      <c r="BJ339" s="102">
        <f t="shared" si="1036"/>
        <v>0</v>
      </c>
      <c r="BK339" s="102">
        <f t="shared" si="1036"/>
        <v>0</v>
      </c>
      <c r="BL339" s="102">
        <f t="shared" si="1007"/>
        <v>0</v>
      </c>
      <c r="BM339" s="102"/>
      <c r="BN339" s="102"/>
      <c r="BO339" s="102">
        <f>BO340</f>
        <v>0</v>
      </c>
      <c r="BP339" s="102"/>
      <c r="BQ339" s="102"/>
      <c r="BR339" s="102">
        <f>BR340</f>
        <v>0</v>
      </c>
      <c r="BS339" s="102">
        <f>BS340</f>
        <v>0</v>
      </c>
      <c r="BT339" s="102">
        <f>BT340</f>
        <v>0</v>
      </c>
      <c r="BU339" s="102">
        <f>BU340</f>
        <v>0</v>
      </c>
      <c r="BV339" s="102">
        <f>BV340</f>
        <v>0</v>
      </c>
      <c r="BW339" s="102"/>
      <c r="BX339" s="102"/>
      <c r="BY339" s="102">
        <f>BY340</f>
        <v>0</v>
      </c>
      <c r="BZ339" s="102">
        <f>BZ340</f>
        <v>0</v>
      </c>
      <c r="CA339" s="102">
        <f t="shared" si="1013"/>
        <v>0</v>
      </c>
      <c r="CB339" s="102">
        <f t="shared" si="1014"/>
        <v>0</v>
      </c>
      <c r="CC339" s="102">
        <f>CC340</f>
        <v>0</v>
      </c>
      <c r="CD339" s="102">
        <f>CD340</f>
        <v>0</v>
      </c>
      <c r="CE339" s="102">
        <f>CE340</f>
        <v>0</v>
      </c>
      <c r="CF339" s="102">
        <f>CF340</f>
        <v>0</v>
      </c>
      <c r="CG339" s="102">
        <f t="shared" si="994"/>
        <v>0</v>
      </c>
      <c r="CH339" s="102">
        <f>CH340</f>
        <v>0</v>
      </c>
      <c r="CI339" s="102">
        <f>CI340</f>
        <v>0</v>
      </c>
      <c r="CJ339" s="102"/>
      <c r="CK339" s="102">
        <f t="shared" si="1015"/>
        <v>0</v>
      </c>
      <c r="CL339" s="102">
        <f>CL340</f>
        <v>0</v>
      </c>
      <c r="CM339" s="102">
        <f>CM340</f>
        <v>0</v>
      </c>
      <c r="CN339" s="102"/>
      <c r="CO339" s="102">
        <f t="shared" si="1016"/>
        <v>0</v>
      </c>
      <c r="CP339" s="102">
        <f>CP340</f>
        <v>0</v>
      </c>
      <c r="CQ339" s="102">
        <f>CQ340</f>
        <v>0</v>
      </c>
      <c r="CR339" s="102">
        <f>CR340</f>
        <v>0</v>
      </c>
      <c r="CS339" s="102">
        <f t="shared" si="1023"/>
        <v>0</v>
      </c>
      <c r="CT339" s="102">
        <f>CT340</f>
        <v>0</v>
      </c>
      <c r="CU339" s="102">
        <f>CU340</f>
        <v>0</v>
      </c>
      <c r="CV339" s="102">
        <f>CV340</f>
        <v>0</v>
      </c>
      <c r="CW339" s="102">
        <f t="shared" si="858"/>
        <v>0</v>
      </c>
      <c r="CX339" s="102">
        <f t="shared" ref="CX339:DH339" si="1037">CX340</f>
        <v>0</v>
      </c>
      <c r="CY339" s="102">
        <f t="shared" si="1037"/>
        <v>0</v>
      </c>
      <c r="CZ339" s="102">
        <f t="shared" si="1037"/>
        <v>0</v>
      </c>
      <c r="DA339" s="102">
        <f t="shared" si="1037"/>
        <v>0</v>
      </c>
      <c r="DB339" s="102">
        <f>DB340</f>
        <v>0</v>
      </c>
      <c r="DC339" s="102">
        <f>DC340</f>
        <v>0</v>
      </c>
      <c r="DD339" s="102">
        <f t="shared" si="975"/>
        <v>0</v>
      </c>
      <c r="DE339" s="102">
        <f t="shared" si="976"/>
        <v>0</v>
      </c>
      <c r="DF339" s="102">
        <f t="shared" ref="DF339" si="1038">DF340</f>
        <v>0</v>
      </c>
      <c r="DG339" s="102">
        <f t="shared" si="1037"/>
        <v>0</v>
      </c>
      <c r="DH339" s="102">
        <f t="shared" si="1037"/>
        <v>0</v>
      </c>
      <c r="DI339" s="102">
        <f t="shared" si="863"/>
        <v>0</v>
      </c>
      <c r="DJ339" s="102">
        <f>DJ340</f>
        <v>0</v>
      </c>
      <c r="DK339" s="102">
        <f>DK340</f>
        <v>0</v>
      </c>
      <c r="DL339" s="102">
        <f t="shared" si="977"/>
        <v>0</v>
      </c>
      <c r="DM339" s="102">
        <f>DM340</f>
        <v>0</v>
      </c>
      <c r="DN339" s="102">
        <f>DN340</f>
        <v>0</v>
      </c>
      <c r="DO339" s="102">
        <f t="shared" ref="DO339" si="1039">DO340</f>
        <v>0</v>
      </c>
      <c r="DP339" s="102">
        <f t="shared" si="866"/>
        <v>0</v>
      </c>
      <c r="DQ339" s="102">
        <f>DQ340</f>
        <v>0</v>
      </c>
      <c r="DR339" s="102">
        <f>DR340</f>
        <v>0</v>
      </c>
      <c r="DS339" s="102">
        <f t="shared" ref="DS339" si="1040">DS340</f>
        <v>0</v>
      </c>
      <c r="DT339" s="102">
        <f t="shared" si="868"/>
        <v>0</v>
      </c>
      <c r="DU339" s="102">
        <f>DU340</f>
        <v>0</v>
      </c>
      <c r="DV339" s="102">
        <f>DV340</f>
        <v>0</v>
      </c>
      <c r="DW339" s="102">
        <f t="shared" ref="DW339:DZ339" si="1041">DW340</f>
        <v>0</v>
      </c>
      <c r="DX339" s="102">
        <f t="shared" si="1041"/>
        <v>0</v>
      </c>
      <c r="DY339" s="102">
        <f t="shared" si="1041"/>
        <v>0</v>
      </c>
      <c r="DZ339" s="102">
        <f t="shared" si="1041"/>
        <v>0</v>
      </c>
    </row>
    <row r="340" spans="1:130" s="630" customFormat="1" ht="20.100000000000001" hidden="1" customHeight="1" x14ac:dyDescent="0.35">
      <c r="A340" s="622"/>
      <c r="B340" s="622"/>
      <c r="C340" s="641"/>
      <c r="D340" s="622"/>
      <c r="E340" s="622"/>
      <c r="F340" s="622"/>
      <c r="G340" s="622"/>
      <c r="H340" s="622"/>
      <c r="I340" s="622"/>
      <c r="J340" s="622" t="s">
        <v>201</v>
      </c>
      <c r="K340" s="810"/>
      <c r="L340" s="822">
        <v>32</v>
      </c>
      <c r="M340" s="822" t="s">
        <v>209</v>
      </c>
      <c r="N340" s="822"/>
      <c r="O340" s="805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591"/>
      <c r="AJ340" s="31"/>
      <c r="AK340" s="31"/>
      <c r="AL340" s="31"/>
      <c r="AM340" s="31"/>
      <c r="AN340" s="102">
        <f>AN341+AN346</f>
        <v>0</v>
      </c>
      <c r="AO340" s="102">
        <f>AO341+AO346</f>
        <v>0</v>
      </c>
      <c r="AP340" s="102">
        <f>AP341+AP346</f>
        <v>0</v>
      </c>
      <c r="AQ340" s="102">
        <f>AQ341+AQ346</f>
        <v>0</v>
      </c>
      <c r="AR340" s="102">
        <v>0</v>
      </c>
      <c r="AS340" s="102"/>
      <c r="AT340" s="102"/>
      <c r="AU340" s="102">
        <f>AU341+AU346</f>
        <v>15000</v>
      </c>
      <c r="AV340" s="102">
        <f>AV341+AV346+AV344</f>
        <v>0</v>
      </c>
      <c r="AW340" s="102">
        <f>AW341+AW346+AW344</f>
        <v>0</v>
      </c>
      <c r="AX340" s="102">
        <f>AX341+AX346+AX344</f>
        <v>0</v>
      </c>
      <c r="AY340" s="102">
        <f>AY341+AY346+AY344</f>
        <v>30000</v>
      </c>
      <c r="AZ340" s="102"/>
      <c r="BA340" s="102"/>
      <c r="BB340" s="102">
        <f t="shared" ref="BB340:BK340" si="1042">BB341+BB346+BB344</f>
        <v>30000</v>
      </c>
      <c r="BC340" s="102">
        <f t="shared" si="1042"/>
        <v>30000</v>
      </c>
      <c r="BD340" s="102">
        <f t="shared" si="1042"/>
        <v>0</v>
      </c>
      <c r="BE340" s="102">
        <f t="shared" si="1042"/>
        <v>15000</v>
      </c>
      <c r="BF340" s="102">
        <f t="shared" si="1042"/>
        <v>50000</v>
      </c>
      <c r="BG340" s="102">
        <f t="shared" si="1042"/>
        <v>33204.39</v>
      </c>
      <c r="BH340" s="102">
        <f t="shared" si="1042"/>
        <v>10000</v>
      </c>
      <c r="BI340" s="102">
        <f t="shared" si="1042"/>
        <v>-10000</v>
      </c>
      <c r="BJ340" s="102">
        <f t="shared" si="1042"/>
        <v>0</v>
      </c>
      <c r="BK340" s="102">
        <f t="shared" si="1042"/>
        <v>0</v>
      </c>
      <c r="BL340" s="102">
        <f t="shared" si="1007"/>
        <v>0</v>
      </c>
      <c r="BM340" s="102"/>
      <c r="BN340" s="102"/>
      <c r="BO340" s="102">
        <f>BO341+BO346+BO344</f>
        <v>0</v>
      </c>
      <c r="BP340" s="102"/>
      <c r="BQ340" s="102"/>
      <c r="BR340" s="102">
        <f t="shared" ref="BR340:BY340" si="1043">BR341+BR346+BR344</f>
        <v>0</v>
      </c>
      <c r="BS340" s="102">
        <f t="shared" si="1043"/>
        <v>0</v>
      </c>
      <c r="BT340" s="102">
        <f>BT341+BT346+BT344</f>
        <v>0</v>
      </c>
      <c r="BU340" s="102">
        <f t="shared" si="1043"/>
        <v>0</v>
      </c>
      <c r="BV340" s="102">
        <f t="shared" si="1043"/>
        <v>0</v>
      </c>
      <c r="BW340" s="102"/>
      <c r="BX340" s="102"/>
      <c r="BY340" s="102">
        <f t="shared" si="1043"/>
        <v>0</v>
      </c>
      <c r="BZ340" s="102">
        <f>BZ341+BZ346+BZ344</f>
        <v>0</v>
      </c>
      <c r="CA340" s="102">
        <f t="shared" si="1013"/>
        <v>0</v>
      </c>
      <c r="CB340" s="102">
        <f t="shared" si="1014"/>
        <v>0</v>
      </c>
      <c r="CC340" s="102">
        <f>CC341+CC346+CC344</f>
        <v>0</v>
      </c>
      <c r="CD340" s="102">
        <f>CD341+CD346+CD344</f>
        <v>0</v>
      </c>
      <c r="CE340" s="102">
        <f>CE341+CE346+CE344</f>
        <v>0</v>
      </c>
      <c r="CF340" s="102">
        <f>CF341+CF346+CF344</f>
        <v>0</v>
      </c>
      <c r="CG340" s="102">
        <f t="shared" si="994"/>
        <v>0</v>
      </c>
      <c r="CH340" s="102">
        <f>CH341+CH346+CH344</f>
        <v>0</v>
      </c>
      <c r="CI340" s="102">
        <f>CI341+CI346+CI344</f>
        <v>0</v>
      </c>
      <c r="CJ340" s="102"/>
      <c r="CK340" s="102">
        <f t="shared" si="1015"/>
        <v>0</v>
      </c>
      <c r="CL340" s="102">
        <f>CL341+CL346+CL344</f>
        <v>0</v>
      </c>
      <c r="CM340" s="102">
        <f>CM341+CM346+CM344</f>
        <v>0</v>
      </c>
      <c r="CN340" s="102"/>
      <c r="CO340" s="102">
        <f t="shared" si="1016"/>
        <v>0</v>
      </c>
      <c r="CP340" s="102">
        <f>CP341+CP346+CP344</f>
        <v>0</v>
      </c>
      <c r="CQ340" s="102">
        <f>CQ341+CQ346+CQ344</f>
        <v>0</v>
      </c>
      <c r="CR340" s="102">
        <f>CR341+CR346+CR344</f>
        <v>0</v>
      </c>
      <c r="CS340" s="102">
        <f t="shared" si="1023"/>
        <v>0</v>
      </c>
      <c r="CT340" s="102">
        <f>CT341+CT346+CT344</f>
        <v>0</v>
      </c>
      <c r="CU340" s="102">
        <f>CU341+CU346+CU344</f>
        <v>0</v>
      </c>
      <c r="CV340" s="102">
        <f>CV341+CV346+CV344</f>
        <v>0</v>
      </c>
      <c r="CW340" s="102">
        <f t="shared" si="858"/>
        <v>0</v>
      </c>
      <c r="CX340" s="102">
        <f t="shared" ref="CX340:DH340" si="1044">CX341+CX346+CX344</f>
        <v>0</v>
      </c>
      <c r="CY340" s="102">
        <f t="shared" si="1044"/>
        <v>0</v>
      </c>
      <c r="CZ340" s="102">
        <f t="shared" si="1044"/>
        <v>0</v>
      </c>
      <c r="DA340" s="102">
        <f t="shared" si="1044"/>
        <v>0</v>
      </c>
      <c r="DB340" s="102">
        <f>DB341+DB346+DB344</f>
        <v>0</v>
      </c>
      <c r="DC340" s="102">
        <f>DC341+DC346+DC344</f>
        <v>0</v>
      </c>
      <c r="DD340" s="102">
        <f t="shared" si="975"/>
        <v>0</v>
      </c>
      <c r="DE340" s="102">
        <f t="shared" si="976"/>
        <v>0</v>
      </c>
      <c r="DF340" s="102">
        <f t="shared" ref="DF340" si="1045">DF341+DF346+DF344</f>
        <v>0</v>
      </c>
      <c r="DG340" s="102">
        <f t="shared" si="1044"/>
        <v>0</v>
      </c>
      <c r="DH340" s="102">
        <f t="shared" si="1044"/>
        <v>0</v>
      </c>
      <c r="DI340" s="102">
        <f t="shared" si="863"/>
        <v>0</v>
      </c>
      <c r="DJ340" s="102">
        <f>DJ341+DJ346+DJ344</f>
        <v>0</v>
      </c>
      <c r="DK340" s="102">
        <f>DK341+DK346+DK344</f>
        <v>0</v>
      </c>
      <c r="DL340" s="102">
        <f t="shared" si="977"/>
        <v>0</v>
      </c>
      <c r="DM340" s="102">
        <f>DM341+DM346+DM344</f>
        <v>0</v>
      </c>
      <c r="DN340" s="102">
        <f>DN341+DN346+DN344</f>
        <v>0</v>
      </c>
      <c r="DO340" s="102">
        <f t="shared" ref="DO340" si="1046">DO341+DO346+DO344</f>
        <v>0</v>
      </c>
      <c r="DP340" s="102">
        <f t="shared" si="866"/>
        <v>0</v>
      </c>
      <c r="DQ340" s="102">
        <f>DQ341+DQ346+DQ344</f>
        <v>0</v>
      </c>
      <c r="DR340" s="102">
        <f>DR341+DR346+DR344</f>
        <v>0</v>
      </c>
      <c r="DS340" s="102">
        <f t="shared" ref="DS340" si="1047">DS341+DS346+DS344</f>
        <v>0</v>
      </c>
      <c r="DT340" s="102">
        <f t="shared" si="868"/>
        <v>0</v>
      </c>
      <c r="DU340" s="102">
        <f>DU341+DU346+DU344</f>
        <v>0</v>
      </c>
      <c r="DV340" s="102">
        <f>DV341+DV346+DV344</f>
        <v>0</v>
      </c>
      <c r="DW340" s="102">
        <f t="shared" ref="DW340:DZ340" si="1048">DW341+DW346+DW344</f>
        <v>0</v>
      </c>
      <c r="DX340" s="102">
        <f t="shared" ref="DX340" si="1049">DX341+DX346+DX344</f>
        <v>0</v>
      </c>
      <c r="DY340" s="102">
        <f t="shared" si="1048"/>
        <v>0</v>
      </c>
      <c r="DZ340" s="102">
        <f t="shared" si="1048"/>
        <v>0</v>
      </c>
    </row>
    <row r="341" spans="1:130" s="630" customFormat="1" ht="20.100000000000001" hidden="1" customHeight="1" x14ac:dyDescent="0.35">
      <c r="A341" s="622" t="s">
        <v>458</v>
      </c>
      <c r="B341" s="640" t="s">
        <v>538</v>
      </c>
      <c r="C341" s="641" t="s">
        <v>473</v>
      </c>
      <c r="D341" s="622"/>
      <c r="E341" s="622"/>
      <c r="F341" s="622"/>
      <c r="G341" s="622"/>
      <c r="H341" s="622"/>
      <c r="I341" s="622"/>
      <c r="J341" s="622" t="s">
        <v>201</v>
      </c>
      <c r="K341" s="810"/>
      <c r="L341" s="680"/>
      <c r="M341" s="819">
        <v>322</v>
      </c>
      <c r="N341" s="819" t="s">
        <v>171</v>
      </c>
      <c r="O341" s="808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591"/>
      <c r="AJ341" s="31"/>
      <c r="AK341" s="31"/>
      <c r="AL341" s="31"/>
      <c r="AM341" s="31"/>
      <c r="AN341" s="102">
        <f>AN342</f>
        <v>0</v>
      </c>
      <c r="AO341" s="102">
        <f>AO342</f>
        <v>0</v>
      </c>
      <c r="AP341" s="102">
        <f>AP342</f>
        <v>0</v>
      </c>
      <c r="AQ341" s="102">
        <f>AQ342</f>
        <v>0</v>
      </c>
      <c r="AR341" s="102">
        <v>0</v>
      </c>
      <c r="AS341" s="102"/>
      <c r="AT341" s="102"/>
      <c r="AU341" s="102">
        <f>AU342</f>
        <v>5000</v>
      </c>
      <c r="AV341" s="102">
        <f>AV342</f>
        <v>0</v>
      </c>
      <c r="AW341" s="102"/>
      <c r="AX341" s="102"/>
      <c r="AY341" s="102">
        <f>AY342</f>
        <v>5000</v>
      </c>
      <c r="AZ341" s="102"/>
      <c r="BA341" s="102"/>
      <c r="BB341" s="102">
        <f t="shared" ref="BB341:BK341" si="1050">BB342</f>
        <v>5000</v>
      </c>
      <c r="BC341" s="102">
        <f t="shared" si="1050"/>
        <v>5000</v>
      </c>
      <c r="BD341" s="102">
        <f t="shared" si="1050"/>
        <v>0</v>
      </c>
      <c r="BE341" s="102">
        <f t="shared" si="1050"/>
        <v>0</v>
      </c>
      <c r="BF341" s="102">
        <f t="shared" si="1050"/>
        <v>11700</v>
      </c>
      <c r="BG341" s="102">
        <f>SUM(BG342:BG343)</f>
        <v>4904.3900000000003</v>
      </c>
      <c r="BH341" s="102">
        <f t="shared" si="1050"/>
        <v>10000</v>
      </c>
      <c r="BI341" s="102">
        <f t="shared" si="1050"/>
        <v>-10000</v>
      </c>
      <c r="BJ341" s="102">
        <f t="shared" si="1050"/>
        <v>0</v>
      </c>
      <c r="BK341" s="102">
        <f t="shared" si="1050"/>
        <v>0</v>
      </c>
      <c r="BL341" s="102">
        <f t="shared" si="1007"/>
        <v>0</v>
      </c>
      <c r="BM341" s="102"/>
      <c r="BN341" s="102"/>
      <c r="BO341" s="102">
        <f>BO342</f>
        <v>0</v>
      </c>
      <c r="BP341" s="102"/>
      <c r="BQ341" s="102"/>
      <c r="BR341" s="102">
        <f>BR342</f>
        <v>0</v>
      </c>
      <c r="BS341" s="102">
        <f>BS342</f>
        <v>0</v>
      </c>
      <c r="BT341" s="102">
        <f>BT342</f>
        <v>0</v>
      </c>
      <c r="BU341" s="102">
        <f>BU342</f>
        <v>0</v>
      </c>
      <c r="BV341" s="102">
        <f>BV342</f>
        <v>0</v>
      </c>
      <c r="BW341" s="102"/>
      <c r="BX341" s="102"/>
      <c r="BY341" s="102">
        <f>BY342</f>
        <v>0</v>
      </c>
      <c r="BZ341" s="102">
        <f>BZ342</f>
        <v>0</v>
      </c>
      <c r="CA341" s="102">
        <f t="shared" ref="CA341:CA360" si="1051">IFERROR(BZ341/BG341*100,)</f>
        <v>0</v>
      </c>
      <c r="CB341" s="102">
        <f t="shared" ref="CB341:CB360" si="1052">IFERROR(BZ341/BY341*100,)</f>
        <v>0</v>
      </c>
      <c r="CC341" s="102">
        <f>CC342</f>
        <v>0</v>
      </c>
      <c r="CD341" s="102">
        <f>CD342</f>
        <v>0</v>
      </c>
      <c r="CE341" s="102">
        <f>CE342</f>
        <v>0</v>
      </c>
      <c r="CF341" s="102">
        <f>CF342</f>
        <v>0</v>
      </c>
      <c r="CG341" s="102">
        <f t="shared" si="994"/>
        <v>0</v>
      </c>
      <c r="CH341" s="102">
        <f>CH342</f>
        <v>0</v>
      </c>
      <c r="CI341" s="102">
        <f>CI342</f>
        <v>0</v>
      </c>
      <c r="CJ341" s="102"/>
      <c r="CK341" s="102">
        <f t="shared" si="1015"/>
        <v>0</v>
      </c>
      <c r="CL341" s="102">
        <f>CL342</f>
        <v>0</v>
      </c>
      <c r="CM341" s="102">
        <f>CM342</f>
        <v>0</v>
      </c>
      <c r="CN341" s="102"/>
      <c r="CO341" s="102">
        <f t="shared" si="1016"/>
        <v>0</v>
      </c>
      <c r="CP341" s="102">
        <f>CP342</f>
        <v>0</v>
      </c>
      <c r="CQ341" s="102">
        <f>CQ342</f>
        <v>0</v>
      </c>
      <c r="CR341" s="102">
        <f>CR342</f>
        <v>0</v>
      </c>
      <c r="CS341" s="102">
        <f t="shared" si="1023"/>
        <v>0</v>
      </c>
      <c r="CT341" s="102">
        <f>CT342</f>
        <v>0</v>
      </c>
      <c r="CU341" s="102">
        <f>CU342</f>
        <v>0</v>
      </c>
      <c r="CV341" s="102">
        <f>CV342</f>
        <v>0</v>
      </c>
      <c r="CW341" s="102">
        <f t="shared" si="858"/>
        <v>0</v>
      </c>
      <c r="CX341" s="102">
        <f t="shared" ref="CX341:DH341" si="1053">CX342</f>
        <v>0</v>
      </c>
      <c r="CY341" s="102">
        <f t="shared" si="1053"/>
        <v>0</v>
      </c>
      <c r="CZ341" s="102">
        <f t="shared" si="1053"/>
        <v>0</v>
      </c>
      <c r="DA341" s="102">
        <f t="shared" si="1053"/>
        <v>0</v>
      </c>
      <c r="DB341" s="102">
        <f>DB342</f>
        <v>0</v>
      </c>
      <c r="DC341" s="102">
        <f>DC342</f>
        <v>0</v>
      </c>
      <c r="DD341" s="102">
        <f t="shared" si="975"/>
        <v>0</v>
      </c>
      <c r="DE341" s="102">
        <f t="shared" si="976"/>
        <v>0</v>
      </c>
      <c r="DF341" s="102">
        <f t="shared" ref="DF341" si="1054">DF342</f>
        <v>0</v>
      </c>
      <c r="DG341" s="102">
        <f t="shared" si="1053"/>
        <v>0</v>
      </c>
      <c r="DH341" s="102">
        <f t="shared" si="1053"/>
        <v>0</v>
      </c>
      <c r="DI341" s="102">
        <f t="shared" si="863"/>
        <v>0</v>
      </c>
      <c r="DJ341" s="102">
        <f>DJ342</f>
        <v>0</v>
      </c>
      <c r="DK341" s="102">
        <f>DK342</f>
        <v>0</v>
      </c>
      <c r="DL341" s="102">
        <f t="shared" si="977"/>
        <v>0</v>
      </c>
      <c r="DM341" s="102">
        <f>DM342</f>
        <v>0</v>
      </c>
      <c r="DN341" s="102">
        <f>DN342</f>
        <v>0</v>
      </c>
      <c r="DO341" s="102">
        <f t="shared" ref="DO341" si="1055">DO342</f>
        <v>0</v>
      </c>
      <c r="DP341" s="102">
        <f t="shared" si="866"/>
        <v>0</v>
      </c>
      <c r="DQ341" s="102">
        <f>DQ342</f>
        <v>0</v>
      </c>
      <c r="DR341" s="102">
        <f>DR342</f>
        <v>0</v>
      </c>
      <c r="DS341" s="102">
        <f t="shared" ref="DS341" si="1056">DS342</f>
        <v>0</v>
      </c>
      <c r="DT341" s="102">
        <f t="shared" si="868"/>
        <v>0</v>
      </c>
      <c r="DU341" s="102">
        <f>DU342</f>
        <v>0</v>
      </c>
      <c r="DV341" s="102">
        <f>DV342</f>
        <v>0</v>
      </c>
      <c r="DW341" s="102">
        <f t="shared" ref="DW341:DZ341" si="1057">DW342</f>
        <v>0</v>
      </c>
      <c r="DX341" s="102">
        <f t="shared" si="1057"/>
        <v>0</v>
      </c>
      <c r="DY341" s="102">
        <f t="shared" si="1057"/>
        <v>0</v>
      </c>
      <c r="DZ341" s="102">
        <f t="shared" si="1057"/>
        <v>0</v>
      </c>
    </row>
    <row r="342" spans="1:130" s="630" customFormat="1" ht="20.100000000000001" hidden="1" customHeight="1" x14ac:dyDescent="0.35">
      <c r="A342" s="622"/>
      <c r="B342" s="622"/>
      <c r="C342" s="536"/>
      <c r="D342" s="617"/>
      <c r="E342" s="617"/>
      <c r="F342" s="617"/>
      <c r="G342" s="617"/>
      <c r="H342" s="617"/>
      <c r="I342" s="617"/>
      <c r="J342" s="622" t="s">
        <v>201</v>
      </c>
      <c r="K342" s="654"/>
      <c r="L342" s="609"/>
      <c r="M342" s="609"/>
      <c r="N342" s="609">
        <v>3221</v>
      </c>
      <c r="O342" s="592" t="s">
        <v>257</v>
      </c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591"/>
      <c r="AJ342" s="31"/>
      <c r="AK342" s="31"/>
      <c r="AL342" s="31"/>
      <c r="AM342" s="31"/>
      <c r="AN342" s="51">
        <v>0</v>
      </c>
      <c r="AO342" s="51">
        <v>0</v>
      </c>
      <c r="AP342" s="51">
        <v>0</v>
      </c>
      <c r="AQ342" s="51">
        <v>0</v>
      </c>
      <c r="AR342" s="51">
        <v>0</v>
      </c>
      <c r="AS342" s="51"/>
      <c r="AT342" s="51"/>
      <c r="AU342" s="51">
        <v>5000</v>
      </c>
      <c r="AV342" s="51">
        <v>0</v>
      </c>
      <c r="AW342" s="51"/>
      <c r="AX342" s="51"/>
      <c r="AY342" s="51">
        <f>(BB342-AV342)</f>
        <v>5000</v>
      </c>
      <c r="AZ342" s="51"/>
      <c r="BA342" s="51"/>
      <c r="BB342" s="51">
        <v>5000</v>
      </c>
      <c r="BC342" s="51">
        <v>5000</v>
      </c>
      <c r="BD342" s="51">
        <v>0</v>
      </c>
      <c r="BE342" s="51">
        <v>0</v>
      </c>
      <c r="BF342" s="51">
        <v>11700</v>
      </c>
      <c r="BG342" s="51">
        <v>3791.76</v>
      </c>
      <c r="BH342" s="51">
        <v>10000</v>
      </c>
      <c r="BI342" s="51">
        <f>(BJ342-BH342)</f>
        <v>-10000</v>
      </c>
      <c r="BJ342" s="51">
        <v>0</v>
      </c>
      <c r="BK342" s="103">
        <v>0</v>
      </c>
      <c r="BL342" s="51">
        <f t="shared" si="1007"/>
        <v>0</v>
      </c>
      <c r="BM342" s="51"/>
      <c r="BN342" s="51"/>
      <c r="BO342" s="51">
        <v>0</v>
      </c>
      <c r="BP342" s="51"/>
      <c r="BQ342" s="51"/>
      <c r="BR342" s="51">
        <f>(BS342-BO342)</f>
        <v>0</v>
      </c>
      <c r="BS342" s="51"/>
      <c r="BT342" s="51">
        <v>0</v>
      </c>
      <c r="BU342" s="51">
        <f>(BY342-BO342)</f>
        <v>0</v>
      </c>
      <c r="BV342" s="51"/>
      <c r="BW342" s="51"/>
      <c r="BX342" s="51"/>
      <c r="BY342" s="51">
        <v>0</v>
      </c>
      <c r="BZ342" s="51"/>
      <c r="CA342" s="51">
        <f t="shared" si="1051"/>
        <v>0</v>
      </c>
      <c r="CB342" s="51">
        <f t="shared" si="1052"/>
        <v>0</v>
      </c>
      <c r="CC342" s="51"/>
      <c r="CD342" s="51"/>
      <c r="CE342" s="51"/>
      <c r="CF342" s="51"/>
      <c r="CG342" s="51">
        <f t="shared" si="994"/>
        <v>0</v>
      </c>
      <c r="CH342" s="51">
        <f>(CI342-CE342)</f>
        <v>0</v>
      </c>
      <c r="CI342" s="51"/>
      <c r="CJ342" s="51"/>
      <c r="CK342" s="51">
        <f t="shared" si="1015"/>
        <v>0</v>
      </c>
      <c r="CL342" s="51">
        <f>(CM342-CI342)</f>
        <v>0</v>
      </c>
      <c r="CM342" s="51"/>
      <c r="CN342" s="51"/>
      <c r="CO342" s="51">
        <f t="shared" si="1016"/>
        <v>0</v>
      </c>
      <c r="CP342" s="51">
        <f>(CQ342-CM342)</f>
        <v>0</v>
      </c>
      <c r="CQ342" s="51"/>
      <c r="CR342" s="51"/>
      <c r="CS342" s="51">
        <f t="shared" si="1023"/>
        <v>0</v>
      </c>
      <c r="CT342" s="51">
        <f>(CU342-CQ342)</f>
        <v>0</v>
      </c>
      <c r="CU342" s="51"/>
      <c r="CV342" s="51"/>
      <c r="CW342" s="51">
        <f t="shared" si="858"/>
        <v>0</v>
      </c>
      <c r="CX342" s="51">
        <f>(CY342-CU342)</f>
        <v>0</v>
      </c>
      <c r="CY342" s="51"/>
      <c r="CZ342" s="51"/>
      <c r="DA342" s="51"/>
      <c r="DB342" s="51">
        <v>0</v>
      </c>
      <c r="DC342" s="51">
        <v>0</v>
      </c>
      <c r="DD342" s="51">
        <f t="shared" si="975"/>
        <v>0</v>
      </c>
      <c r="DE342" s="51">
        <f t="shared" si="976"/>
        <v>0</v>
      </c>
      <c r="DF342" s="51"/>
      <c r="DG342" s="51"/>
      <c r="DH342" s="51"/>
      <c r="DI342" s="51">
        <f t="shared" si="863"/>
        <v>0</v>
      </c>
      <c r="DJ342" s="51">
        <f>(DK342-DG342)</f>
        <v>0</v>
      </c>
      <c r="DK342" s="51"/>
      <c r="DL342" s="51">
        <f t="shared" si="977"/>
        <v>0</v>
      </c>
      <c r="DM342" s="51">
        <f>(DN342-DK342)</f>
        <v>0</v>
      </c>
      <c r="DN342" s="51"/>
      <c r="DO342" s="51"/>
      <c r="DP342" s="51">
        <f t="shared" si="866"/>
        <v>0</v>
      </c>
      <c r="DQ342" s="51">
        <f>(DR342-DN342)</f>
        <v>0</v>
      </c>
      <c r="DR342" s="51"/>
      <c r="DS342" s="51"/>
      <c r="DT342" s="51">
        <f t="shared" si="868"/>
        <v>0</v>
      </c>
      <c r="DU342" s="51">
        <f>(DV342-DR342)</f>
        <v>0</v>
      </c>
      <c r="DV342" s="51"/>
      <c r="DW342" s="51"/>
      <c r="DX342" s="51"/>
      <c r="DY342" s="51"/>
      <c r="DZ342" s="51"/>
    </row>
    <row r="343" spans="1:130" s="630" customFormat="1" ht="20.100000000000001" hidden="1" customHeight="1" x14ac:dyDescent="0.35">
      <c r="A343" s="622"/>
      <c r="B343" s="622"/>
      <c r="C343" s="536"/>
      <c r="D343" s="617"/>
      <c r="E343" s="617"/>
      <c r="F343" s="617"/>
      <c r="G343" s="617"/>
      <c r="H343" s="617"/>
      <c r="I343" s="617"/>
      <c r="J343" s="622" t="s">
        <v>201</v>
      </c>
      <c r="K343" s="654"/>
      <c r="L343" s="609"/>
      <c r="M343" s="609"/>
      <c r="N343" s="609">
        <v>3222</v>
      </c>
      <c r="O343" s="592" t="s">
        <v>284</v>
      </c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591"/>
      <c r="AJ343" s="31"/>
      <c r="AK343" s="31"/>
      <c r="AL343" s="31"/>
      <c r="AM343" s="31"/>
      <c r="AN343" s="51"/>
      <c r="AO343" s="51"/>
      <c r="AP343" s="51"/>
      <c r="AQ343" s="51"/>
      <c r="AR343" s="51"/>
      <c r="AS343" s="51"/>
      <c r="AT343" s="51"/>
      <c r="AU343" s="51"/>
      <c r="AV343" s="51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>
        <v>1112.6300000000001</v>
      </c>
      <c r="BH343" s="51"/>
      <c r="BI343" s="51"/>
      <c r="BJ343" s="51"/>
      <c r="BK343" s="103"/>
      <c r="BL343" s="51"/>
      <c r="BM343" s="51"/>
      <c r="BN343" s="51"/>
      <c r="BO343" s="51">
        <v>0</v>
      </c>
      <c r="BP343" s="51"/>
      <c r="BQ343" s="51"/>
      <c r="BR343" s="51">
        <f>(BS343-BO343)</f>
        <v>0</v>
      </c>
      <c r="BS343" s="51"/>
      <c r="BT343" s="51">
        <v>0</v>
      </c>
      <c r="BU343" s="51">
        <f>(BY343-BO343)</f>
        <v>0</v>
      </c>
      <c r="BV343" s="51"/>
      <c r="BW343" s="51"/>
      <c r="BX343" s="51"/>
      <c r="BY343" s="51">
        <v>0</v>
      </c>
      <c r="BZ343" s="51"/>
      <c r="CA343" s="51">
        <f t="shared" si="1051"/>
        <v>0</v>
      </c>
      <c r="CB343" s="51">
        <f t="shared" si="1052"/>
        <v>0</v>
      </c>
      <c r="CC343" s="51"/>
      <c r="CD343" s="51"/>
      <c r="CE343" s="51"/>
      <c r="CF343" s="51"/>
      <c r="CG343" s="51">
        <f t="shared" si="994"/>
        <v>0</v>
      </c>
      <c r="CH343" s="51">
        <f>(CI343-CE343)</f>
        <v>0</v>
      </c>
      <c r="CI343" s="51"/>
      <c r="CJ343" s="51"/>
      <c r="CK343" s="51">
        <f t="shared" si="1015"/>
        <v>0</v>
      </c>
      <c r="CL343" s="51">
        <f>(CM343-CI343)</f>
        <v>0</v>
      </c>
      <c r="CM343" s="51"/>
      <c r="CN343" s="51"/>
      <c r="CO343" s="51">
        <f t="shared" si="1016"/>
        <v>0</v>
      </c>
      <c r="CP343" s="51">
        <f>(CQ343-CM343)</f>
        <v>0</v>
      </c>
      <c r="CQ343" s="51"/>
      <c r="CR343" s="51"/>
      <c r="CS343" s="51">
        <f t="shared" si="1023"/>
        <v>0</v>
      </c>
      <c r="CT343" s="51">
        <f>(CU343-CQ343)</f>
        <v>0</v>
      </c>
      <c r="CU343" s="51"/>
      <c r="CV343" s="51"/>
      <c r="CW343" s="51">
        <f t="shared" si="858"/>
        <v>0</v>
      </c>
      <c r="CX343" s="51">
        <f>(CY343-CU343)</f>
        <v>0</v>
      </c>
      <c r="CY343" s="51"/>
      <c r="CZ343" s="51"/>
      <c r="DA343" s="51"/>
      <c r="DB343" s="51">
        <v>0</v>
      </c>
      <c r="DC343" s="51">
        <v>0</v>
      </c>
      <c r="DD343" s="51">
        <f t="shared" si="975"/>
        <v>0</v>
      </c>
      <c r="DE343" s="51">
        <f t="shared" si="976"/>
        <v>0</v>
      </c>
      <c r="DF343" s="51"/>
      <c r="DG343" s="51"/>
      <c r="DH343" s="51"/>
      <c r="DI343" s="51">
        <f t="shared" si="863"/>
        <v>0</v>
      </c>
      <c r="DJ343" s="51">
        <f>(DK343-DG343)</f>
        <v>0</v>
      </c>
      <c r="DK343" s="51"/>
      <c r="DL343" s="51">
        <f t="shared" si="977"/>
        <v>0</v>
      </c>
      <c r="DM343" s="51">
        <f>(DN343-DK343)</f>
        <v>0</v>
      </c>
      <c r="DN343" s="51"/>
      <c r="DO343" s="51"/>
      <c r="DP343" s="51">
        <f t="shared" si="866"/>
        <v>0</v>
      </c>
      <c r="DQ343" s="51">
        <f>(DR343-DN343)</f>
        <v>0</v>
      </c>
      <c r="DR343" s="51"/>
      <c r="DS343" s="51"/>
      <c r="DT343" s="51">
        <f t="shared" si="868"/>
        <v>0</v>
      </c>
      <c r="DU343" s="51">
        <f>(DV343-DR343)</f>
        <v>0</v>
      </c>
      <c r="DV343" s="51"/>
      <c r="DW343" s="51"/>
      <c r="DX343" s="51"/>
      <c r="DY343" s="51"/>
      <c r="DZ343" s="51"/>
    </row>
    <row r="344" spans="1:130" s="630" customFormat="1" ht="20.100000000000001" hidden="1" customHeight="1" x14ac:dyDescent="0.35">
      <c r="A344" s="640" t="s">
        <v>454</v>
      </c>
      <c r="B344" s="640" t="s">
        <v>539</v>
      </c>
      <c r="C344" s="641" t="s">
        <v>473</v>
      </c>
      <c r="D344" s="622"/>
      <c r="E344" s="622"/>
      <c r="F344" s="622"/>
      <c r="G344" s="622"/>
      <c r="H344" s="622"/>
      <c r="I344" s="622"/>
      <c r="J344" s="622" t="s">
        <v>201</v>
      </c>
      <c r="K344" s="810"/>
      <c r="L344" s="582"/>
      <c r="M344" s="822">
        <v>323</v>
      </c>
      <c r="N344" s="905" t="s">
        <v>31</v>
      </c>
      <c r="O344" s="905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591"/>
      <c r="AJ344" s="31"/>
      <c r="AK344" s="31"/>
      <c r="AL344" s="31"/>
      <c r="AM344" s="31"/>
      <c r="AN344" s="102">
        <f>AN345</f>
        <v>0</v>
      </c>
      <c r="AO344" s="102">
        <f>AO345</f>
        <v>0</v>
      </c>
      <c r="AP344" s="102">
        <f>AP345</f>
        <v>0</v>
      </c>
      <c r="AQ344" s="102">
        <f>AQ345</f>
        <v>0</v>
      </c>
      <c r="AR344" s="102">
        <v>0</v>
      </c>
      <c r="AS344" s="102"/>
      <c r="AT344" s="102"/>
      <c r="AU344" s="102">
        <f>AU345</f>
        <v>725000</v>
      </c>
      <c r="AV344" s="102">
        <f>AV345</f>
        <v>0</v>
      </c>
      <c r="AW344" s="102"/>
      <c r="AX344" s="102"/>
      <c r="AY344" s="102">
        <f>AY345</f>
        <v>15000</v>
      </c>
      <c r="AZ344" s="102"/>
      <c r="BA344" s="102"/>
      <c r="BB344" s="102">
        <f t="shared" ref="BB344:BK344" si="1058">BB345</f>
        <v>15000</v>
      </c>
      <c r="BC344" s="102">
        <f t="shared" si="1058"/>
        <v>15000</v>
      </c>
      <c r="BD344" s="102">
        <f t="shared" si="1058"/>
        <v>0</v>
      </c>
      <c r="BE344" s="102">
        <f t="shared" si="1058"/>
        <v>15000</v>
      </c>
      <c r="BF344" s="102">
        <f t="shared" si="1058"/>
        <v>28300</v>
      </c>
      <c r="BG344" s="102">
        <f t="shared" si="1058"/>
        <v>28300</v>
      </c>
      <c r="BH344" s="102">
        <f t="shared" si="1058"/>
        <v>0</v>
      </c>
      <c r="BI344" s="102">
        <f t="shared" si="1058"/>
        <v>0</v>
      </c>
      <c r="BJ344" s="102">
        <f t="shared" si="1058"/>
        <v>0</v>
      </c>
      <c r="BK344" s="102">
        <f t="shared" si="1058"/>
        <v>0</v>
      </c>
      <c r="BL344" s="102">
        <f t="shared" si="1007"/>
        <v>0</v>
      </c>
      <c r="BM344" s="102"/>
      <c r="BN344" s="102"/>
      <c r="BO344" s="102">
        <f>BO345</f>
        <v>0</v>
      </c>
      <c r="BP344" s="102"/>
      <c r="BQ344" s="102"/>
      <c r="BR344" s="102">
        <f>BR345</f>
        <v>0</v>
      </c>
      <c r="BS344" s="102">
        <f>BS345</f>
        <v>0</v>
      </c>
      <c r="BT344" s="102">
        <f>BT345</f>
        <v>0</v>
      </c>
      <c r="BU344" s="102">
        <f>BU345</f>
        <v>0</v>
      </c>
      <c r="BV344" s="102">
        <f>BV345</f>
        <v>0</v>
      </c>
      <c r="BW344" s="102"/>
      <c r="BX344" s="102"/>
      <c r="BY344" s="102">
        <f>BY345</f>
        <v>0</v>
      </c>
      <c r="BZ344" s="102">
        <f>BZ345</f>
        <v>0</v>
      </c>
      <c r="CA344" s="102">
        <f t="shared" si="1051"/>
        <v>0</v>
      </c>
      <c r="CB344" s="102">
        <f t="shared" si="1052"/>
        <v>0</v>
      </c>
      <c r="CC344" s="102">
        <f>CC345</f>
        <v>0</v>
      </c>
      <c r="CD344" s="102">
        <f>CD345</f>
        <v>0</v>
      </c>
      <c r="CE344" s="102">
        <f>CE345</f>
        <v>0</v>
      </c>
      <c r="CF344" s="102">
        <f>CF345</f>
        <v>0</v>
      </c>
      <c r="CG344" s="102">
        <f t="shared" si="994"/>
        <v>0</v>
      </c>
      <c r="CH344" s="102">
        <f>CH345</f>
        <v>0</v>
      </c>
      <c r="CI344" s="102">
        <f>CI345</f>
        <v>0</v>
      </c>
      <c r="CJ344" s="102"/>
      <c r="CK344" s="102">
        <f t="shared" si="1015"/>
        <v>0</v>
      </c>
      <c r="CL344" s="102">
        <f>CL345</f>
        <v>0</v>
      </c>
      <c r="CM344" s="102">
        <f>CM345</f>
        <v>0</v>
      </c>
      <c r="CN344" s="102"/>
      <c r="CO344" s="102">
        <f t="shared" si="1016"/>
        <v>0</v>
      </c>
      <c r="CP344" s="102">
        <f>CP345</f>
        <v>0</v>
      </c>
      <c r="CQ344" s="102">
        <f>CQ345</f>
        <v>0</v>
      </c>
      <c r="CR344" s="102">
        <f>CR345</f>
        <v>0</v>
      </c>
      <c r="CS344" s="102">
        <f t="shared" si="1023"/>
        <v>0</v>
      </c>
      <c r="CT344" s="102">
        <f>CT345</f>
        <v>0</v>
      </c>
      <c r="CU344" s="102">
        <f>CU345</f>
        <v>0</v>
      </c>
      <c r="CV344" s="102">
        <f>CV345</f>
        <v>0</v>
      </c>
      <c r="CW344" s="102">
        <f t="shared" si="858"/>
        <v>0</v>
      </c>
      <c r="CX344" s="102">
        <f t="shared" ref="CX344:DH344" si="1059">CX345</f>
        <v>0</v>
      </c>
      <c r="CY344" s="102">
        <f t="shared" si="1059"/>
        <v>0</v>
      </c>
      <c r="CZ344" s="102">
        <f t="shared" si="1059"/>
        <v>0</v>
      </c>
      <c r="DA344" s="102">
        <f t="shared" si="1059"/>
        <v>0</v>
      </c>
      <c r="DB344" s="102">
        <f>DB345</f>
        <v>0</v>
      </c>
      <c r="DC344" s="102">
        <f>DC345</f>
        <v>0</v>
      </c>
      <c r="DD344" s="102">
        <f t="shared" si="975"/>
        <v>0</v>
      </c>
      <c r="DE344" s="102">
        <f t="shared" si="976"/>
        <v>0</v>
      </c>
      <c r="DF344" s="102">
        <f t="shared" ref="DF344" si="1060">DF345</f>
        <v>0</v>
      </c>
      <c r="DG344" s="102">
        <f t="shared" si="1059"/>
        <v>0</v>
      </c>
      <c r="DH344" s="102">
        <f t="shared" si="1059"/>
        <v>0</v>
      </c>
      <c r="DI344" s="102">
        <f t="shared" si="863"/>
        <v>0</v>
      </c>
      <c r="DJ344" s="102">
        <f>DJ345</f>
        <v>0</v>
      </c>
      <c r="DK344" s="102">
        <f>DK345</f>
        <v>0</v>
      </c>
      <c r="DL344" s="102">
        <f t="shared" si="977"/>
        <v>0</v>
      </c>
      <c r="DM344" s="102">
        <f>DM345</f>
        <v>0</v>
      </c>
      <c r="DN344" s="102">
        <f>DN345</f>
        <v>0</v>
      </c>
      <c r="DO344" s="102">
        <f t="shared" ref="DO344" si="1061">DO345</f>
        <v>0</v>
      </c>
      <c r="DP344" s="102">
        <f t="shared" si="866"/>
        <v>0</v>
      </c>
      <c r="DQ344" s="102">
        <f>DQ345</f>
        <v>0</v>
      </c>
      <c r="DR344" s="102">
        <f>DR345</f>
        <v>0</v>
      </c>
      <c r="DS344" s="102">
        <f t="shared" ref="DS344" si="1062">DS345</f>
        <v>0</v>
      </c>
      <c r="DT344" s="102">
        <f t="shared" si="868"/>
        <v>0</v>
      </c>
      <c r="DU344" s="102">
        <f>DU345</f>
        <v>0</v>
      </c>
      <c r="DV344" s="102">
        <f>DV345</f>
        <v>0</v>
      </c>
      <c r="DW344" s="102">
        <f t="shared" ref="DW344:DZ344" si="1063">DW345</f>
        <v>0</v>
      </c>
      <c r="DX344" s="102">
        <f t="shared" si="1063"/>
        <v>0</v>
      </c>
      <c r="DY344" s="102">
        <f t="shared" si="1063"/>
        <v>0</v>
      </c>
      <c r="DZ344" s="102">
        <f t="shared" si="1063"/>
        <v>0</v>
      </c>
    </row>
    <row r="345" spans="1:130" s="630" customFormat="1" ht="20.100000000000001" hidden="1" customHeight="1" x14ac:dyDescent="0.35">
      <c r="A345" s="635"/>
      <c r="B345" s="622"/>
      <c r="C345" s="641"/>
      <c r="D345" s="622"/>
      <c r="E345" s="622"/>
      <c r="F345" s="622"/>
      <c r="G345" s="622"/>
      <c r="H345" s="622"/>
      <c r="I345" s="622"/>
      <c r="J345" s="622" t="s">
        <v>201</v>
      </c>
      <c r="K345" s="654"/>
      <c r="L345" s="581"/>
      <c r="M345" s="609"/>
      <c r="N345" s="609">
        <v>3239</v>
      </c>
      <c r="O345" s="573" t="s">
        <v>40</v>
      </c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591"/>
      <c r="AJ345" s="31"/>
      <c r="AK345" s="31"/>
      <c r="AL345" s="31"/>
      <c r="AM345" s="31"/>
      <c r="AN345" s="99">
        <f>AM345/2</f>
        <v>0</v>
      </c>
      <c r="AO345" s="99">
        <f>AN345/2</f>
        <v>0</v>
      </c>
      <c r="AP345" s="99">
        <f>AO345/2</f>
        <v>0</v>
      </c>
      <c r="AQ345" s="99">
        <f>AP345/2</f>
        <v>0</v>
      </c>
      <c r="AR345" s="99">
        <v>0</v>
      </c>
      <c r="AS345" s="99"/>
      <c r="AT345" s="99"/>
      <c r="AU345" s="99">
        <v>725000</v>
      </c>
      <c r="AV345" s="99">
        <v>0</v>
      </c>
      <c r="AW345" s="99"/>
      <c r="AX345" s="99"/>
      <c r="AY345" s="99">
        <f>(BB345-AV345)</f>
        <v>15000</v>
      </c>
      <c r="AZ345" s="99"/>
      <c r="BA345" s="99"/>
      <c r="BB345" s="99">
        <v>15000</v>
      </c>
      <c r="BC345" s="99">
        <v>15000</v>
      </c>
      <c r="BD345" s="99">
        <v>0</v>
      </c>
      <c r="BE345" s="99">
        <v>15000</v>
      </c>
      <c r="BF345" s="99">
        <v>28300</v>
      </c>
      <c r="BG345" s="99">
        <v>28300</v>
      </c>
      <c r="BH345" s="99">
        <v>0</v>
      </c>
      <c r="BI345" s="99">
        <f>(BJ345-BH345)</f>
        <v>0</v>
      </c>
      <c r="BJ345" s="99">
        <v>0</v>
      </c>
      <c r="BK345" s="99"/>
      <c r="BL345" s="99">
        <f t="shared" si="1007"/>
        <v>0</v>
      </c>
      <c r="BM345" s="99"/>
      <c r="BN345" s="99"/>
      <c r="BO345" s="99">
        <v>0</v>
      </c>
      <c r="BP345" s="99"/>
      <c r="BQ345" s="99"/>
      <c r="BR345" s="99">
        <f>(BS345-BO345)</f>
        <v>0</v>
      </c>
      <c r="BS345" s="99"/>
      <c r="BT345" s="99">
        <v>0</v>
      </c>
      <c r="BU345" s="99">
        <f>(BY345-BO345)</f>
        <v>0</v>
      </c>
      <c r="BV345" s="99"/>
      <c r="BW345" s="99"/>
      <c r="BX345" s="99"/>
      <c r="BY345" s="99">
        <v>0</v>
      </c>
      <c r="BZ345" s="99"/>
      <c r="CA345" s="99">
        <f t="shared" si="1051"/>
        <v>0</v>
      </c>
      <c r="CB345" s="99">
        <f t="shared" si="1052"/>
        <v>0</v>
      </c>
      <c r="CC345" s="99"/>
      <c r="CD345" s="99"/>
      <c r="CE345" s="99"/>
      <c r="CF345" s="99"/>
      <c r="CG345" s="99">
        <f t="shared" si="994"/>
        <v>0</v>
      </c>
      <c r="CH345" s="99">
        <f>(CI345-CE345)</f>
        <v>0</v>
      </c>
      <c r="CI345" s="99"/>
      <c r="CJ345" s="99"/>
      <c r="CK345" s="99">
        <f t="shared" si="1015"/>
        <v>0</v>
      </c>
      <c r="CL345" s="99">
        <f>(CM345-CI345)</f>
        <v>0</v>
      </c>
      <c r="CM345" s="99"/>
      <c r="CN345" s="99"/>
      <c r="CO345" s="99">
        <f t="shared" si="1016"/>
        <v>0</v>
      </c>
      <c r="CP345" s="99">
        <f>(CQ345-CM345)</f>
        <v>0</v>
      </c>
      <c r="CQ345" s="99"/>
      <c r="CR345" s="99"/>
      <c r="CS345" s="99">
        <f t="shared" si="1023"/>
        <v>0</v>
      </c>
      <c r="CT345" s="99">
        <f>(CU345-CQ345)</f>
        <v>0</v>
      </c>
      <c r="CU345" s="99"/>
      <c r="CV345" s="99"/>
      <c r="CW345" s="99">
        <f t="shared" si="858"/>
        <v>0</v>
      </c>
      <c r="CX345" s="99">
        <f>(CY345-CU345)</f>
        <v>0</v>
      </c>
      <c r="CY345" s="99"/>
      <c r="CZ345" s="674"/>
      <c r="DA345" s="674"/>
      <c r="DB345" s="674">
        <v>0</v>
      </c>
      <c r="DC345" s="674">
        <v>0</v>
      </c>
      <c r="DD345" s="99">
        <f t="shared" si="975"/>
        <v>0</v>
      </c>
      <c r="DE345" s="99">
        <f t="shared" si="976"/>
        <v>0</v>
      </c>
      <c r="DF345" s="674"/>
      <c r="DG345" s="674"/>
      <c r="DH345" s="674"/>
      <c r="DI345" s="99">
        <f t="shared" si="863"/>
        <v>0</v>
      </c>
      <c r="DJ345" s="99">
        <f>(DK345-DG345)</f>
        <v>0</v>
      </c>
      <c r="DK345" s="674"/>
      <c r="DL345" s="99">
        <f t="shared" si="977"/>
        <v>0</v>
      </c>
      <c r="DM345" s="99">
        <f>(DN345-DK345)</f>
        <v>0</v>
      </c>
      <c r="DN345" s="674"/>
      <c r="DO345" s="674"/>
      <c r="DP345" s="99">
        <f t="shared" si="866"/>
        <v>0</v>
      </c>
      <c r="DQ345" s="99">
        <f>(DR345-DN345)</f>
        <v>0</v>
      </c>
      <c r="DR345" s="674"/>
      <c r="DS345" s="674"/>
      <c r="DT345" s="99">
        <f t="shared" si="868"/>
        <v>0</v>
      </c>
      <c r="DU345" s="99">
        <f>(DV345-DR345)</f>
        <v>0</v>
      </c>
      <c r="DV345" s="674"/>
      <c r="DW345" s="674"/>
      <c r="DX345" s="674"/>
      <c r="DY345" s="674"/>
      <c r="DZ345" s="674"/>
    </row>
    <row r="346" spans="1:130" s="630" customFormat="1" ht="20.100000000000001" hidden="1" customHeight="1" x14ac:dyDescent="0.35">
      <c r="A346" s="622" t="s">
        <v>459</v>
      </c>
      <c r="B346" s="640" t="s">
        <v>540</v>
      </c>
      <c r="C346" s="641" t="s">
        <v>473</v>
      </c>
      <c r="D346" s="622"/>
      <c r="E346" s="622"/>
      <c r="F346" s="622"/>
      <c r="G346" s="622"/>
      <c r="H346" s="622"/>
      <c r="I346" s="622"/>
      <c r="J346" s="622" t="s">
        <v>201</v>
      </c>
      <c r="K346" s="810"/>
      <c r="L346" s="582"/>
      <c r="M346" s="822">
        <v>329</v>
      </c>
      <c r="N346" s="905" t="s">
        <v>41</v>
      </c>
      <c r="O346" s="905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591"/>
      <c r="AJ346" s="31"/>
      <c r="AK346" s="31"/>
      <c r="AL346" s="31"/>
      <c r="AM346" s="31"/>
      <c r="AN346" s="102">
        <f>AN347</f>
        <v>0</v>
      </c>
      <c r="AO346" s="102">
        <f>AO347</f>
        <v>0</v>
      </c>
      <c r="AP346" s="102">
        <f>AP347</f>
        <v>0</v>
      </c>
      <c r="AQ346" s="102">
        <f>AQ347</f>
        <v>0</v>
      </c>
      <c r="AR346" s="102">
        <v>0</v>
      </c>
      <c r="AS346" s="102"/>
      <c r="AT346" s="102"/>
      <c r="AU346" s="102">
        <f>AU347</f>
        <v>10000</v>
      </c>
      <c r="AV346" s="102">
        <f>AV347</f>
        <v>0</v>
      </c>
      <c r="AW346" s="102"/>
      <c r="AX346" s="102"/>
      <c r="AY346" s="102">
        <f>AY347</f>
        <v>10000</v>
      </c>
      <c r="AZ346" s="102"/>
      <c r="BA346" s="102"/>
      <c r="BB346" s="102">
        <f t="shared" ref="BB346:BK346" si="1064">BB347</f>
        <v>10000</v>
      </c>
      <c r="BC346" s="102">
        <f t="shared" si="1064"/>
        <v>10000</v>
      </c>
      <c r="BD346" s="102">
        <f t="shared" si="1064"/>
        <v>0</v>
      </c>
      <c r="BE346" s="102">
        <f t="shared" si="1064"/>
        <v>0</v>
      </c>
      <c r="BF346" s="102">
        <f t="shared" si="1064"/>
        <v>10000</v>
      </c>
      <c r="BG346" s="102">
        <f t="shared" si="1064"/>
        <v>0</v>
      </c>
      <c r="BH346" s="102">
        <f t="shared" si="1064"/>
        <v>0</v>
      </c>
      <c r="BI346" s="102">
        <f t="shared" si="1064"/>
        <v>0</v>
      </c>
      <c r="BJ346" s="102">
        <f t="shared" si="1064"/>
        <v>0</v>
      </c>
      <c r="BK346" s="102">
        <f t="shared" si="1064"/>
        <v>0</v>
      </c>
      <c r="BL346" s="102">
        <f t="shared" si="1007"/>
        <v>0</v>
      </c>
      <c r="BM346" s="102"/>
      <c r="BN346" s="102"/>
      <c r="BO346" s="102">
        <f>BO347</f>
        <v>0</v>
      </c>
      <c r="BP346" s="102"/>
      <c r="BQ346" s="102"/>
      <c r="BR346" s="102">
        <f>BR347</f>
        <v>0</v>
      </c>
      <c r="BS346" s="102">
        <f>BS347</f>
        <v>0</v>
      </c>
      <c r="BT346" s="102">
        <f>BT347</f>
        <v>0</v>
      </c>
      <c r="BU346" s="102">
        <f>BU347</f>
        <v>0</v>
      </c>
      <c r="BV346" s="102">
        <f>BV347</f>
        <v>0</v>
      </c>
      <c r="BW346" s="102"/>
      <c r="BX346" s="102"/>
      <c r="BY346" s="102">
        <f>BY347</f>
        <v>0</v>
      </c>
      <c r="BZ346" s="102">
        <f>BZ347</f>
        <v>0</v>
      </c>
      <c r="CA346" s="102">
        <f t="shared" si="1051"/>
        <v>0</v>
      </c>
      <c r="CB346" s="102">
        <f t="shared" si="1052"/>
        <v>0</v>
      </c>
      <c r="CC346" s="102">
        <f>CC347</f>
        <v>0</v>
      </c>
      <c r="CD346" s="102">
        <f>CD347</f>
        <v>0</v>
      </c>
      <c r="CE346" s="102">
        <f>CE347</f>
        <v>0</v>
      </c>
      <c r="CF346" s="102">
        <f>CF347</f>
        <v>0</v>
      </c>
      <c r="CG346" s="102">
        <f t="shared" si="994"/>
        <v>0</v>
      </c>
      <c r="CH346" s="102">
        <f>CH347</f>
        <v>0</v>
      </c>
      <c r="CI346" s="102">
        <f>CI347</f>
        <v>0</v>
      </c>
      <c r="CJ346" s="102"/>
      <c r="CK346" s="102">
        <f t="shared" si="1015"/>
        <v>0</v>
      </c>
      <c r="CL346" s="102">
        <f>CL347</f>
        <v>0</v>
      </c>
      <c r="CM346" s="102">
        <f>CM347</f>
        <v>0</v>
      </c>
      <c r="CN346" s="102"/>
      <c r="CO346" s="102">
        <f t="shared" si="1016"/>
        <v>0</v>
      </c>
      <c r="CP346" s="102">
        <f>CP347</f>
        <v>0</v>
      </c>
      <c r="CQ346" s="102">
        <f>CQ347</f>
        <v>0</v>
      </c>
      <c r="CR346" s="102">
        <f>CR347</f>
        <v>0</v>
      </c>
      <c r="CS346" s="102">
        <f t="shared" si="1023"/>
        <v>0</v>
      </c>
      <c r="CT346" s="102">
        <f>CT347</f>
        <v>0</v>
      </c>
      <c r="CU346" s="102">
        <f>CU347</f>
        <v>0</v>
      </c>
      <c r="CV346" s="102">
        <f>CV347</f>
        <v>0</v>
      </c>
      <c r="CW346" s="102">
        <f t="shared" si="858"/>
        <v>0</v>
      </c>
      <c r="CX346" s="102">
        <f t="shared" ref="CX346:DH346" si="1065">CX347</f>
        <v>0</v>
      </c>
      <c r="CY346" s="102">
        <f t="shared" si="1065"/>
        <v>0</v>
      </c>
      <c r="CZ346" s="102">
        <f t="shared" si="1065"/>
        <v>0</v>
      </c>
      <c r="DA346" s="102">
        <f t="shared" si="1065"/>
        <v>0</v>
      </c>
      <c r="DB346" s="102">
        <f>DB347</f>
        <v>0</v>
      </c>
      <c r="DC346" s="102">
        <f>DC347</f>
        <v>0</v>
      </c>
      <c r="DD346" s="102">
        <f t="shared" si="975"/>
        <v>0</v>
      </c>
      <c r="DE346" s="102">
        <f t="shared" si="976"/>
        <v>0</v>
      </c>
      <c r="DF346" s="102">
        <f t="shared" ref="DF346" si="1066">DF347</f>
        <v>0</v>
      </c>
      <c r="DG346" s="102">
        <f t="shared" si="1065"/>
        <v>0</v>
      </c>
      <c r="DH346" s="102">
        <f t="shared" si="1065"/>
        <v>0</v>
      </c>
      <c r="DI346" s="102">
        <f t="shared" si="863"/>
        <v>0</v>
      </c>
      <c r="DJ346" s="102">
        <f>DJ347</f>
        <v>0</v>
      </c>
      <c r="DK346" s="102">
        <f>DK347</f>
        <v>0</v>
      </c>
      <c r="DL346" s="102">
        <f t="shared" si="977"/>
        <v>0</v>
      </c>
      <c r="DM346" s="102">
        <f>DM347</f>
        <v>0</v>
      </c>
      <c r="DN346" s="102">
        <f>DN347</f>
        <v>0</v>
      </c>
      <c r="DO346" s="102">
        <f t="shared" ref="DO346" si="1067">DO347</f>
        <v>0</v>
      </c>
      <c r="DP346" s="102">
        <f t="shared" si="866"/>
        <v>0</v>
      </c>
      <c r="DQ346" s="102">
        <f>DQ347</f>
        <v>0</v>
      </c>
      <c r="DR346" s="102">
        <f>DR347</f>
        <v>0</v>
      </c>
      <c r="DS346" s="102">
        <f t="shared" ref="DS346" si="1068">DS347</f>
        <v>0</v>
      </c>
      <c r="DT346" s="102">
        <f t="shared" si="868"/>
        <v>0</v>
      </c>
      <c r="DU346" s="102">
        <f>DU347</f>
        <v>0</v>
      </c>
      <c r="DV346" s="102">
        <f>DV347</f>
        <v>0</v>
      </c>
      <c r="DW346" s="102">
        <f t="shared" ref="DW346:DZ346" si="1069">DW347</f>
        <v>0</v>
      </c>
      <c r="DX346" s="102">
        <f t="shared" si="1069"/>
        <v>0</v>
      </c>
      <c r="DY346" s="102">
        <f t="shared" si="1069"/>
        <v>0</v>
      </c>
      <c r="DZ346" s="102">
        <f t="shared" si="1069"/>
        <v>0</v>
      </c>
    </row>
    <row r="347" spans="1:130" s="630" customFormat="1" ht="20.100000000000001" hidden="1" customHeight="1" x14ac:dyDescent="0.35">
      <c r="A347" s="622"/>
      <c r="B347" s="622"/>
      <c r="C347" s="641"/>
      <c r="D347" s="622"/>
      <c r="E347" s="622"/>
      <c r="F347" s="622"/>
      <c r="G347" s="622"/>
      <c r="H347" s="622"/>
      <c r="I347" s="622"/>
      <c r="J347" s="622" t="s">
        <v>201</v>
      </c>
      <c r="K347" s="810"/>
      <c r="L347" s="582"/>
      <c r="M347" s="587"/>
      <c r="N347" s="609">
        <v>3299</v>
      </c>
      <c r="O347" s="573" t="s">
        <v>41</v>
      </c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591"/>
      <c r="AJ347" s="31"/>
      <c r="AK347" s="31"/>
      <c r="AL347" s="31"/>
      <c r="AM347" s="31"/>
      <c r="AN347" s="51">
        <v>0</v>
      </c>
      <c r="AO347" s="51">
        <v>0</v>
      </c>
      <c r="AP347" s="51">
        <v>0</v>
      </c>
      <c r="AQ347" s="51">
        <v>0</v>
      </c>
      <c r="AR347" s="51">
        <v>0</v>
      </c>
      <c r="AS347" s="51"/>
      <c r="AT347" s="51"/>
      <c r="AU347" s="51">
        <v>10000</v>
      </c>
      <c r="AV347" s="51">
        <v>0</v>
      </c>
      <c r="AW347" s="51"/>
      <c r="AX347" s="51"/>
      <c r="AY347" s="51">
        <f>(BB347-AV347)</f>
        <v>10000</v>
      </c>
      <c r="AZ347" s="51"/>
      <c r="BA347" s="51"/>
      <c r="BB347" s="51">
        <v>10000</v>
      </c>
      <c r="BC347" s="51">
        <v>10000</v>
      </c>
      <c r="BD347" s="51">
        <v>0</v>
      </c>
      <c r="BE347" s="51">
        <v>0</v>
      </c>
      <c r="BF347" s="51">
        <v>10000</v>
      </c>
      <c r="BG347" s="51"/>
      <c r="BH347" s="51">
        <v>0</v>
      </c>
      <c r="BI347" s="51">
        <f>(BJ347-BH347)</f>
        <v>0</v>
      </c>
      <c r="BJ347" s="51">
        <v>0</v>
      </c>
      <c r="BK347" s="51"/>
      <c r="BL347" s="51">
        <f t="shared" si="1007"/>
        <v>0</v>
      </c>
      <c r="BM347" s="51"/>
      <c r="BN347" s="51"/>
      <c r="BO347" s="51">
        <v>0</v>
      </c>
      <c r="BP347" s="51"/>
      <c r="BQ347" s="51"/>
      <c r="BR347" s="51">
        <f>(BS347-BO347)</f>
        <v>0</v>
      </c>
      <c r="BS347" s="51"/>
      <c r="BT347" s="51"/>
      <c r="BU347" s="51">
        <f>(BY347-BO347)</f>
        <v>0</v>
      </c>
      <c r="BV347" s="51"/>
      <c r="BW347" s="51"/>
      <c r="BX347" s="51"/>
      <c r="BY347" s="51"/>
      <c r="BZ347" s="51"/>
      <c r="CA347" s="51">
        <f t="shared" si="1051"/>
        <v>0</v>
      </c>
      <c r="CB347" s="51">
        <f t="shared" si="1052"/>
        <v>0</v>
      </c>
      <c r="CC347" s="51"/>
      <c r="CD347" s="51"/>
      <c r="CE347" s="51"/>
      <c r="CF347" s="51"/>
      <c r="CG347" s="51">
        <f t="shared" si="994"/>
        <v>0</v>
      </c>
      <c r="CH347" s="51">
        <f>(CI347-CE347)</f>
        <v>0</v>
      </c>
      <c r="CI347" s="51"/>
      <c r="CJ347" s="51"/>
      <c r="CK347" s="51">
        <f t="shared" si="1015"/>
        <v>0</v>
      </c>
      <c r="CL347" s="51">
        <f>(CM347-CI347)</f>
        <v>0</v>
      </c>
      <c r="CM347" s="51"/>
      <c r="CN347" s="51"/>
      <c r="CO347" s="51">
        <f t="shared" si="1016"/>
        <v>0</v>
      </c>
      <c r="CP347" s="51">
        <f>(CQ347-CM347)</f>
        <v>0</v>
      </c>
      <c r="CQ347" s="51"/>
      <c r="CR347" s="51"/>
      <c r="CS347" s="51">
        <f t="shared" si="1023"/>
        <v>0</v>
      </c>
      <c r="CT347" s="51">
        <f>(CU347-CQ347)</f>
        <v>0</v>
      </c>
      <c r="CU347" s="51"/>
      <c r="CV347" s="51"/>
      <c r="CW347" s="51">
        <f t="shared" si="858"/>
        <v>0</v>
      </c>
      <c r="CX347" s="51">
        <f>(CY347-CU347)</f>
        <v>0</v>
      </c>
      <c r="CY347" s="51"/>
      <c r="CZ347" s="51"/>
      <c r="DA347" s="51"/>
      <c r="DB347" s="51">
        <v>0</v>
      </c>
      <c r="DC347" s="51">
        <v>0</v>
      </c>
      <c r="DD347" s="51">
        <f t="shared" si="975"/>
        <v>0</v>
      </c>
      <c r="DE347" s="51">
        <f t="shared" si="976"/>
        <v>0</v>
      </c>
      <c r="DF347" s="51"/>
      <c r="DG347" s="51"/>
      <c r="DH347" s="51"/>
      <c r="DI347" s="51">
        <f t="shared" si="863"/>
        <v>0</v>
      </c>
      <c r="DJ347" s="51">
        <f>(DK347-DG347)</f>
        <v>0</v>
      </c>
      <c r="DK347" s="51"/>
      <c r="DL347" s="51">
        <f t="shared" si="977"/>
        <v>0</v>
      </c>
      <c r="DM347" s="51">
        <f>(DN347-DK347)</f>
        <v>0</v>
      </c>
      <c r="DN347" s="51"/>
      <c r="DO347" s="51"/>
      <c r="DP347" s="51">
        <f t="shared" si="866"/>
        <v>0</v>
      </c>
      <c r="DQ347" s="51">
        <f>(DR347-DN347)</f>
        <v>0</v>
      </c>
      <c r="DR347" s="51"/>
      <c r="DS347" s="51"/>
      <c r="DT347" s="51">
        <f t="shared" si="868"/>
        <v>0</v>
      </c>
      <c r="DU347" s="51">
        <f>(DV347-DR347)</f>
        <v>0</v>
      </c>
      <c r="DV347" s="51"/>
      <c r="DW347" s="51"/>
      <c r="DX347" s="51"/>
      <c r="DY347" s="51"/>
      <c r="DZ347" s="51"/>
    </row>
    <row r="348" spans="1:130" ht="20.100000000000001" customHeight="1" x14ac:dyDescent="0.3">
      <c r="A348" s="629"/>
      <c r="B348" s="720"/>
      <c r="C348" s="646"/>
      <c r="D348" s="646"/>
      <c r="E348" s="646"/>
      <c r="F348" s="646"/>
      <c r="G348" s="646"/>
      <c r="H348" s="646"/>
      <c r="I348" s="646"/>
      <c r="J348" s="622" t="s">
        <v>201</v>
      </c>
      <c r="K348" s="831">
        <v>4</v>
      </c>
      <c r="L348" s="905" t="s">
        <v>184</v>
      </c>
      <c r="M348" s="905"/>
      <c r="N348" s="905"/>
      <c r="O348" s="905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591"/>
      <c r="AJ348" s="31"/>
      <c r="AK348" s="31"/>
      <c r="AL348" s="31"/>
      <c r="AM348" s="31"/>
      <c r="AN348" s="102" t="e">
        <f>SUM(#REF!)</f>
        <v>#REF!</v>
      </c>
      <c r="AO348" s="102" t="e">
        <f>SUM(#REF!)</f>
        <v>#REF!</v>
      </c>
      <c r="AP348" s="102" t="e">
        <f>SUM(#REF!)</f>
        <v>#REF!</v>
      </c>
      <c r="AQ348" s="102" t="e">
        <f>SUM(#REF!)</f>
        <v>#REF!</v>
      </c>
      <c r="AR348" s="102">
        <v>0</v>
      </c>
      <c r="AS348" s="102"/>
      <c r="AT348" s="102"/>
      <c r="AU348" s="102" t="e">
        <f>SUM(#REF!)</f>
        <v>#REF!</v>
      </c>
      <c r="AV348" s="102">
        <f>SUM(AV352)</f>
        <v>0</v>
      </c>
      <c r="AW348" s="102"/>
      <c r="AX348" s="102"/>
      <c r="AY348" s="102"/>
      <c r="AZ348" s="102"/>
      <c r="BA348" s="102"/>
      <c r="BB348" s="102">
        <f>SUM(BB352)</f>
        <v>0</v>
      </c>
      <c r="BC348" s="102">
        <f>SUM(BC352)</f>
        <v>0</v>
      </c>
      <c r="BD348" s="102"/>
      <c r="BE348" s="102">
        <f t="shared" ref="BE348:BK348" si="1070">SUM(BE352)</f>
        <v>0</v>
      </c>
      <c r="BF348" s="102">
        <f t="shared" si="1070"/>
        <v>2000</v>
      </c>
      <c r="BG348" s="102">
        <f t="shared" si="1070"/>
        <v>2000</v>
      </c>
      <c r="BH348" s="102">
        <f t="shared" si="1070"/>
        <v>0</v>
      </c>
      <c r="BI348" s="102">
        <f t="shared" si="1070"/>
        <v>12000</v>
      </c>
      <c r="BJ348" s="102">
        <f t="shared" si="1070"/>
        <v>12000</v>
      </c>
      <c r="BK348" s="102">
        <f t="shared" si="1070"/>
        <v>0</v>
      </c>
      <c r="BL348" s="102">
        <f t="shared" si="1007"/>
        <v>0</v>
      </c>
      <c r="BM348" s="102"/>
      <c r="BN348" s="102"/>
      <c r="BO348" s="102">
        <f>SUM(BO352)</f>
        <v>12000</v>
      </c>
      <c r="BP348" s="102"/>
      <c r="BQ348" s="102"/>
      <c r="BR348" s="102">
        <f>SUM(BR352)</f>
        <v>2900000</v>
      </c>
      <c r="BS348" s="102">
        <f>SUM(BS352)</f>
        <v>2912000</v>
      </c>
      <c r="BT348" s="102">
        <f>SUM(BT352)</f>
        <v>10454</v>
      </c>
      <c r="BU348" s="102">
        <f>SUM(BU352)</f>
        <v>0</v>
      </c>
      <c r="BV348" s="102">
        <f>SUM(BV352)</f>
        <v>112000</v>
      </c>
      <c r="BW348" s="102"/>
      <c r="BX348" s="102"/>
      <c r="BY348" s="102">
        <f>SUM(BY352)</f>
        <v>12000</v>
      </c>
      <c r="BZ348" s="102">
        <f>SUM(BZ352)</f>
        <v>12000</v>
      </c>
      <c r="CA348" s="102">
        <f t="shared" si="1051"/>
        <v>600</v>
      </c>
      <c r="CB348" s="102">
        <f t="shared" si="1052"/>
        <v>100</v>
      </c>
      <c r="CC348" s="102">
        <f>SUM(CC352)</f>
        <v>12000</v>
      </c>
      <c r="CD348" s="102">
        <f>SUM(CD352)</f>
        <v>12000</v>
      </c>
      <c r="CE348" s="102">
        <f>SUM(CE352)</f>
        <v>112000</v>
      </c>
      <c r="CF348" s="102">
        <f>SUM(CF352)</f>
        <v>674.92</v>
      </c>
      <c r="CG348" s="102">
        <f t="shared" si="994"/>
        <v>0.60260714285714279</v>
      </c>
      <c r="CH348" s="102">
        <f>SUM(CH352)</f>
        <v>-110000</v>
      </c>
      <c r="CI348" s="102">
        <f>SUM(CI352)</f>
        <v>2000</v>
      </c>
      <c r="CJ348" s="102"/>
      <c r="CK348" s="102">
        <f t="shared" si="1015"/>
        <v>0</v>
      </c>
      <c r="CL348" s="102">
        <f>SUM(CL352)</f>
        <v>0</v>
      </c>
      <c r="CM348" s="102">
        <f>SUM(CM352)</f>
        <v>2000</v>
      </c>
      <c r="CN348" s="102"/>
      <c r="CO348" s="102">
        <f t="shared" si="1016"/>
        <v>0</v>
      </c>
      <c r="CP348" s="102">
        <f>SUM(CP352)</f>
        <v>0</v>
      </c>
      <c r="CQ348" s="102">
        <f>SUM(CQ352)</f>
        <v>2000</v>
      </c>
      <c r="CR348" s="102">
        <f>SUM(CR352)</f>
        <v>813.92</v>
      </c>
      <c r="CS348" s="102">
        <f t="shared" si="1023"/>
        <v>40.695999999999998</v>
      </c>
      <c r="CT348" s="102">
        <f>SUM(CT352)</f>
        <v>13000</v>
      </c>
      <c r="CU348" s="102">
        <f>SUM(CU352)</f>
        <v>15000</v>
      </c>
      <c r="CV348" s="102">
        <f>SUM(CV352)</f>
        <v>813.92</v>
      </c>
      <c r="CW348" s="102">
        <f t="shared" si="858"/>
        <v>5.4261333333333326</v>
      </c>
      <c r="CX348" s="102">
        <f t="shared" ref="CX348:DH348" si="1071">SUM(CX352)</f>
        <v>0</v>
      </c>
      <c r="CY348" s="102">
        <f t="shared" si="1071"/>
        <v>15000</v>
      </c>
      <c r="CZ348" s="102">
        <f t="shared" si="1071"/>
        <v>15000</v>
      </c>
      <c r="DA348" s="102">
        <f t="shared" si="1071"/>
        <v>15000</v>
      </c>
      <c r="DB348" s="102">
        <f>SUM(DB352)</f>
        <v>813.92</v>
      </c>
      <c r="DC348" s="102">
        <f>SUM(DC352)</f>
        <v>11201</v>
      </c>
      <c r="DD348" s="102">
        <f t="shared" si="975"/>
        <v>1376.1794770984864</v>
      </c>
      <c r="DE348" s="102">
        <f t="shared" si="976"/>
        <v>14.718791064388961</v>
      </c>
      <c r="DF348" s="102">
        <f t="shared" ref="DF348" si="1072">SUM(DF352)</f>
        <v>15000</v>
      </c>
      <c r="DG348" s="102">
        <f t="shared" si="1071"/>
        <v>15000</v>
      </c>
      <c r="DH348" s="102">
        <f t="shared" si="1071"/>
        <v>421</v>
      </c>
      <c r="DI348" s="102">
        <f t="shared" si="863"/>
        <v>2.8066666666666666</v>
      </c>
      <c r="DJ348" s="102">
        <f>SUM(DJ352)</f>
        <v>61100</v>
      </c>
      <c r="DK348" s="102">
        <f>SUM(DK352)</f>
        <v>76100</v>
      </c>
      <c r="DL348" s="102">
        <f t="shared" si="977"/>
        <v>19.710906701708279</v>
      </c>
      <c r="DM348" s="102">
        <f>SUM(DM352)</f>
        <v>0</v>
      </c>
      <c r="DN348" s="102">
        <f t="shared" ref="DN348:DO348" si="1073">SUM(DN352+DN349)</f>
        <v>76100</v>
      </c>
      <c r="DO348" s="102">
        <f t="shared" si="1073"/>
        <v>33065.130000000005</v>
      </c>
      <c r="DP348" s="102">
        <f t="shared" si="866"/>
        <v>43.449579500657038</v>
      </c>
      <c r="DQ348" s="102">
        <f>SUM(DQ352+DQ349)</f>
        <v>13700</v>
      </c>
      <c r="DR348" s="102">
        <f>SUM(DR352+DR349)</f>
        <v>89800</v>
      </c>
      <c r="DS348" s="102">
        <f t="shared" ref="DS348" si="1074">SUM(DS352+DS349)</f>
        <v>70965.86</v>
      </c>
      <c r="DT348" s="102">
        <f t="shared" si="868"/>
        <v>79.026570155902007</v>
      </c>
      <c r="DU348" s="102">
        <f>SUM(DU352+DU349)</f>
        <v>155162.66</v>
      </c>
      <c r="DV348" s="102">
        <f>SUM(DV352+DV349)</f>
        <v>244962.66</v>
      </c>
      <c r="DW348" s="102">
        <f t="shared" ref="DW348:DZ348" si="1075">SUM(DW352+DW349)</f>
        <v>68100</v>
      </c>
      <c r="DX348" s="102">
        <f t="shared" ref="DX348" si="1076">SUM(DX352+DX349)</f>
        <v>98100</v>
      </c>
      <c r="DY348" s="102">
        <f t="shared" si="1075"/>
        <v>70000</v>
      </c>
      <c r="DZ348" s="102">
        <f t="shared" si="1075"/>
        <v>70000</v>
      </c>
    </row>
    <row r="349" spans="1:130" ht="19.5" customHeight="1" x14ac:dyDescent="0.3">
      <c r="B349" s="719"/>
      <c r="C349" s="645"/>
      <c r="D349" s="645"/>
      <c r="E349" s="645"/>
      <c r="F349" s="645"/>
      <c r="G349" s="645"/>
      <c r="H349" s="645"/>
      <c r="I349" s="645"/>
      <c r="J349" s="622" t="s">
        <v>201</v>
      </c>
      <c r="K349" s="832"/>
      <c r="L349" s="836">
        <v>41</v>
      </c>
      <c r="M349" s="837" t="s">
        <v>185</v>
      </c>
      <c r="N349" s="837"/>
      <c r="O349" s="837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591"/>
      <c r="AJ349" s="31"/>
      <c r="AK349" s="31"/>
      <c r="AL349" s="31"/>
      <c r="AM349" s="31"/>
      <c r="AN349" s="738"/>
      <c r="AO349" s="738"/>
      <c r="AP349" s="738"/>
      <c r="AQ349" s="738"/>
      <c r="AR349" s="102"/>
      <c r="AS349" s="102"/>
      <c r="AT349" s="102"/>
      <c r="AU349" s="102"/>
      <c r="AV349" s="102"/>
      <c r="AW349" s="102"/>
      <c r="AX349" s="102"/>
      <c r="AY349" s="102"/>
      <c r="AZ349" s="102"/>
      <c r="BA349" s="102"/>
      <c r="BB349" s="102"/>
      <c r="BC349" s="102"/>
      <c r="BD349" s="102"/>
      <c r="BE349" s="102"/>
      <c r="BF349" s="102"/>
      <c r="BG349" s="102"/>
      <c r="BH349" s="102"/>
      <c r="BI349" s="102"/>
      <c r="BJ349" s="102"/>
      <c r="BK349" s="102"/>
      <c r="BL349" s="102"/>
      <c r="BM349" s="102"/>
      <c r="BN349" s="102"/>
      <c r="BO349" s="102"/>
      <c r="BP349" s="102"/>
      <c r="BQ349" s="102"/>
      <c r="BR349" s="102"/>
      <c r="BS349" s="102"/>
      <c r="BT349" s="102"/>
      <c r="BU349" s="102"/>
      <c r="BV349" s="102"/>
      <c r="BW349" s="102"/>
      <c r="BX349" s="102"/>
      <c r="BY349" s="102"/>
      <c r="BZ349" s="102"/>
      <c r="CA349" s="102"/>
      <c r="CB349" s="102"/>
      <c r="CC349" s="102"/>
      <c r="CD349" s="102"/>
      <c r="CE349" s="102"/>
      <c r="CF349" s="102"/>
      <c r="CG349" s="102"/>
      <c r="CH349" s="102"/>
      <c r="CI349" s="102"/>
      <c r="CJ349" s="102"/>
      <c r="CK349" s="102"/>
      <c r="CL349" s="102"/>
      <c r="CM349" s="102"/>
      <c r="CN349" s="102"/>
      <c r="CO349" s="102"/>
      <c r="CP349" s="102"/>
      <c r="CQ349" s="102"/>
      <c r="CR349" s="102"/>
      <c r="CS349" s="102"/>
      <c r="CT349" s="102"/>
      <c r="CU349" s="102"/>
      <c r="CV349" s="102"/>
      <c r="CW349" s="102"/>
      <c r="CX349" s="102"/>
      <c r="CY349" s="102"/>
      <c r="CZ349" s="102"/>
      <c r="DA349" s="102"/>
      <c r="DB349" s="102"/>
      <c r="DC349" s="102"/>
      <c r="DD349" s="102"/>
      <c r="DE349" s="102"/>
      <c r="DF349" s="115"/>
      <c r="DG349" s="115"/>
      <c r="DH349" s="102"/>
      <c r="DI349" s="102"/>
      <c r="DJ349" s="102"/>
      <c r="DK349" s="115"/>
      <c r="DL349" s="102"/>
      <c r="DM349" s="102"/>
      <c r="DN349" s="115">
        <f t="shared" ref="DN349:DO350" si="1077">SUM(DN350)</f>
        <v>0</v>
      </c>
      <c r="DO349" s="115">
        <f t="shared" si="1077"/>
        <v>0</v>
      </c>
      <c r="DP349" s="102">
        <f t="shared" si="866"/>
        <v>0</v>
      </c>
      <c r="DQ349" s="115">
        <f>SUM(DQ350)</f>
        <v>2000</v>
      </c>
      <c r="DR349" s="115">
        <f>SUM(DR350)</f>
        <v>2000</v>
      </c>
      <c r="DS349" s="115">
        <f t="shared" ref="DS349:DS350" si="1078">SUM(DS350)</f>
        <v>0</v>
      </c>
      <c r="DT349" s="102">
        <f t="shared" si="868"/>
        <v>0</v>
      </c>
      <c r="DU349" s="115">
        <f>SUM(DU350)</f>
        <v>-2000</v>
      </c>
      <c r="DV349" s="115">
        <f>SUM(DV350)</f>
        <v>0</v>
      </c>
      <c r="DW349" s="115">
        <f t="shared" ref="DW349:DZ350" si="1079">SUM(DW350)</f>
        <v>0</v>
      </c>
      <c r="DX349" s="115">
        <f t="shared" si="1079"/>
        <v>0</v>
      </c>
      <c r="DY349" s="115">
        <f t="shared" si="1079"/>
        <v>0</v>
      </c>
      <c r="DZ349" s="115">
        <f t="shared" si="1079"/>
        <v>0</v>
      </c>
    </row>
    <row r="350" spans="1:130" ht="20.100000000000001" customHeight="1" x14ac:dyDescent="0.3">
      <c r="A350" s="629"/>
      <c r="B350" s="640" t="s">
        <v>785</v>
      </c>
      <c r="C350" s="641" t="s">
        <v>473</v>
      </c>
      <c r="D350" s="646"/>
      <c r="E350" s="646"/>
      <c r="F350" s="646"/>
      <c r="G350" s="646"/>
      <c r="H350" s="646"/>
      <c r="I350" s="646"/>
      <c r="J350" s="622" t="s">
        <v>201</v>
      </c>
      <c r="K350" s="832"/>
      <c r="L350" s="838"/>
      <c r="M350" s="839">
        <v>412</v>
      </c>
      <c r="N350" s="837" t="s">
        <v>73</v>
      </c>
      <c r="O350" s="837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591"/>
      <c r="AJ350" s="31"/>
      <c r="AK350" s="31"/>
      <c r="AL350" s="31"/>
      <c r="AM350" s="31"/>
      <c r="AN350" s="102"/>
      <c r="AO350" s="102"/>
      <c r="AP350" s="102"/>
      <c r="AQ350" s="102"/>
      <c r="AR350" s="102"/>
      <c r="AS350" s="102"/>
      <c r="AT350" s="102"/>
      <c r="AU350" s="102"/>
      <c r="AV350" s="102"/>
      <c r="AW350" s="102"/>
      <c r="AX350" s="102"/>
      <c r="AY350" s="102"/>
      <c r="AZ350" s="102"/>
      <c r="BA350" s="102"/>
      <c r="BB350" s="102"/>
      <c r="BC350" s="102"/>
      <c r="BD350" s="102"/>
      <c r="BE350" s="102"/>
      <c r="BF350" s="102"/>
      <c r="BG350" s="102"/>
      <c r="BH350" s="102"/>
      <c r="BI350" s="102"/>
      <c r="BJ350" s="102"/>
      <c r="BK350" s="102"/>
      <c r="BL350" s="102"/>
      <c r="BM350" s="102"/>
      <c r="BN350" s="102"/>
      <c r="BO350" s="102"/>
      <c r="BP350" s="102"/>
      <c r="BQ350" s="102"/>
      <c r="BR350" s="102"/>
      <c r="BS350" s="102"/>
      <c r="BT350" s="102"/>
      <c r="BU350" s="102"/>
      <c r="BV350" s="102"/>
      <c r="BW350" s="102"/>
      <c r="BX350" s="102"/>
      <c r="BY350" s="102"/>
      <c r="BZ350" s="102"/>
      <c r="CA350" s="102"/>
      <c r="CB350" s="102"/>
      <c r="CC350" s="102"/>
      <c r="CD350" s="102"/>
      <c r="CE350" s="102"/>
      <c r="CF350" s="102"/>
      <c r="CG350" s="102"/>
      <c r="CH350" s="102"/>
      <c r="CI350" s="102"/>
      <c r="CJ350" s="102"/>
      <c r="CK350" s="102"/>
      <c r="CL350" s="102"/>
      <c r="CM350" s="102"/>
      <c r="CN350" s="102"/>
      <c r="CO350" s="102"/>
      <c r="CP350" s="102"/>
      <c r="CQ350" s="102"/>
      <c r="CR350" s="102"/>
      <c r="CS350" s="102"/>
      <c r="CT350" s="102"/>
      <c r="CU350" s="102"/>
      <c r="CV350" s="102"/>
      <c r="CW350" s="102"/>
      <c r="CX350" s="102"/>
      <c r="CY350" s="102"/>
      <c r="CZ350" s="102"/>
      <c r="DA350" s="102"/>
      <c r="DB350" s="102"/>
      <c r="DC350" s="102"/>
      <c r="DD350" s="102"/>
      <c r="DE350" s="102"/>
      <c r="DF350" s="115"/>
      <c r="DG350" s="115"/>
      <c r="DH350" s="102"/>
      <c r="DI350" s="102"/>
      <c r="DJ350" s="102"/>
      <c r="DK350" s="115"/>
      <c r="DL350" s="102"/>
      <c r="DM350" s="102"/>
      <c r="DN350" s="115">
        <f t="shared" si="1077"/>
        <v>0</v>
      </c>
      <c r="DO350" s="115">
        <f t="shared" si="1077"/>
        <v>0</v>
      </c>
      <c r="DP350" s="102">
        <f t="shared" ref="DP350:DP351" si="1080">IFERROR(DO350/DN350*100,)</f>
        <v>0</v>
      </c>
      <c r="DQ350" s="115">
        <f>SUM(DQ351)</f>
        <v>2000</v>
      </c>
      <c r="DR350" s="115">
        <f>SUM(DR351)</f>
        <v>2000</v>
      </c>
      <c r="DS350" s="115">
        <f t="shared" si="1078"/>
        <v>0</v>
      </c>
      <c r="DT350" s="102">
        <f t="shared" si="868"/>
        <v>0</v>
      </c>
      <c r="DU350" s="115">
        <f>SUM(DU351)</f>
        <v>-2000</v>
      </c>
      <c r="DV350" s="115">
        <f>SUM(DV351)</f>
        <v>0</v>
      </c>
      <c r="DW350" s="115">
        <f t="shared" si="1079"/>
        <v>0</v>
      </c>
      <c r="DX350" s="115">
        <f t="shared" si="1079"/>
        <v>0</v>
      </c>
      <c r="DY350" s="115">
        <f t="shared" si="1079"/>
        <v>0</v>
      </c>
      <c r="DZ350" s="115">
        <f t="shared" si="1079"/>
        <v>0</v>
      </c>
    </row>
    <row r="351" spans="1:130" s="630" customFormat="1" ht="20.100000000000001" customHeight="1" x14ac:dyDescent="0.35">
      <c r="A351" s="622"/>
      <c r="B351" s="622"/>
      <c r="C351" s="641"/>
      <c r="D351" s="622"/>
      <c r="E351" s="622"/>
      <c r="F351" s="622"/>
      <c r="G351" s="622"/>
      <c r="H351" s="622"/>
      <c r="I351" s="622"/>
      <c r="J351" s="622" t="s">
        <v>201</v>
      </c>
      <c r="K351" s="832"/>
      <c r="L351" s="609"/>
      <c r="M351" s="609"/>
      <c r="N351" s="609">
        <v>4123</v>
      </c>
      <c r="O351" s="592" t="s">
        <v>74</v>
      </c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591"/>
      <c r="AJ351" s="31"/>
      <c r="AK351" s="31"/>
      <c r="AL351" s="31"/>
      <c r="AM351" s="31"/>
      <c r="AN351" s="51"/>
      <c r="AO351" s="51"/>
      <c r="AP351" s="51"/>
      <c r="AQ351" s="51"/>
      <c r="AR351" s="51"/>
      <c r="AS351" s="51"/>
      <c r="AT351" s="51"/>
      <c r="AU351" s="51"/>
      <c r="AV351" s="51"/>
      <c r="AW351" s="51"/>
      <c r="AX351" s="51"/>
      <c r="AY351" s="51"/>
      <c r="AZ351" s="31"/>
      <c r="BA351" s="31"/>
      <c r="BB351" s="51"/>
      <c r="BC351" s="51"/>
      <c r="BD351" s="51"/>
      <c r="BE351" s="51"/>
      <c r="BF351" s="51"/>
      <c r="BG351" s="51"/>
      <c r="BH351" s="51"/>
      <c r="BI351" s="51"/>
      <c r="BJ351" s="51"/>
      <c r="BK351" s="51"/>
      <c r="BL351" s="51"/>
      <c r="BM351" s="51"/>
      <c r="BN351" s="51"/>
      <c r="BO351" s="51"/>
      <c r="BP351" s="51"/>
      <c r="BQ351" s="51"/>
      <c r="BR351" s="51"/>
      <c r="BS351" s="51"/>
      <c r="BT351" s="51"/>
      <c r="BU351" s="51"/>
      <c r="BV351" s="51"/>
      <c r="BW351" s="51"/>
      <c r="BX351" s="51"/>
      <c r="BY351" s="51"/>
      <c r="BZ351" s="51"/>
      <c r="CA351" s="51"/>
      <c r="CB351" s="51"/>
      <c r="CC351" s="51"/>
      <c r="CD351" s="51"/>
      <c r="CE351" s="51"/>
      <c r="CF351" s="51"/>
      <c r="CG351" s="51"/>
      <c r="CH351" s="51"/>
      <c r="CI351" s="51"/>
      <c r="CJ351" s="51"/>
      <c r="CK351" s="51"/>
      <c r="CL351" s="51"/>
      <c r="CM351" s="51"/>
      <c r="CN351" s="51"/>
      <c r="CO351" s="51"/>
      <c r="CP351" s="51"/>
      <c r="CQ351" s="51"/>
      <c r="CR351" s="51"/>
      <c r="CS351" s="51"/>
      <c r="CT351" s="51"/>
      <c r="CU351" s="51"/>
      <c r="CV351" s="51"/>
      <c r="CW351" s="51"/>
      <c r="CX351" s="51"/>
      <c r="CY351" s="51"/>
      <c r="CZ351" s="753"/>
      <c r="DA351" s="753"/>
      <c r="DB351" s="753"/>
      <c r="DC351" s="753"/>
      <c r="DD351" s="51"/>
      <c r="DE351" s="51"/>
      <c r="DF351" s="753"/>
      <c r="DG351" s="753"/>
      <c r="DH351" s="51"/>
      <c r="DI351" s="51"/>
      <c r="DJ351" s="51"/>
      <c r="DK351" s="753"/>
      <c r="DL351" s="51"/>
      <c r="DM351" s="51"/>
      <c r="DN351" s="753"/>
      <c r="DO351" s="51"/>
      <c r="DP351" s="51">
        <f t="shared" si="1080"/>
        <v>0</v>
      </c>
      <c r="DQ351" s="51">
        <f>(DR351-DN351)</f>
        <v>2000</v>
      </c>
      <c r="DR351" s="753">
        <v>2000</v>
      </c>
      <c r="DS351" s="753"/>
      <c r="DT351" s="51">
        <f t="shared" si="868"/>
        <v>0</v>
      </c>
      <c r="DU351" s="51">
        <f>(DV351-DR351)</f>
        <v>-2000</v>
      </c>
      <c r="DV351" s="753"/>
      <c r="DW351" s="753"/>
      <c r="DX351" s="753"/>
      <c r="DY351" s="753"/>
      <c r="DZ351" s="753"/>
    </row>
    <row r="352" spans="1:130" ht="19.5" customHeight="1" x14ac:dyDescent="0.3">
      <c r="A352" s="629"/>
      <c r="B352" s="716"/>
      <c r="C352" s="629"/>
      <c r="D352" s="629"/>
      <c r="E352" s="629"/>
      <c r="F352" s="629"/>
      <c r="G352" s="629"/>
      <c r="H352" s="629"/>
      <c r="I352" s="629"/>
      <c r="J352" s="622" t="s">
        <v>201</v>
      </c>
      <c r="K352" s="810"/>
      <c r="L352" s="822">
        <v>42</v>
      </c>
      <c r="M352" s="822" t="s">
        <v>182</v>
      </c>
      <c r="N352" s="822"/>
      <c r="O352" s="805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591"/>
      <c r="AJ352" s="31"/>
      <c r="AK352" s="31"/>
      <c r="AL352" s="31"/>
      <c r="AM352" s="31"/>
      <c r="AN352" s="738">
        <f>SUM(AN359)</f>
        <v>0</v>
      </c>
      <c r="AO352" s="738">
        <f>SUM(AO359)</f>
        <v>0</v>
      </c>
      <c r="AP352" s="738">
        <f>SUM(AP359)</f>
        <v>0</v>
      </c>
      <c r="AQ352" s="738">
        <f>SUM(AQ359)</f>
        <v>0</v>
      </c>
      <c r="AR352" s="102">
        <v>0</v>
      </c>
      <c r="AS352" s="102"/>
      <c r="AT352" s="102"/>
      <c r="AU352" s="102">
        <f>SUM(AU359)</f>
        <v>35000</v>
      </c>
      <c r="AV352" s="102">
        <f>SUM(AV359)</f>
        <v>0</v>
      </c>
      <c r="AW352" s="102"/>
      <c r="AX352" s="102"/>
      <c r="AY352" s="102"/>
      <c r="AZ352" s="102"/>
      <c r="BA352" s="102"/>
      <c r="BB352" s="102">
        <f>SUM(BB359)</f>
        <v>0</v>
      </c>
      <c r="BC352" s="102">
        <f>SUM(BC359)</f>
        <v>0</v>
      </c>
      <c r="BD352" s="102"/>
      <c r="BE352" s="102">
        <f>SUM(BE359)</f>
        <v>0</v>
      </c>
      <c r="BF352" s="102">
        <f>SUM(BF359)</f>
        <v>2000</v>
      </c>
      <c r="BG352" s="102">
        <f>SUM(BG359+BG355)</f>
        <v>2000</v>
      </c>
      <c r="BH352" s="102">
        <f>SUM(BH359+BH355)</f>
        <v>0</v>
      </c>
      <c r="BI352" s="102">
        <f>SUM(BI359+BI355)</f>
        <v>12000</v>
      </c>
      <c r="BJ352" s="102">
        <f>SUM(BJ359+BJ355)</f>
        <v>12000</v>
      </c>
      <c r="BK352" s="102">
        <f>SUM(BK359+BK355)</f>
        <v>0</v>
      </c>
      <c r="BL352" s="102">
        <f t="shared" si="1007"/>
        <v>0</v>
      </c>
      <c r="BM352" s="102"/>
      <c r="BN352" s="102"/>
      <c r="BO352" s="102">
        <f>SUM(BO359+BO355+BO353)</f>
        <v>12000</v>
      </c>
      <c r="BP352" s="102"/>
      <c r="BQ352" s="102"/>
      <c r="BR352" s="102">
        <f t="shared" ref="BR352:BY352" si="1081">SUM(BR359+BR355+BR353)</f>
        <v>2900000</v>
      </c>
      <c r="BS352" s="102">
        <f t="shared" si="1081"/>
        <v>2912000</v>
      </c>
      <c r="BT352" s="102">
        <f>SUM(BT359+BT355+BT353)</f>
        <v>10454</v>
      </c>
      <c r="BU352" s="102">
        <f t="shared" si="1081"/>
        <v>0</v>
      </c>
      <c r="BV352" s="102">
        <f t="shared" si="1081"/>
        <v>112000</v>
      </c>
      <c r="BW352" s="102"/>
      <c r="BX352" s="102"/>
      <c r="BY352" s="102">
        <f t="shared" si="1081"/>
        <v>12000</v>
      </c>
      <c r="BZ352" s="102">
        <f>SUM(BZ359+BZ355+BZ353)</f>
        <v>12000</v>
      </c>
      <c r="CA352" s="102">
        <f t="shared" si="1051"/>
        <v>600</v>
      </c>
      <c r="CB352" s="102">
        <f t="shared" si="1052"/>
        <v>100</v>
      </c>
      <c r="CC352" s="102">
        <v>12000</v>
      </c>
      <c r="CD352" s="102">
        <v>12000</v>
      </c>
      <c r="CE352" s="102">
        <f>SUM(CE359+CE355+CE353)</f>
        <v>112000</v>
      </c>
      <c r="CF352" s="102">
        <f>SUM(CF359+CF355+CF353)</f>
        <v>674.92</v>
      </c>
      <c r="CG352" s="102">
        <f t="shared" si="994"/>
        <v>0.60260714285714279</v>
      </c>
      <c r="CH352" s="102">
        <f>SUM(CH359+CH355+CH353)</f>
        <v>-110000</v>
      </c>
      <c r="CI352" s="102">
        <f>SUM(CI359+CI355+CI353)</f>
        <v>2000</v>
      </c>
      <c r="CJ352" s="102"/>
      <c r="CK352" s="102">
        <f t="shared" si="1015"/>
        <v>0</v>
      </c>
      <c r="CL352" s="102">
        <f>SUM(CL359+CL355+CL353)</f>
        <v>0</v>
      </c>
      <c r="CM352" s="102">
        <f>SUM(CM359+CM355+CM353)</f>
        <v>2000</v>
      </c>
      <c r="CN352" s="102"/>
      <c r="CO352" s="102">
        <f t="shared" si="1016"/>
        <v>0</v>
      </c>
      <c r="CP352" s="102">
        <f>SUM(CP359+CP355+CP353)</f>
        <v>0</v>
      </c>
      <c r="CQ352" s="102">
        <f>SUM(CQ359+CQ355+CQ353)</f>
        <v>2000</v>
      </c>
      <c r="CR352" s="102">
        <f>SUM(CR359+CR355+CR353)</f>
        <v>813.92</v>
      </c>
      <c r="CS352" s="102">
        <f t="shared" si="1023"/>
        <v>40.695999999999998</v>
      </c>
      <c r="CT352" s="102">
        <f>SUM(CT359+CT355+CT353)</f>
        <v>13000</v>
      </c>
      <c r="CU352" s="102">
        <f>SUM(CU359+CU355+CU353)</f>
        <v>15000</v>
      </c>
      <c r="CV352" s="102">
        <f>SUM(CV359+CV355+CV353)</f>
        <v>813.92</v>
      </c>
      <c r="CW352" s="102">
        <f t="shared" si="858"/>
        <v>5.4261333333333326</v>
      </c>
      <c r="CX352" s="102">
        <f>SUM(CX359+CX355+CX353)</f>
        <v>0</v>
      </c>
      <c r="CY352" s="102">
        <f>SUM(CY359+CY355+CY353)</f>
        <v>15000</v>
      </c>
      <c r="CZ352" s="102">
        <v>15000</v>
      </c>
      <c r="DA352" s="102">
        <v>15000</v>
      </c>
      <c r="DB352" s="102">
        <f>SUM(DB359+DB355+DB353)</f>
        <v>813.92</v>
      </c>
      <c r="DC352" s="102">
        <f>SUM(DC359+DC355+DC353)</f>
        <v>11201</v>
      </c>
      <c r="DD352" s="102">
        <f t="shared" si="975"/>
        <v>1376.1794770984864</v>
      </c>
      <c r="DE352" s="102">
        <f t="shared" si="976"/>
        <v>14.718791064388961</v>
      </c>
      <c r="DF352" s="102">
        <f>SUM(DF359+DF355+DF353)</f>
        <v>15000</v>
      </c>
      <c r="DG352" s="102">
        <f>SUM(DG359+DG355+DG353)</f>
        <v>15000</v>
      </c>
      <c r="DH352" s="102">
        <f>SUM(DH359+DH355+DH353)</f>
        <v>421</v>
      </c>
      <c r="DI352" s="102">
        <f t="shared" si="863"/>
        <v>2.8066666666666666</v>
      </c>
      <c r="DJ352" s="102">
        <f>SUM(DJ359+DJ355+DJ353)</f>
        <v>61100</v>
      </c>
      <c r="DK352" s="102">
        <f>SUM(DK359+DK355+DK353)</f>
        <v>76100</v>
      </c>
      <c r="DL352" s="102">
        <f>IFERROR(DF352/DK352*100,)</f>
        <v>19.710906701708279</v>
      </c>
      <c r="DM352" s="102">
        <f>SUM(DM359+DM355+DM353)</f>
        <v>0</v>
      </c>
      <c r="DN352" s="102">
        <f>SUM(DN359+DN355+DN353)</f>
        <v>76100</v>
      </c>
      <c r="DO352" s="102">
        <f>SUM(DO359+DO355+DO353)</f>
        <v>33065.130000000005</v>
      </c>
      <c r="DP352" s="102">
        <f t="shared" si="866"/>
        <v>43.449579500657038</v>
      </c>
      <c r="DQ352" s="102">
        <f>SUM(DQ359+DQ355+DQ353)</f>
        <v>11700</v>
      </c>
      <c r="DR352" s="102">
        <f>SUM(DR359+DR355+DR353)</f>
        <v>87800</v>
      </c>
      <c r="DS352" s="102">
        <f>SUM(DS359+DS355+DS353)</f>
        <v>70965.86</v>
      </c>
      <c r="DT352" s="102">
        <f t="shared" si="868"/>
        <v>80.826719817767653</v>
      </c>
      <c r="DU352" s="102">
        <f>SUM(DU359+DU355+DU353)</f>
        <v>157162.66</v>
      </c>
      <c r="DV352" s="102">
        <f>SUM(DV359+DV355+DV353)</f>
        <v>244962.66</v>
      </c>
      <c r="DW352" s="102">
        <f t="shared" ref="DW352:DX352" si="1082">SUM(DW359+DW355+DW353)</f>
        <v>68100</v>
      </c>
      <c r="DX352" s="102">
        <f t="shared" si="1082"/>
        <v>98100</v>
      </c>
      <c r="DY352" s="102">
        <v>70000</v>
      </c>
      <c r="DZ352" s="102">
        <v>70000</v>
      </c>
    </row>
    <row r="353" spans="1:130" ht="20.100000000000001" hidden="1" customHeight="1" x14ac:dyDescent="0.3">
      <c r="B353" s="640" t="s">
        <v>699</v>
      </c>
      <c r="C353" s="641">
        <v>503</v>
      </c>
      <c r="J353" s="622" t="s">
        <v>201</v>
      </c>
      <c r="K353" s="654"/>
      <c r="L353" s="609"/>
      <c r="M353" s="822">
        <v>421</v>
      </c>
      <c r="N353" s="822" t="s">
        <v>76</v>
      </c>
      <c r="O353" s="805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591"/>
      <c r="AJ353" s="31"/>
      <c r="AK353" s="31"/>
      <c r="AL353" s="31"/>
      <c r="AM353" s="31"/>
      <c r="AN353" s="585"/>
      <c r="AO353" s="585"/>
      <c r="AP353" s="585"/>
      <c r="AQ353" s="585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107">
        <f>BG354</f>
        <v>0</v>
      </c>
      <c r="BH353" s="107">
        <f>BH354</f>
        <v>0</v>
      </c>
      <c r="BI353" s="38"/>
      <c r="BJ353" s="107">
        <f>BJ354</f>
        <v>0</v>
      </c>
      <c r="BK353" s="38"/>
      <c r="BL353" s="38"/>
      <c r="BM353" s="38"/>
      <c r="BN353" s="38"/>
      <c r="BO353" s="107">
        <f>BO354</f>
        <v>0</v>
      </c>
      <c r="BP353" s="38"/>
      <c r="BQ353" s="38"/>
      <c r="BR353" s="107">
        <f>BR354</f>
        <v>2900000</v>
      </c>
      <c r="BS353" s="107">
        <f>BS354</f>
        <v>2900000</v>
      </c>
      <c r="BT353" s="107">
        <f>BT354</f>
        <v>0</v>
      </c>
      <c r="BU353" s="107">
        <f>BU354</f>
        <v>0</v>
      </c>
      <c r="BV353" s="107">
        <f>BV354</f>
        <v>100000</v>
      </c>
      <c r="BW353" s="107"/>
      <c r="BX353" s="107"/>
      <c r="BY353" s="107">
        <f>BY354</f>
        <v>0</v>
      </c>
      <c r="BZ353" s="107">
        <f>BZ354</f>
        <v>0</v>
      </c>
      <c r="CA353" s="107">
        <f t="shared" si="1051"/>
        <v>0</v>
      </c>
      <c r="CB353" s="107">
        <f t="shared" si="1052"/>
        <v>0</v>
      </c>
      <c r="CC353" s="107"/>
      <c r="CD353" s="107"/>
      <c r="CE353" s="107">
        <f>CE354</f>
        <v>100000</v>
      </c>
      <c r="CF353" s="107">
        <f>CF354</f>
        <v>0</v>
      </c>
      <c r="CG353" s="107">
        <f t="shared" si="994"/>
        <v>0</v>
      </c>
      <c r="CH353" s="107">
        <f>CH354</f>
        <v>-100000</v>
      </c>
      <c r="CI353" s="107">
        <f>CI354</f>
        <v>0</v>
      </c>
      <c r="CJ353" s="107"/>
      <c r="CK353" s="107">
        <f t="shared" si="1015"/>
        <v>0</v>
      </c>
      <c r="CL353" s="107">
        <f>CL354</f>
        <v>0</v>
      </c>
      <c r="CM353" s="107">
        <f>CM354</f>
        <v>0</v>
      </c>
      <c r="CN353" s="107"/>
      <c r="CO353" s="107">
        <f t="shared" si="1016"/>
        <v>0</v>
      </c>
      <c r="CP353" s="107">
        <f>CP354</f>
        <v>0</v>
      </c>
      <c r="CQ353" s="107">
        <f>CQ354</f>
        <v>0</v>
      </c>
      <c r="CR353" s="107">
        <f>CR354</f>
        <v>0</v>
      </c>
      <c r="CS353" s="107">
        <f t="shared" si="1023"/>
        <v>0</v>
      </c>
      <c r="CT353" s="107">
        <f>CT354</f>
        <v>0</v>
      </c>
      <c r="CU353" s="107">
        <f>CU354</f>
        <v>0</v>
      </c>
      <c r="CV353" s="107">
        <f>CV354</f>
        <v>0</v>
      </c>
      <c r="CW353" s="107">
        <f t="shared" si="858"/>
        <v>0</v>
      </c>
      <c r="CX353" s="107">
        <f t="shared" ref="CX353:DH353" si="1083">CX354</f>
        <v>0</v>
      </c>
      <c r="CY353" s="107">
        <f t="shared" si="1083"/>
        <v>0</v>
      </c>
      <c r="CZ353" s="107">
        <f t="shared" si="1083"/>
        <v>0</v>
      </c>
      <c r="DA353" s="107">
        <f t="shared" si="1083"/>
        <v>0</v>
      </c>
      <c r="DB353" s="107">
        <f>DB354</f>
        <v>0</v>
      </c>
      <c r="DC353" s="107">
        <f>DC354</f>
        <v>0</v>
      </c>
      <c r="DD353" s="107">
        <f t="shared" si="975"/>
        <v>0</v>
      </c>
      <c r="DE353" s="107">
        <f t="shared" si="976"/>
        <v>0</v>
      </c>
      <c r="DF353" s="107">
        <f t="shared" ref="DF353" si="1084">DF354</f>
        <v>0</v>
      </c>
      <c r="DG353" s="107">
        <f t="shared" si="1083"/>
        <v>0</v>
      </c>
      <c r="DH353" s="107">
        <f t="shared" si="1083"/>
        <v>0</v>
      </c>
      <c r="DI353" s="107">
        <f t="shared" si="863"/>
        <v>0</v>
      </c>
      <c r="DJ353" s="107">
        <f>DJ354</f>
        <v>0</v>
      </c>
      <c r="DK353" s="107">
        <f>DK354</f>
        <v>0</v>
      </c>
      <c r="DL353" s="107">
        <f>IFERROR(DF353/DK353*100,)</f>
        <v>0</v>
      </c>
      <c r="DM353" s="107">
        <f>DM354</f>
        <v>0</v>
      </c>
      <c r="DN353" s="107">
        <f>DN354</f>
        <v>0</v>
      </c>
      <c r="DO353" s="107">
        <f t="shared" ref="DO353" si="1085">DO354</f>
        <v>0</v>
      </c>
      <c r="DP353" s="107">
        <f t="shared" si="866"/>
        <v>0</v>
      </c>
      <c r="DQ353" s="107">
        <f>DQ354</f>
        <v>0</v>
      </c>
      <c r="DR353" s="107">
        <f>DR354</f>
        <v>0</v>
      </c>
      <c r="DS353" s="107">
        <f t="shared" ref="DS353" si="1086">DS354</f>
        <v>0</v>
      </c>
      <c r="DT353" s="107">
        <f t="shared" si="868"/>
        <v>0</v>
      </c>
      <c r="DU353" s="107">
        <f>DU354</f>
        <v>0</v>
      </c>
      <c r="DV353" s="107">
        <f>DV354</f>
        <v>0</v>
      </c>
      <c r="DW353" s="107">
        <f t="shared" ref="DW353:DZ353" si="1087">DW354</f>
        <v>0</v>
      </c>
      <c r="DX353" s="107">
        <f t="shared" si="1087"/>
        <v>0</v>
      </c>
      <c r="DY353" s="107">
        <f t="shared" si="1087"/>
        <v>0</v>
      </c>
      <c r="DZ353" s="107">
        <f t="shared" si="1087"/>
        <v>0</v>
      </c>
    </row>
    <row r="354" spans="1:130" ht="20.100000000000001" hidden="1" customHeight="1" x14ac:dyDescent="0.3">
      <c r="J354" s="622" t="s">
        <v>201</v>
      </c>
      <c r="K354" s="654"/>
      <c r="L354" s="609"/>
      <c r="M354" s="701"/>
      <c r="N354" s="609">
        <v>4212</v>
      </c>
      <c r="O354" s="592" t="s">
        <v>688</v>
      </c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591"/>
      <c r="AJ354" s="31"/>
      <c r="AK354" s="31"/>
      <c r="AL354" s="31"/>
      <c r="AM354" s="31"/>
      <c r="AN354" s="623"/>
      <c r="AO354" s="623"/>
      <c r="AP354" s="623"/>
      <c r="AQ354" s="623"/>
      <c r="AR354" s="51"/>
      <c r="AS354" s="51"/>
      <c r="AT354" s="51"/>
      <c r="AU354" s="51"/>
      <c r="AV354" s="51"/>
      <c r="AW354" s="51"/>
      <c r="AX354" s="51"/>
      <c r="AY354" s="51"/>
      <c r="AZ354" s="51"/>
      <c r="BA354" s="51"/>
      <c r="BB354" s="51"/>
      <c r="BC354" s="51"/>
      <c r="BD354" s="51"/>
      <c r="BE354" s="51"/>
      <c r="BF354" s="51"/>
      <c r="BG354" s="51">
        <v>0</v>
      </c>
      <c r="BH354" s="51">
        <v>0</v>
      </c>
      <c r="BI354" s="51"/>
      <c r="BJ354" s="51">
        <v>0</v>
      </c>
      <c r="BK354" s="51"/>
      <c r="BL354" s="51"/>
      <c r="BM354" s="51"/>
      <c r="BN354" s="51"/>
      <c r="BO354" s="51">
        <v>0</v>
      </c>
      <c r="BP354" s="51"/>
      <c r="BQ354" s="51"/>
      <c r="BR354" s="51">
        <f>(BS354-BO354)</f>
        <v>2900000</v>
      </c>
      <c r="BS354" s="51">
        <v>2900000</v>
      </c>
      <c r="BT354" s="51">
        <v>0</v>
      </c>
      <c r="BU354" s="51">
        <f>(BY354-BO354)</f>
        <v>0</v>
      </c>
      <c r="BV354" s="51">
        <v>100000</v>
      </c>
      <c r="BW354" s="51"/>
      <c r="BX354" s="51"/>
      <c r="BY354" s="51">
        <v>0</v>
      </c>
      <c r="BZ354" s="51">
        <v>0</v>
      </c>
      <c r="CA354" s="51">
        <f t="shared" si="1051"/>
        <v>0</v>
      </c>
      <c r="CB354" s="51">
        <f t="shared" si="1052"/>
        <v>0</v>
      </c>
      <c r="CC354" s="51"/>
      <c r="CD354" s="51"/>
      <c r="CE354" s="51">
        <v>100000</v>
      </c>
      <c r="CF354" s="51">
        <v>0</v>
      </c>
      <c r="CG354" s="51">
        <f t="shared" si="994"/>
        <v>0</v>
      </c>
      <c r="CH354" s="51">
        <f>(CI354-CE354)</f>
        <v>-100000</v>
      </c>
      <c r="CI354" s="51">
        <v>0</v>
      </c>
      <c r="CJ354" s="51"/>
      <c r="CK354" s="51">
        <f t="shared" si="1015"/>
        <v>0</v>
      </c>
      <c r="CL354" s="51">
        <f>(CM354-CI354)</f>
        <v>0</v>
      </c>
      <c r="CM354" s="51">
        <v>0</v>
      </c>
      <c r="CN354" s="51"/>
      <c r="CO354" s="51">
        <f t="shared" si="1016"/>
        <v>0</v>
      </c>
      <c r="CP354" s="51">
        <f>(CQ354-CM354)</f>
        <v>0</v>
      </c>
      <c r="CQ354" s="51">
        <v>0</v>
      </c>
      <c r="CR354" s="51">
        <v>0</v>
      </c>
      <c r="CS354" s="51">
        <f t="shared" si="1023"/>
        <v>0</v>
      </c>
      <c r="CT354" s="51">
        <f>(CU354-CQ354)</f>
        <v>0</v>
      </c>
      <c r="CU354" s="51">
        <v>0</v>
      </c>
      <c r="CV354" s="51">
        <v>0</v>
      </c>
      <c r="CW354" s="51">
        <f t="shared" si="858"/>
        <v>0</v>
      </c>
      <c r="CX354" s="51">
        <f>(CY354-CU354)</f>
        <v>0</v>
      </c>
      <c r="CY354" s="51">
        <v>0</v>
      </c>
      <c r="CZ354" s="745"/>
      <c r="DA354" s="745"/>
      <c r="DB354" s="745">
        <v>0</v>
      </c>
      <c r="DC354" s="745">
        <v>0</v>
      </c>
      <c r="DD354" s="51">
        <f t="shared" ref="DD354:DD386" si="1088">IFERROR(DC354/DB354*100,)</f>
        <v>0</v>
      </c>
      <c r="DE354" s="51">
        <f t="shared" ref="DE354:DE386" si="1089">IFERROR(DC354/DK354*100,)</f>
        <v>0</v>
      </c>
      <c r="DF354" s="745"/>
      <c r="DG354" s="745">
        <v>0</v>
      </c>
      <c r="DH354" s="51"/>
      <c r="DI354" s="51">
        <f t="shared" si="863"/>
        <v>0</v>
      </c>
      <c r="DJ354" s="51">
        <f>(DK354-DG354)</f>
        <v>0</v>
      </c>
      <c r="DK354" s="745"/>
      <c r="DL354" s="51">
        <f>IFERROR(DF354/DK354*100,)</f>
        <v>0</v>
      </c>
      <c r="DM354" s="51">
        <f>(DN354-DK354)</f>
        <v>0</v>
      </c>
      <c r="DN354" s="745"/>
      <c r="DO354" s="51"/>
      <c r="DP354" s="51">
        <f t="shared" si="866"/>
        <v>0</v>
      </c>
      <c r="DQ354" s="51">
        <f>(DR354-DN354)</f>
        <v>0</v>
      </c>
      <c r="DR354" s="745"/>
      <c r="DS354" s="745"/>
      <c r="DT354" s="51">
        <f t="shared" si="868"/>
        <v>0</v>
      </c>
      <c r="DU354" s="51">
        <f>(DV354-DR354)</f>
        <v>0</v>
      </c>
      <c r="DV354" s="745"/>
      <c r="DW354" s="745"/>
      <c r="DX354" s="745"/>
      <c r="DY354" s="745"/>
      <c r="DZ354" s="745"/>
    </row>
    <row r="355" spans="1:130" ht="20.25" x14ac:dyDescent="0.3">
      <c r="B355" s="640" t="s">
        <v>637</v>
      </c>
      <c r="C355" s="641" t="s">
        <v>473</v>
      </c>
      <c r="J355" s="622" t="s">
        <v>201</v>
      </c>
      <c r="K355" s="810"/>
      <c r="L355" s="587"/>
      <c r="M355" s="587">
        <v>422</v>
      </c>
      <c r="N355" s="822" t="s">
        <v>79</v>
      </c>
      <c r="O355" s="805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591"/>
      <c r="AJ355" s="31"/>
      <c r="AK355" s="31"/>
      <c r="AL355" s="31"/>
      <c r="AM355" s="31"/>
      <c r="AN355" s="590"/>
      <c r="AO355" s="590"/>
      <c r="AP355" s="590"/>
      <c r="AQ355" s="590"/>
      <c r="AR355" s="102"/>
      <c r="AS355" s="102"/>
      <c r="AT355" s="102"/>
      <c r="AU355" s="102"/>
      <c r="AV355" s="102"/>
      <c r="AW355" s="102"/>
      <c r="AX355" s="102"/>
      <c r="AY355" s="102"/>
      <c r="AZ355" s="102"/>
      <c r="BA355" s="102"/>
      <c r="BB355" s="102"/>
      <c r="BC355" s="102"/>
      <c r="BD355" s="102"/>
      <c r="BE355" s="102"/>
      <c r="BF355" s="102"/>
      <c r="BG355" s="102">
        <f>SUM(BG357)</f>
        <v>0</v>
      </c>
      <c r="BH355" s="102">
        <f>SUM(BH357)</f>
        <v>0</v>
      </c>
      <c r="BI355" s="102">
        <f>SUM(BI357)</f>
        <v>10000</v>
      </c>
      <c r="BJ355" s="102">
        <f>SUM(BJ357)</f>
        <v>10000</v>
      </c>
      <c r="BK355" s="102">
        <f>SUM(BK357)</f>
        <v>0</v>
      </c>
      <c r="BL355" s="102">
        <f>IFERROR(BK355/BJ355*100,)</f>
        <v>0</v>
      </c>
      <c r="BM355" s="102"/>
      <c r="BN355" s="102"/>
      <c r="BO355" s="102">
        <f>SUM(BO357)</f>
        <v>10000</v>
      </c>
      <c r="BP355" s="102"/>
      <c r="BQ355" s="102"/>
      <c r="BR355" s="102">
        <f>SUM(BR357)</f>
        <v>0</v>
      </c>
      <c r="BS355" s="102">
        <f>SUM(BS357)</f>
        <v>10000</v>
      </c>
      <c r="BT355" s="102">
        <f>SUM(BT357)</f>
        <v>8454</v>
      </c>
      <c r="BU355" s="102">
        <f>SUM(BU357)</f>
        <v>0</v>
      </c>
      <c r="BV355" s="102">
        <f>SUM(BV357)</f>
        <v>10000</v>
      </c>
      <c r="BW355" s="102"/>
      <c r="BX355" s="102"/>
      <c r="BY355" s="102">
        <f>SUM(BY357)</f>
        <v>10000</v>
      </c>
      <c r="BZ355" s="102">
        <f>SUM(BZ357)</f>
        <v>10000</v>
      </c>
      <c r="CA355" s="102">
        <f t="shared" si="1051"/>
        <v>0</v>
      </c>
      <c r="CB355" s="102">
        <f t="shared" si="1052"/>
        <v>100</v>
      </c>
      <c r="CC355" s="102">
        <f>SUM(CC357)</f>
        <v>0</v>
      </c>
      <c r="CD355" s="102">
        <f>SUM(CD357)</f>
        <v>0</v>
      </c>
      <c r="CE355" s="102">
        <f>SUM(CE357)</f>
        <v>10000</v>
      </c>
      <c r="CF355" s="102">
        <f>SUM(CF357)</f>
        <v>0</v>
      </c>
      <c r="CG355" s="102">
        <f t="shared" si="994"/>
        <v>0</v>
      </c>
      <c r="CH355" s="102">
        <f>SUM(CH357)</f>
        <v>-10000</v>
      </c>
      <c r="CI355" s="102">
        <f>SUM(CI357)</f>
        <v>0</v>
      </c>
      <c r="CJ355" s="102"/>
      <c r="CK355" s="102">
        <f t="shared" si="1015"/>
        <v>0</v>
      </c>
      <c r="CL355" s="102">
        <f>SUM(CL357)</f>
        <v>0</v>
      </c>
      <c r="CM355" s="102">
        <f>SUM(CM357)</f>
        <v>0</v>
      </c>
      <c r="CN355" s="102"/>
      <c r="CO355" s="102">
        <f t="shared" si="1016"/>
        <v>0</v>
      </c>
      <c r="CP355" s="102">
        <f>SUM(CP357)</f>
        <v>0</v>
      </c>
      <c r="CQ355" s="102">
        <f>SUM(CQ357)</f>
        <v>0</v>
      </c>
      <c r="CR355" s="102">
        <f>SUM(CR357)</f>
        <v>0</v>
      </c>
      <c r="CS355" s="102">
        <f t="shared" si="1023"/>
        <v>0</v>
      </c>
      <c r="CT355" s="102">
        <f>SUM(CT357)</f>
        <v>0</v>
      </c>
      <c r="CU355" s="102">
        <f>SUM(CU357)</f>
        <v>0</v>
      </c>
      <c r="CV355" s="102">
        <f>SUM(CV357)</f>
        <v>0</v>
      </c>
      <c r="CW355" s="102">
        <f t="shared" si="858"/>
        <v>0</v>
      </c>
      <c r="CX355" s="102">
        <f t="shared" ref="CX355:DH355" si="1090">SUM(CX357)</f>
        <v>0</v>
      </c>
      <c r="CY355" s="102">
        <f t="shared" si="1090"/>
        <v>0</v>
      </c>
      <c r="CZ355" s="115">
        <f t="shared" si="1090"/>
        <v>0</v>
      </c>
      <c r="DA355" s="115">
        <f t="shared" si="1090"/>
        <v>0</v>
      </c>
      <c r="DB355" s="115">
        <f>SUM(DB357)</f>
        <v>0</v>
      </c>
      <c r="DC355" s="115">
        <f>SUM(DC357:DC358)</f>
        <v>10780</v>
      </c>
      <c r="DD355" s="102">
        <f t="shared" si="1088"/>
        <v>0</v>
      </c>
      <c r="DE355" s="102">
        <f t="shared" si="1089"/>
        <v>17.643207855973813</v>
      </c>
      <c r="DF355" s="102">
        <f t="shared" ref="DF355" si="1091">SUM(DF357)</f>
        <v>0</v>
      </c>
      <c r="DG355" s="102">
        <f t="shared" si="1090"/>
        <v>0</v>
      </c>
      <c r="DH355" s="102">
        <f t="shared" si="1090"/>
        <v>0</v>
      </c>
      <c r="DI355" s="102">
        <f t="shared" si="863"/>
        <v>0</v>
      </c>
      <c r="DJ355" s="102">
        <f>SUM(DJ357)</f>
        <v>61100</v>
      </c>
      <c r="DK355" s="102">
        <f>SUM(DK357)</f>
        <v>61100</v>
      </c>
      <c r="DL355" s="102">
        <f>IFERROR(DF355/DK355*100,)</f>
        <v>0</v>
      </c>
      <c r="DM355" s="102">
        <f>SUM(DM357)</f>
        <v>0</v>
      </c>
      <c r="DN355" s="102">
        <f>SUM(DN357:DN358)</f>
        <v>61100</v>
      </c>
      <c r="DO355" s="102">
        <f>SUM(DO357:DO358)</f>
        <v>32644.13</v>
      </c>
      <c r="DP355" s="102">
        <f t="shared" si="866"/>
        <v>53.427381342062198</v>
      </c>
      <c r="DQ355" s="102">
        <f t="shared" ref="DQ355:DZ355" si="1092">SUM(DQ357:DQ358)</f>
        <v>0</v>
      </c>
      <c r="DR355" s="102">
        <f>SUM(DR356:DR358)</f>
        <v>61100</v>
      </c>
      <c r="DS355" s="102">
        <f>SUM(DS356:DS358)</f>
        <v>60962.66</v>
      </c>
      <c r="DT355" s="102">
        <f t="shared" si="868"/>
        <v>99.775220949263513</v>
      </c>
      <c r="DU355" s="102">
        <f>SUM(DU356:DU358)</f>
        <v>169862.66</v>
      </c>
      <c r="DV355" s="102">
        <f>SUM(DV356:DV358)</f>
        <v>230962.66</v>
      </c>
      <c r="DW355" s="102">
        <f t="shared" si="1092"/>
        <v>61100</v>
      </c>
      <c r="DX355" s="102">
        <f t="shared" ref="DX355" si="1093">SUM(DX357:DX358)</f>
        <v>61100</v>
      </c>
      <c r="DY355" s="102">
        <f t="shared" si="1092"/>
        <v>0</v>
      </c>
      <c r="DZ355" s="102">
        <f t="shared" si="1092"/>
        <v>0</v>
      </c>
    </row>
    <row r="356" spans="1:130" ht="20.25" x14ac:dyDescent="0.3">
      <c r="A356" s="629"/>
      <c r="B356" s="640"/>
      <c r="C356" s="641"/>
      <c r="D356" s="629"/>
      <c r="E356" s="629"/>
      <c r="F356" s="629"/>
      <c r="G356" s="629"/>
      <c r="H356" s="629"/>
      <c r="I356" s="629"/>
      <c r="J356" s="622" t="s">
        <v>201</v>
      </c>
      <c r="K356" s="834"/>
      <c r="L356" s="587"/>
      <c r="M356" s="587"/>
      <c r="N356" s="734">
        <v>4221</v>
      </c>
      <c r="O356" s="682" t="s">
        <v>80</v>
      </c>
      <c r="P356" s="31" t="s">
        <v>80</v>
      </c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591"/>
      <c r="AJ356" s="31"/>
      <c r="AK356" s="31"/>
      <c r="AL356" s="31"/>
      <c r="AM356" s="31"/>
      <c r="AN356" s="737"/>
      <c r="AO356" s="737"/>
      <c r="AP356" s="737"/>
      <c r="AQ356" s="737"/>
      <c r="AR356" s="106"/>
      <c r="AS356" s="106"/>
      <c r="AT356" s="106"/>
      <c r="AU356" s="106"/>
      <c r="AV356" s="106"/>
      <c r="AW356" s="106"/>
      <c r="AX356" s="106"/>
      <c r="AY356" s="106"/>
      <c r="AZ356" s="106"/>
      <c r="BA356" s="106"/>
      <c r="BB356" s="106"/>
      <c r="BC356" s="106"/>
      <c r="BD356" s="106"/>
      <c r="BE356" s="106"/>
      <c r="BF356" s="106"/>
      <c r="BG356" s="106"/>
      <c r="BH356" s="106"/>
      <c r="BI356" s="106"/>
      <c r="BJ356" s="106"/>
      <c r="BK356" s="106"/>
      <c r="BL356" s="106"/>
      <c r="BM356" s="106"/>
      <c r="BN356" s="106"/>
      <c r="BO356" s="106"/>
      <c r="BP356" s="106"/>
      <c r="BQ356" s="106"/>
      <c r="BR356" s="106"/>
      <c r="BS356" s="106"/>
      <c r="BT356" s="106"/>
      <c r="BU356" s="106"/>
      <c r="BV356" s="106"/>
      <c r="BW356" s="106"/>
      <c r="BX356" s="106"/>
      <c r="BY356" s="106"/>
      <c r="BZ356" s="106"/>
      <c r="CA356" s="106"/>
      <c r="CB356" s="106"/>
      <c r="CC356" s="106"/>
      <c r="CD356" s="106"/>
      <c r="CE356" s="106"/>
      <c r="CF356" s="106"/>
      <c r="CG356" s="106"/>
      <c r="CH356" s="106"/>
      <c r="CI356" s="106"/>
      <c r="CJ356" s="106"/>
      <c r="CK356" s="106"/>
      <c r="CL356" s="106"/>
      <c r="CM356" s="106"/>
      <c r="CN356" s="106"/>
      <c r="CO356" s="106"/>
      <c r="CP356" s="106"/>
      <c r="CQ356" s="106"/>
      <c r="CR356" s="106"/>
      <c r="CS356" s="106"/>
      <c r="CT356" s="106"/>
      <c r="CU356" s="106"/>
      <c r="CV356" s="106"/>
      <c r="CW356" s="106"/>
      <c r="CX356" s="106"/>
      <c r="CY356" s="106"/>
      <c r="CZ356" s="134"/>
      <c r="DA356" s="134"/>
      <c r="DB356" s="134"/>
      <c r="DC356" s="134"/>
      <c r="DD356" s="106"/>
      <c r="DE356" s="106"/>
      <c r="DF356" s="106"/>
      <c r="DG356" s="106"/>
      <c r="DH356" s="106"/>
      <c r="DI356" s="106"/>
      <c r="DJ356" s="106"/>
      <c r="DK356" s="106"/>
      <c r="DL356" s="106"/>
      <c r="DM356" s="106"/>
      <c r="DN356" s="106"/>
      <c r="DO356" s="106"/>
      <c r="DP356" s="106"/>
      <c r="DQ356" s="106"/>
      <c r="DR356" s="106"/>
      <c r="DS356" s="106"/>
      <c r="DT356" s="103">
        <f t="shared" ref="DT356" si="1094">IFERROR(DS356/DR356*100,)</f>
        <v>0</v>
      </c>
      <c r="DU356" s="103">
        <f>(DV356-DR356)</f>
        <v>170000</v>
      </c>
      <c r="DV356" s="103">
        <v>170000</v>
      </c>
      <c r="DW356" s="106"/>
      <c r="DX356" s="106"/>
      <c r="DY356" s="106"/>
      <c r="DZ356" s="106"/>
    </row>
    <row r="357" spans="1:130" ht="23.25" x14ac:dyDescent="0.3">
      <c r="J357" s="622" t="s">
        <v>201</v>
      </c>
      <c r="K357" s="810"/>
      <c r="L357" s="587"/>
      <c r="M357" s="587"/>
      <c r="N357" s="588">
        <v>4224</v>
      </c>
      <c r="O357" s="642" t="s">
        <v>635</v>
      </c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521"/>
      <c r="AJ357" s="42"/>
      <c r="AK357" s="42"/>
      <c r="AL357" s="42"/>
      <c r="AM357" s="42"/>
      <c r="AN357" s="616"/>
      <c r="AO357" s="616"/>
      <c r="AP357" s="616"/>
      <c r="AQ357" s="616"/>
      <c r="AR357" s="103"/>
      <c r="AS357" s="103"/>
      <c r="AT357" s="103"/>
      <c r="AU357" s="103"/>
      <c r="AV357" s="103"/>
      <c r="AW357" s="103"/>
      <c r="AX357" s="103"/>
      <c r="AY357" s="103"/>
      <c r="AZ357" s="103"/>
      <c r="BA357" s="103"/>
      <c r="BB357" s="103"/>
      <c r="BC357" s="103"/>
      <c r="BD357" s="103"/>
      <c r="BE357" s="103"/>
      <c r="BF357" s="103"/>
      <c r="BG357" s="103">
        <v>0</v>
      </c>
      <c r="BH357" s="103">
        <v>0</v>
      </c>
      <c r="BI357" s="103">
        <f>(BJ357-BH357)</f>
        <v>10000</v>
      </c>
      <c r="BJ357" s="103">
        <v>10000</v>
      </c>
      <c r="BK357" s="103">
        <v>0</v>
      </c>
      <c r="BL357" s="103">
        <f>IFERROR(BK357/BJ357*100,)</f>
        <v>0</v>
      </c>
      <c r="BM357" s="103"/>
      <c r="BN357" s="103"/>
      <c r="BO357" s="103">
        <v>10000</v>
      </c>
      <c r="BP357" s="103"/>
      <c r="BQ357" s="103"/>
      <c r="BR357" s="103">
        <f>(BS357-BO357)</f>
        <v>0</v>
      </c>
      <c r="BS357" s="103">
        <v>10000</v>
      </c>
      <c r="BT357" s="103">
        <v>8454</v>
      </c>
      <c r="BU357" s="103">
        <f>(BY357-BO357)</f>
        <v>0</v>
      </c>
      <c r="BV357" s="103">
        <v>10000</v>
      </c>
      <c r="BW357" s="103"/>
      <c r="BX357" s="103"/>
      <c r="BY357" s="103">
        <v>10000</v>
      </c>
      <c r="BZ357" s="103">
        <v>10000</v>
      </c>
      <c r="CA357" s="103">
        <f t="shared" si="1051"/>
        <v>0</v>
      </c>
      <c r="CB357" s="103">
        <f t="shared" si="1052"/>
        <v>100</v>
      </c>
      <c r="CC357" s="103"/>
      <c r="CD357" s="103"/>
      <c r="CE357" s="103">
        <v>10000</v>
      </c>
      <c r="CF357" s="103">
        <v>0</v>
      </c>
      <c r="CG357" s="103">
        <f t="shared" si="994"/>
        <v>0</v>
      </c>
      <c r="CH357" s="103">
        <f>(CI357-CE357)</f>
        <v>-10000</v>
      </c>
      <c r="CI357" s="103">
        <v>0</v>
      </c>
      <c r="CJ357" s="103"/>
      <c r="CK357" s="103">
        <f t="shared" si="1015"/>
        <v>0</v>
      </c>
      <c r="CL357" s="103">
        <f>(CM357-CI357)</f>
        <v>0</v>
      </c>
      <c r="CM357" s="103">
        <v>0</v>
      </c>
      <c r="CN357" s="103"/>
      <c r="CO357" s="103">
        <f t="shared" si="1016"/>
        <v>0</v>
      </c>
      <c r="CP357" s="103">
        <f>(CQ357-CM357)</f>
        <v>0</v>
      </c>
      <c r="CQ357" s="103">
        <v>0</v>
      </c>
      <c r="CR357" s="103">
        <v>0</v>
      </c>
      <c r="CS357" s="103">
        <f t="shared" si="1023"/>
        <v>0</v>
      </c>
      <c r="CT357" s="103">
        <f>(CU357-CQ357)</f>
        <v>0</v>
      </c>
      <c r="CU357" s="103">
        <v>0</v>
      </c>
      <c r="CV357" s="103">
        <v>0</v>
      </c>
      <c r="CW357" s="103">
        <f t="shared" ref="CW357:CW386" si="1095">IFERROR(CV357/CU357*100,)</f>
        <v>0</v>
      </c>
      <c r="CX357" s="103">
        <f>(CY357-CU357)</f>
        <v>0</v>
      </c>
      <c r="CY357" s="103">
        <v>0</v>
      </c>
      <c r="CZ357" s="750"/>
      <c r="DA357" s="750"/>
      <c r="DB357" s="750">
        <v>0</v>
      </c>
      <c r="DC357" s="750">
        <v>9155</v>
      </c>
      <c r="DD357" s="103">
        <f t="shared" si="1088"/>
        <v>0</v>
      </c>
      <c r="DE357" s="103">
        <f t="shared" si="1089"/>
        <v>14.983633387888705</v>
      </c>
      <c r="DF357" s="790"/>
      <c r="DG357" s="790">
        <v>0</v>
      </c>
      <c r="DH357" s="103"/>
      <c r="DI357" s="103">
        <f t="shared" ref="DI357:DI386" si="1096">IFERROR(DH357/DG357*100,)</f>
        <v>0</v>
      </c>
      <c r="DJ357" s="103">
        <f>(DK357-DG357)</f>
        <v>61100</v>
      </c>
      <c r="DK357" s="790">
        <v>61100</v>
      </c>
      <c r="DL357" s="103">
        <f>IFERROR(DF357/DK357*100,)</f>
        <v>0</v>
      </c>
      <c r="DM357" s="103">
        <f>(DN357-DK357)</f>
        <v>0</v>
      </c>
      <c r="DN357" s="790">
        <v>61100</v>
      </c>
      <c r="DO357" s="103">
        <v>31019.13</v>
      </c>
      <c r="DP357" s="103">
        <f t="shared" ref="DP357" si="1097">IFERROR(DO357/DN357*100,)</f>
        <v>50.767806873977086</v>
      </c>
      <c r="DQ357" s="103">
        <f>(DR357-DN357)</f>
        <v>0</v>
      </c>
      <c r="DR357" s="790">
        <v>61100</v>
      </c>
      <c r="DS357" s="790">
        <v>59337.66</v>
      </c>
      <c r="DT357" s="103">
        <f t="shared" ref="DT357:DT386" si="1098">IFERROR(DS357/DR357*100,)</f>
        <v>97.115646481178402</v>
      </c>
      <c r="DU357" s="103">
        <f>(DV357-DR357)</f>
        <v>-1762.3399999999965</v>
      </c>
      <c r="DV357" s="790">
        <v>59337.66</v>
      </c>
      <c r="DW357" s="790">
        <v>61100</v>
      </c>
      <c r="DX357" s="790">
        <v>61100</v>
      </c>
      <c r="DY357" s="750"/>
      <c r="DZ357" s="750"/>
    </row>
    <row r="358" spans="1:130" ht="20.25" x14ac:dyDescent="0.3">
      <c r="J358" s="622" t="s">
        <v>201</v>
      </c>
      <c r="K358" s="810"/>
      <c r="L358" s="587"/>
      <c r="M358" s="587"/>
      <c r="N358" s="588">
        <v>4227</v>
      </c>
      <c r="O358" s="642" t="s">
        <v>207</v>
      </c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521"/>
      <c r="AJ358" s="42"/>
      <c r="AK358" s="42"/>
      <c r="AL358" s="42"/>
      <c r="AM358" s="42"/>
      <c r="AN358" s="740"/>
      <c r="AO358" s="740"/>
      <c r="AP358" s="740"/>
      <c r="AQ358" s="740"/>
      <c r="AR358" s="103"/>
      <c r="AS358" s="103"/>
      <c r="AT358" s="103"/>
      <c r="AU358" s="103"/>
      <c r="AV358" s="103"/>
      <c r="AW358" s="103"/>
      <c r="AX358" s="103"/>
      <c r="AY358" s="103"/>
      <c r="AZ358" s="103"/>
      <c r="BA358" s="103"/>
      <c r="BB358" s="103"/>
      <c r="BC358" s="103"/>
      <c r="BD358" s="103"/>
      <c r="BE358" s="103"/>
      <c r="BF358" s="103"/>
      <c r="BG358" s="103"/>
      <c r="BH358" s="103"/>
      <c r="BI358" s="103"/>
      <c r="BJ358" s="103"/>
      <c r="BK358" s="103"/>
      <c r="BL358" s="103"/>
      <c r="BM358" s="103"/>
      <c r="BN358" s="103"/>
      <c r="BO358" s="103"/>
      <c r="BP358" s="103"/>
      <c r="BQ358" s="103"/>
      <c r="BR358" s="103"/>
      <c r="BS358" s="103"/>
      <c r="BT358" s="103"/>
      <c r="BU358" s="103"/>
      <c r="BV358" s="103"/>
      <c r="BW358" s="103"/>
      <c r="BX358" s="103"/>
      <c r="BY358" s="103"/>
      <c r="BZ358" s="103"/>
      <c r="CA358" s="103"/>
      <c r="CB358" s="103"/>
      <c r="CC358" s="103"/>
      <c r="CD358" s="103"/>
      <c r="CE358" s="103"/>
      <c r="CF358" s="103"/>
      <c r="CG358" s="103"/>
      <c r="CH358" s="103"/>
      <c r="CI358" s="103"/>
      <c r="CJ358" s="103"/>
      <c r="CK358" s="103"/>
      <c r="CL358" s="103"/>
      <c r="CM358" s="103"/>
      <c r="CN358" s="103"/>
      <c r="CO358" s="103"/>
      <c r="CP358" s="103"/>
      <c r="CQ358" s="103"/>
      <c r="CR358" s="103"/>
      <c r="CS358" s="103"/>
      <c r="CT358" s="103"/>
      <c r="CU358" s="103"/>
      <c r="CV358" s="103"/>
      <c r="CW358" s="103"/>
      <c r="CX358" s="103"/>
      <c r="CY358" s="103"/>
      <c r="CZ358" s="750"/>
      <c r="DA358" s="750"/>
      <c r="DB358" s="750">
        <v>0</v>
      </c>
      <c r="DC358" s="750">
        <v>1625</v>
      </c>
      <c r="DD358" s="103">
        <f t="shared" si="1088"/>
        <v>0</v>
      </c>
      <c r="DE358" s="103">
        <f t="shared" si="1089"/>
        <v>0</v>
      </c>
      <c r="DF358" s="750"/>
      <c r="DG358" s="750"/>
      <c r="DH358" s="103"/>
      <c r="DI358" s="103"/>
      <c r="DJ358" s="103"/>
      <c r="DK358" s="750"/>
      <c r="DL358" s="103"/>
      <c r="DM358" s="103"/>
      <c r="DN358" s="750"/>
      <c r="DO358" s="103">
        <v>1625</v>
      </c>
      <c r="DP358" s="103">
        <f t="shared" ref="DP358" si="1099">IFERROR(DO358/DN358*100,)</f>
        <v>0</v>
      </c>
      <c r="DQ358" s="103">
        <f>(DR358-DN358)</f>
        <v>0</v>
      </c>
      <c r="DR358" s="750">
        <v>0</v>
      </c>
      <c r="DS358" s="750">
        <v>1625</v>
      </c>
      <c r="DT358" s="103">
        <f t="shared" si="1098"/>
        <v>0</v>
      </c>
      <c r="DU358" s="103">
        <f>(DV358-DR358)</f>
        <v>1625</v>
      </c>
      <c r="DV358" s="750">
        <v>1625</v>
      </c>
      <c r="DW358" s="750">
        <v>0</v>
      </c>
      <c r="DX358" s="750">
        <v>0</v>
      </c>
      <c r="DY358" s="750"/>
      <c r="DZ358" s="750"/>
    </row>
    <row r="359" spans="1:130" ht="20.100000000000001" customHeight="1" x14ac:dyDescent="0.3">
      <c r="B359" s="640" t="s">
        <v>591</v>
      </c>
      <c r="C359" s="641" t="s">
        <v>473</v>
      </c>
      <c r="J359" s="622" t="s">
        <v>201</v>
      </c>
      <c r="K359" s="810"/>
      <c r="L359" s="587"/>
      <c r="M359" s="582">
        <v>424</v>
      </c>
      <c r="N359" s="567" t="s">
        <v>278</v>
      </c>
      <c r="O359" s="805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591"/>
      <c r="AJ359" s="31"/>
      <c r="AK359" s="31"/>
      <c r="AL359" s="31"/>
      <c r="AM359" s="31"/>
      <c r="AN359" s="102">
        <f>SUM(AN360)</f>
        <v>0</v>
      </c>
      <c r="AO359" s="102">
        <f>SUM(AO360)</f>
        <v>0</v>
      </c>
      <c r="AP359" s="102">
        <f>SUM(AP360)</f>
        <v>0</v>
      </c>
      <c r="AQ359" s="102">
        <f>SUM(AQ360)</f>
        <v>0</v>
      </c>
      <c r="AR359" s="102">
        <v>0</v>
      </c>
      <c r="AS359" s="102"/>
      <c r="AT359" s="102"/>
      <c r="AU359" s="102">
        <f>SUM(AU360)</f>
        <v>35000</v>
      </c>
      <c r="AV359" s="102">
        <f>SUM(AV360)</f>
        <v>0</v>
      </c>
      <c r="AW359" s="102"/>
      <c r="AX359" s="102"/>
      <c r="AY359" s="102"/>
      <c r="AZ359" s="102"/>
      <c r="BA359" s="102"/>
      <c r="BB359" s="102">
        <f>SUM(BB360)</f>
        <v>0</v>
      </c>
      <c r="BC359" s="102">
        <f>SUM(BC360)</f>
        <v>0</v>
      </c>
      <c r="BD359" s="102"/>
      <c r="BE359" s="102">
        <f t="shared" ref="BE359:BK359" si="1100">SUM(BE360)</f>
        <v>0</v>
      </c>
      <c r="BF359" s="102">
        <f t="shared" si="1100"/>
        <v>2000</v>
      </c>
      <c r="BG359" s="102">
        <f t="shared" si="1100"/>
        <v>2000</v>
      </c>
      <c r="BH359" s="102">
        <f t="shared" si="1100"/>
        <v>0</v>
      </c>
      <c r="BI359" s="102">
        <f t="shared" si="1100"/>
        <v>2000</v>
      </c>
      <c r="BJ359" s="102">
        <f t="shared" si="1100"/>
        <v>2000</v>
      </c>
      <c r="BK359" s="102">
        <f t="shared" si="1100"/>
        <v>0</v>
      </c>
      <c r="BL359" s="102">
        <f>IFERROR(BK359/BJ359*100,)</f>
        <v>0</v>
      </c>
      <c r="BM359" s="102"/>
      <c r="BN359" s="102"/>
      <c r="BO359" s="102">
        <f>SUM(BO360)</f>
        <v>2000</v>
      </c>
      <c r="BP359" s="102"/>
      <c r="BQ359" s="102"/>
      <c r="BR359" s="102">
        <f>SUM(BR360)</f>
        <v>0</v>
      </c>
      <c r="BS359" s="102">
        <f>SUM(BS360)</f>
        <v>2000</v>
      </c>
      <c r="BT359" s="102">
        <f>SUM(BT360)</f>
        <v>2000</v>
      </c>
      <c r="BU359" s="102">
        <f>SUM(BU360)</f>
        <v>0</v>
      </c>
      <c r="BV359" s="102">
        <f>SUM(BV360)</f>
        <v>2000</v>
      </c>
      <c r="BW359" s="102"/>
      <c r="BX359" s="102"/>
      <c r="BY359" s="102">
        <f>SUM(BY360)</f>
        <v>2000</v>
      </c>
      <c r="BZ359" s="102">
        <f>SUM(BZ360)</f>
        <v>2000</v>
      </c>
      <c r="CA359" s="102">
        <f t="shared" si="1051"/>
        <v>100</v>
      </c>
      <c r="CB359" s="102">
        <f t="shared" si="1052"/>
        <v>100</v>
      </c>
      <c r="CC359" s="102">
        <f>SUM(CC360)</f>
        <v>0</v>
      </c>
      <c r="CD359" s="102">
        <f>SUM(CD360)</f>
        <v>0</v>
      </c>
      <c r="CE359" s="102">
        <f>SUM(CE360)</f>
        <v>2000</v>
      </c>
      <c r="CF359" s="102">
        <f>SUM(CF360)</f>
        <v>674.92</v>
      </c>
      <c r="CG359" s="102">
        <f t="shared" si="994"/>
        <v>33.745999999999995</v>
      </c>
      <c r="CH359" s="102">
        <f>SUM(CH360)</f>
        <v>0</v>
      </c>
      <c r="CI359" s="102">
        <f>SUM(CI360)</f>
        <v>2000</v>
      </c>
      <c r="CJ359" s="102"/>
      <c r="CK359" s="102">
        <f t="shared" si="1015"/>
        <v>0</v>
      </c>
      <c r="CL359" s="102">
        <f>SUM(CL360)</f>
        <v>0</v>
      </c>
      <c r="CM359" s="102">
        <f>SUM(CM360)</f>
        <v>2000</v>
      </c>
      <c r="CN359" s="102"/>
      <c r="CO359" s="102">
        <f t="shared" si="1016"/>
        <v>0</v>
      </c>
      <c r="CP359" s="102">
        <f>SUM(CP360)</f>
        <v>0</v>
      </c>
      <c r="CQ359" s="102">
        <f>SUM(CQ360)</f>
        <v>2000</v>
      </c>
      <c r="CR359" s="102">
        <f>SUM(CR360)</f>
        <v>813.92</v>
      </c>
      <c r="CS359" s="102">
        <f t="shared" si="1023"/>
        <v>40.695999999999998</v>
      </c>
      <c r="CT359" s="102">
        <f>SUM(CT360)</f>
        <v>13000</v>
      </c>
      <c r="CU359" s="102">
        <f>SUM(CU360)</f>
        <v>15000</v>
      </c>
      <c r="CV359" s="102">
        <f>SUM(CV360)</f>
        <v>813.92</v>
      </c>
      <c r="CW359" s="102">
        <f t="shared" si="1095"/>
        <v>5.4261333333333326</v>
      </c>
      <c r="CX359" s="102">
        <f t="shared" ref="CX359:DH359" si="1101">SUM(CX360)</f>
        <v>0</v>
      </c>
      <c r="CY359" s="102">
        <f t="shared" si="1101"/>
        <v>15000</v>
      </c>
      <c r="CZ359" s="115">
        <f t="shared" si="1101"/>
        <v>0</v>
      </c>
      <c r="DA359" s="115">
        <f t="shared" si="1101"/>
        <v>0</v>
      </c>
      <c r="DB359" s="115">
        <f>SUM(DB360)</f>
        <v>813.92</v>
      </c>
      <c r="DC359" s="115">
        <f>SUM(DC360)</f>
        <v>421</v>
      </c>
      <c r="DD359" s="102">
        <f t="shared" si="1088"/>
        <v>51.724985256536272</v>
      </c>
      <c r="DE359" s="102">
        <f t="shared" si="1089"/>
        <v>2.8066666666666666</v>
      </c>
      <c r="DF359" s="115">
        <f t="shared" ref="DF359" si="1102">SUM(DF360)</f>
        <v>15000</v>
      </c>
      <c r="DG359" s="115">
        <f t="shared" si="1101"/>
        <v>15000</v>
      </c>
      <c r="DH359" s="102">
        <f t="shared" si="1101"/>
        <v>421</v>
      </c>
      <c r="DI359" s="102">
        <f t="shared" si="1096"/>
        <v>2.8066666666666666</v>
      </c>
      <c r="DJ359" s="102">
        <f>SUM(DJ360)</f>
        <v>0</v>
      </c>
      <c r="DK359" s="115">
        <f>SUM(DK360)</f>
        <v>15000</v>
      </c>
      <c r="DL359" s="102">
        <f t="shared" ref="DL359:DL386" si="1103">IFERROR(DF359/DK359*100,)</f>
        <v>100</v>
      </c>
      <c r="DM359" s="102">
        <f>SUM(DM360)</f>
        <v>0</v>
      </c>
      <c r="DN359" s="115">
        <f>SUM(DN360)</f>
        <v>15000</v>
      </c>
      <c r="DO359" s="102">
        <f t="shared" ref="DO359" si="1104">SUM(DO360)</f>
        <v>421</v>
      </c>
      <c r="DP359" s="102">
        <f t="shared" ref="DP359:DP386" si="1105">IFERROR(DO359/DN359*100,)</f>
        <v>2.8066666666666666</v>
      </c>
      <c r="DQ359" s="102">
        <f>SUM(DQ360)</f>
        <v>11700</v>
      </c>
      <c r="DR359" s="115">
        <f>SUM(DR360)</f>
        <v>26700</v>
      </c>
      <c r="DS359" s="115">
        <f t="shared" ref="DS359" si="1106">SUM(DS360)</f>
        <v>10003.200000000001</v>
      </c>
      <c r="DT359" s="102">
        <f t="shared" si="1098"/>
        <v>37.465168539325845</v>
      </c>
      <c r="DU359" s="102">
        <f>SUM(DU360)</f>
        <v>-12700</v>
      </c>
      <c r="DV359" s="115">
        <f>SUM(DV360)</f>
        <v>14000</v>
      </c>
      <c r="DW359" s="115">
        <f t="shared" ref="DW359:DX359" si="1107">SUM(DW360)</f>
        <v>7000</v>
      </c>
      <c r="DX359" s="115">
        <f t="shared" si="1107"/>
        <v>37000</v>
      </c>
      <c r="DY359" s="115">
        <f t="shared" ref="DY359:DZ359" si="1108">SUM(DY360)</f>
        <v>0</v>
      </c>
      <c r="DZ359" s="115">
        <f t="shared" si="1108"/>
        <v>0</v>
      </c>
    </row>
    <row r="360" spans="1:130" ht="20.100000000000001" customHeight="1" x14ac:dyDescent="0.3">
      <c r="B360" s="718"/>
      <c r="C360" s="648"/>
      <c r="D360" s="648"/>
      <c r="E360" s="648"/>
      <c r="F360" s="648"/>
      <c r="G360" s="648"/>
      <c r="H360" s="648"/>
      <c r="I360" s="648"/>
      <c r="J360" s="635" t="s">
        <v>201</v>
      </c>
      <c r="K360" s="811"/>
      <c r="L360" s="822"/>
      <c r="M360" s="819"/>
      <c r="N360" s="558">
        <v>4241</v>
      </c>
      <c r="O360" s="516" t="s">
        <v>525</v>
      </c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F360" s="35"/>
      <c r="AG360" s="35"/>
      <c r="AH360" s="35"/>
      <c r="AI360" s="574"/>
      <c r="AJ360" s="35"/>
      <c r="AK360" s="35"/>
      <c r="AL360" s="35"/>
      <c r="AM360" s="35"/>
      <c r="AN360" s="38">
        <v>0</v>
      </c>
      <c r="AO360" s="38">
        <v>0</v>
      </c>
      <c r="AP360" s="38">
        <v>0</v>
      </c>
      <c r="AQ360" s="38">
        <v>0</v>
      </c>
      <c r="AR360" s="38">
        <v>0</v>
      </c>
      <c r="AS360" s="38"/>
      <c r="AT360" s="38"/>
      <c r="AU360" s="38">
        <v>35000</v>
      </c>
      <c r="AV360" s="38">
        <v>0</v>
      </c>
      <c r="AW360" s="38"/>
      <c r="AX360" s="38"/>
      <c r="AY360" s="38"/>
      <c r="AZ360" s="38"/>
      <c r="BA360" s="38"/>
      <c r="BB360" s="38">
        <v>0</v>
      </c>
      <c r="BC360" s="38">
        <v>0</v>
      </c>
      <c r="BD360" s="38">
        <v>0</v>
      </c>
      <c r="BE360" s="38">
        <v>0</v>
      </c>
      <c r="BF360" s="38">
        <v>2000</v>
      </c>
      <c r="BG360" s="38">
        <v>2000</v>
      </c>
      <c r="BH360" s="38">
        <v>0</v>
      </c>
      <c r="BI360" s="38">
        <f>(BJ360-BH360)</f>
        <v>2000</v>
      </c>
      <c r="BJ360" s="38">
        <v>2000</v>
      </c>
      <c r="BK360" s="112">
        <v>0</v>
      </c>
      <c r="BL360" s="38">
        <f>IFERROR(BK360/BJ360*100,)</f>
        <v>0</v>
      </c>
      <c r="BM360" s="38"/>
      <c r="BN360" s="38"/>
      <c r="BO360" s="38">
        <v>2000</v>
      </c>
      <c r="BP360" s="38"/>
      <c r="BQ360" s="38"/>
      <c r="BR360" s="38">
        <f>(BS360-BO360)</f>
        <v>0</v>
      </c>
      <c r="BS360" s="38">
        <v>2000</v>
      </c>
      <c r="BT360" s="38">
        <v>2000</v>
      </c>
      <c r="BU360" s="38">
        <f>(BY360-BO360)</f>
        <v>0</v>
      </c>
      <c r="BV360" s="38">
        <v>2000</v>
      </c>
      <c r="BW360" s="38"/>
      <c r="BX360" s="38"/>
      <c r="BY360" s="38">
        <v>2000</v>
      </c>
      <c r="BZ360" s="38">
        <v>2000</v>
      </c>
      <c r="CA360" s="38">
        <f t="shared" si="1051"/>
        <v>100</v>
      </c>
      <c r="CB360" s="38">
        <f t="shared" si="1052"/>
        <v>100</v>
      </c>
      <c r="CC360" s="38"/>
      <c r="CD360" s="38"/>
      <c r="CE360" s="38">
        <v>2000</v>
      </c>
      <c r="CF360" s="38">
        <v>674.92</v>
      </c>
      <c r="CG360" s="38">
        <f t="shared" si="994"/>
        <v>33.745999999999995</v>
      </c>
      <c r="CH360" s="38">
        <f>(CI360-CE360)</f>
        <v>0</v>
      </c>
      <c r="CI360" s="38">
        <v>2000</v>
      </c>
      <c r="CJ360" s="38"/>
      <c r="CK360" s="38">
        <f t="shared" si="1015"/>
        <v>0</v>
      </c>
      <c r="CL360" s="38">
        <f>(CM360-CI360)</f>
        <v>0</v>
      </c>
      <c r="CM360" s="38">
        <v>2000</v>
      </c>
      <c r="CN360" s="38"/>
      <c r="CO360" s="38">
        <f t="shared" si="1016"/>
        <v>0</v>
      </c>
      <c r="CP360" s="38">
        <f>(CQ360-CM360)</f>
        <v>0</v>
      </c>
      <c r="CQ360" s="38">
        <v>2000</v>
      </c>
      <c r="CR360" s="38">
        <v>813.92</v>
      </c>
      <c r="CS360" s="38">
        <f t="shared" si="1023"/>
        <v>40.695999999999998</v>
      </c>
      <c r="CT360" s="38">
        <f>(CU360-CQ360)</f>
        <v>13000</v>
      </c>
      <c r="CU360" s="38">
        <v>15000</v>
      </c>
      <c r="CV360" s="38">
        <v>813.92</v>
      </c>
      <c r="CW360" s="38">
        <f t="shared" si="1095"/>
        <v>5.4261333333333326</v>
      </c>
      <c r="CX360" s="38">
        <f>(CY360-CU360)</f>
        <v>0</v>
      </c>
      <c r="CY360" s="38">
        <v>15000</v>
      </c>
      <c r="CZ360" s="746"/>
      <c r="DA360" s="746"/>
      <c r="DB360" s="746">
        <v>813.92</v>
      </c>
      <c r="DC360" s="746">
        <v>421</v>
      </c>
      <c r="DD360" s="38">
        <f t="shared" si="1088"/>
        <v>51.724985256536272</v>
      </c>
      <c r="DE360" s="38">
        <f t="shared" si="1089"/>
        <v>2.8066666666666666</v>
      </c>
      <c r="DF360" s="746">
        <v>15000</v>
      </c>
      <c r="DG360" s="746">
        <v>15000</v>
      </c>
      <c r="DH360" s="38">
        <v>421</v>
      </c>
      <c r="DI360" s="38">
        <f t="shared" si="1096"/>
        <v>2.8066666666666666</v>
      </c>
      <c r="DJ360" s="38">
        <f>(DK360-DG360)</f>
        <v>0</v>
      </c>
      <c r="DK360" s="746">
        <v>15000</v>
      </c>
      <c r="DL360" s="38">
        <f t="shared" si="1103"/>
        <v>100</v>
      </c>
      <c r="DM360" s="38">
        <f>(DN360-DK360)</f>
        <v>0</v>
      </c>
      <c r="DN360" s="746">
        <v>15000</v>
      </c>
      <c r="DO360" s="38">
        <v>421</v>
      </c>
      <c r="DP360" s="38">
        <f t="shared" si="1105"/>
        <v>2.8066666666666666</v>
      </c>
      <c r="DQ360" s="38">
        <f>(DR360-DN360)</f>
        <v>11700</v>
      </c>
      <c r="DR360" s="746">
        <v>26700</v>
      </c>
      <c r="DS360" s="746">
        <v>10003.200000000001</v>
      </c>
      <c r="DT360" s="38">
        <f t="shared" si="1098"/>
        <v>37.465168539325845</v>
      </c>
      <c r="DU360" s="38">
        <f>(DV360-DR360)</f>
        <v>-12700</v>
      </c>
      <c r="DV360" s="746">
        <v>14000</v>
      </c>
      <c r="DW360" s="746">
        <v>7000</v>
      </c>
      <c r="DX360" s="746">
        <v>37000</v>
      </c>
      <c r="DY360" s="746"/>
      <c r="DZ360" s="746"/>
    </row>
    <row r="361" spans="1:130" ht="20.100000000000001" hidden="1" customHeight="1" x14ac:dyDescent="0.3">
      <c r="B361" s="633" t="s">
        <v>620</v>
      </c>
      <c r="C361" s="572"/>
      <c r="D361" s="633"/>
      <c r="E361" s="633" t="s">
        <v>7</v>
      </c>
      <c r="F361" s="633"/>
      <c r="G361" s="633"/>
      <c r="H361" s="633"/>
      <c r="I361" s="633"/>
      <c r="J361" s="633" t="s">
        <v>201</v>
      </c>
      <c r="K361" s="655"/>
      <c r="L361" s="903" t="s">
        <v>692</v>
      </c>
      <c r="M361" s="903"/>
      <c r="N361" s="903"/>
      <c r="O361" s="903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591"/>
      <c r="AJ361" s="31"/>
      <c r="AK361" s="31"/>
      <c r="AL361" s="31"/>
      <c r="AM361" s="31"/>
      <c r="AN361" s="53" t="e">
        <f>#REF!</f>
        <v>#REF!</v>
      </c>
      <c r="AO361" s="53" t="e">
        <f>#REF!</f>
        <v>#REF!</v>
      </c>
      <c r="AP361" s="53" t="e">
        <f>#REF!</f>
        <v>#REF!</v>
      </c>
      <c r="AQ361" s="53" t="e">
        <f>#REF!</f>
        <v>#REF!</v>
      </c>
      <c r="AR361" s="53">
        <v>0</v>
      </c>
      <c r="AS361" s="53"/>
      <c r="AT361" s="53"/>
      <c r="AU361" s="53" t="e">
        <f>#REF!</f>
        <v>#REF!</v>
      </c>
      <c r="AV361" s="53">
        <v>0</v>
      </c>
      <c r="AW361" s="53">
        <f>AW364+AW99</f>
        <v>222500</v>
      </c>
      <c r="AX361" s="53">
        <f>AX364+AX99</f>
        <v>222500</v>
      </c>
      <c r="AY361" s="53">
        <f>AY364+AY99</f>
        <v>-74922</v>
      </c>
      <c r="AZ361" s="53">
        <f>AZ364+AZ99</f>
        <v>0</v>
      </c>
      <c r="BA361" s="53">
        <f>BA364+BA99</f>
        <v>0</v>
      </c>
      <c r="BB361" s="53">
        <v>0</v>
      </c>
      <c r="BC361" s="53">
        <v>0</v>
      </c>
      <c r="BF361" s="53">
        <v>0</v>
      </c>
      <c r="BG361" s="53">
        <f>BG364</f>
        <v>0</v>
      </c>
      <c r="BH361" s="53">
        <f>BH364</f>
        <v>70000</v>
      </c>
      <c r="BI361" s="53">
        <f>BI364</f>
        <v>0</v>
      </c>
      <c r="BJ361" s="53">
        <f>BJ364</f>
        <v>70000</v>
      </c>
      <c r="BK361" s="53">
        <f>BK364</f>
        <v>0</v>
      </c>
      <c r="BL361" s="53">
        <f t="shared" ref="BL361:BL367" si="1109">IFERROR(BK361/BJ361*100,)</f>
        <v>0</v>
      </c>
      <c r="BM361" s="53"/>
      <c r="BN361" s="53"/>
      <c r="BO361" s="53">
        <f>BO364</f>
        <v>70000</v>
      </c>
      <c r="BP361" s="53"/>
      <c r="BQ361" s="53"/>
      <c r="BR361" s="53">
        <f t="shared" ref="BR361:BY361" si="1110">BR364</f>
        <v>2430000</v>
      </c>
      <c r="BS361" s="53">
        <f t="shared" si="1110"/>
        <v>2500000</v>
      </c>
      <c r="BT361" s="53">
        <f>BT364</f>
        <v>0</v>
      </c>
      <c r="BU361" s="53">
        <f t="shared" si="1110"/>
        <v>-70000</v>
      </c>
      <c r="BV361" s="53">
        <f t="shared" si="1110"/>
        <v>700000</v>
      </c>
      <c r="BW361" s="53"/>
      <c r="BX361" s="53"/>
      <c r="BY361" s="53">
        <f t="shared" si="1110"/>
        <v>0</v>
      </c>
      <c r="BZ361" s="53">
        <f>BZ364</f>
        <v>0</v>
      </c>
      <c r="CA361" s="53">
        <f t="shared" ref="CA361:CA367" si="1111">IFERROR(BZ361/BG361*100,)</f>
        <v>0</v>
      </c>
      <c r="CB361" s="53">
        <f t="shared" ref="CB361:CB367" si="1112">IFERROR(BZ361/BY361*100,)</f>
        <v>0</v>
      </c>
      <c r="CC361" s="53">
        <f>CC364</f>
        <v>4500000</v>
      </c>
      <c r="CD361" s="53">
        <f>CD364</f>
        <v>4500000</v>
      </c>
      <c r="CE361" s="53">
        <f>CE364</f>
        <v>0</v>
      </c>
      <c r="CF361" s="53">
        <f>CF364</f>
        <v>0</v>
      </c>
      <c r="CG361" s="53">
        <f t="shared" ref="CG361:CG367" si="1113">IFERROR(CF361/CE361*100,)</f>
        <v>0</v>
      </c>
      <c r="CH361" s="53">
        <f>CH364</f>
        <v>0</v>
      </c>
      <c r="CI361" s="53">
        <f>CI364</f>
        <v>0</v>
      </c>
      <c r="CJ361" s="53"/>
      <c r="CK361" s="53">
        <f t="shared" si="1015"/>
        <v>0</v>
      </c>
      <c r="CL361" s="53">
        <f>CL364</f>
        <v>0</v>
      </c>
      <c r="CM361" s="53">
        <f>CM364</f>
        <v>0</v>
      </c>
      <c r="CN361" s="53"/>
      <c r="CO361" s="53">
        <f t="shared" si="1016"/>
        <v>0</v>
      </c>
      <c r="CP361" s="53">
        <f>CP364</f>
        <v>0</v>
      </c>
      <c r="CQ361" s="53">
        <f>CQ364</f>
        <v>0</v>
      </c>
      <c r="CR361" s="53">
        <f>CR364</f>
        <v>0</v>
      </c>
      <c r="CS361" s="53">
        <f t="shared" si="1023"/>
        <v>0</v>
      </c>
      <c r="CT361" s="53">
        <f>CT364</f>
        <v>0</v>
      </c>
      <c r="CU361" s="53">
        <f>CU364</f>
        <v>0</v>
      </c>
      <c r="CV361" s="53">
        <f>CV364</f>
        <v>0</v>
      </c>
      <c r="CW361" s="53">
        <f t="shared" si="1095"/>
        <v>0</v>
      </c>
      <c r="CX361" s="53">
        <f t="shared" ref="CX361:DH361" si="1114">CX364</f>
        <v>0</v>
      </c>
      <c r="CY361" s="53">
        <f t="shared" si="1114"/>
        <v>0</v>
      </c>
      <c r="CZ361" s="53">
        <f t="shared" si="1114"/>
        <v>0</v>
      </c>
      <c r="DA361" s="53">
        <f t="shared" si="1114"/>
        <v>0</v>
      </c>
      <c r="DB361" s="53">
        <f>DB364</f>
        <v>0</v>
      </c>
      <c r="DC361" s="53">
        <f>DC364</f>
        <v>0</v>
      </c>
      <c r="DD361" s="53">
        <f t="shared" si="1088"/>
        <v>0</v>
      </c>
      <c r="DE361" s="53">
        <f t="shared" si="1089"/>
        <v>0</v>
      </c>
      <c r="DF361" s="53">
        <f t="shared" ref="DF361" si="1115">DF364</f>
        <v>0</v>
      </c>
      <c r="DG361" s="53">
        <f t="shared" si="1114"/>
        <v>0</v>
      </c>
      <c r="DH361" s="53">
        <f t="shared" si="1114"/>
        <v>0</v>
      </c>
      <c r="DI361" s="53">
        <f t="shared" si="1096"/>
        <v>0</v>
      </c>
      <c r="DJ361" s="53">
        <f>DJ364</f>
        <v>0</v>
      </c>
      <c r="DK361" s="53">
        <f>DK364</f>
        <v>0</v>
      </c>
      <c r="DL361" s="53">
        <f t="shared" si="1103"/>
        <v>0</v>
      </c>
      <c r="DM361" s="53">
        <f>DM364</f>
        <v>0</v>
      </c>
      <c r="DN361" s="53">
        <f>DN364</f>
        <v>0</v>
      </c>
      <c r="DO361" s="53">
        <f t="shared" ref="DO361" si="1116">DO364</f>
        <v>0</v>
      </c>
      <c r="DP361" s="53">
        <f t="shared" si="1105"/>
        <v>0</v>
      </c>
      <c r="DQ361" s="53">
        <f>DQ364</f>
        <v>0</v>
      </c>
      <c r="DR361" s="53">
        <f>DR364</f>
        <v>0</v>
      </c>
      <c r="DS361" s="53">
        <f t="shared" ref="DS361" si="1117">DS364</f>
        <v>0</v>
      </c>
      <c r="DT361" s="53">
        <f t="shared" si="1098"/>
        <v>0</v>
      </c>
      <c r="DU361" s="53">
        <f>DU364</f>
        <v>0</v>
      </c>
      <c r="DV361" s="53">
        <f>DV364</f>
        <v>0</v>
      </c>
      <c r="DW361" s="53">
        <f t="shared" ref="DW361:DZ361" si="1118">DW364</f>
        <v>0</v>
      </c>
      <c r="DX361" s="53">
        <f t="shared" ref="DX361" si="1119">DX364</f>
        <v>0</v>
      </c>
      <c r="DY361" s="53">
        <f t="shared" si="1118"/>
        <v>0</v>
      </c>
      <c r="DZ361" s="53">
        <f t="shared" si="1118"/>
        <v>0</v>
      </c>
    </row>
    <row r="362" spans="1:130" ht="20.100000000000001" hidden="1" customHeight="1" x14ac:dyDescent="0.3">
      <c r="B362" s="637"/>
      <c r="C362" s="643"/>
      <c r="D362" s="637"/>
      <c r="E362" s="637"/>
      <c r="F362" s="637"/>
      <c r="G362" s="637"/>
      <c r="H362" s="637"/>
      <c r="I362" s="637"/>
      <c r="J362" s="637"/>
      <c r="K362" s="657" t="s">
        <v>5</v>
      </c>
      <c r="L362" s="579" t="s">
        <v>304</v>
      </c>
      <c r="M362" s="579"/>
      <c r="N362" s="579"/>
      <c r="O362" s="813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591"/>
      <c r="AJ362" s="31"/>
      <c r="AK362" s="31"/>
      <c r="AL362" s="31"/>
      <c r="AM362" s="31"/>
      <c r="AN362" s="53"/>
      <c r="AO362" s="53"/>
      <c r="AP362" s="53"/>
      <c r="AQ362" s="53"/>
      <c r="AR362" s="104"/>
      <c r="AS362" s="53"/>
      <c r="AT362" s="53"/>
      <c r="AU362" s="53"/>
      <c r="AV362" s="104"/>
      <c r="AW362" s="53"/>
      <c r="AX362" s="53"/>
      <c r="AY362" s="53"/>
      <c r="AZ362" s="53"/>
      <c r="BA362" s="53"/>
      <c r="BB362" s="104"/>
      <c r="BC362" s="104"/>
      <c r="BF362" s="104"/>
      <c r="BG362" s="104"/>
      <c r="BH362" s="104"/>
      <c r="BI362" s="104"/>
      <c r="BJ362" s="104"/>
      <c r="BK362" s="104"/>
      <c r="BL362" s="104">
        <f t="shared" si="1109"/>
        <v>0</v>
      </c>
      <c r="BM362" s="104"/>
      <c r="BN362" s="104"/>
      <c r="BO362" s="104"/>
      <c r="BP362" s="104"/>
      <c r="BQ362" s="104"/>
      <c r="BR362" s="104"/>
      <c r="BS362" s="104"/>
      <c r="BT362" s="104"/>
      <c r="BU362" s="104"/>
      <c r="BV362" s="104"/>
      <c r="BW362" s="104"/>
      <c r="BX362" s="104"/>
      <c r="BY362" s="104"/>
      <c r="BZ362" s="104"/>
      <c r="CA362" s="104">
        <f t="shared" si="1111"/>
        <v>0</v>
      </c>
      <c r="CB362" s="104">
        <f t="shared" si="1112"/>
        <v>0</v>
      </c>
      <c r="CC362" s="104"/>
      <c r="CD362" s="104"/>
      <c r="CE362" s="104"/>
      <c r="CF362" s="104"/>
      <c r="CG362" s="104">
        <f t="shared" si="1113"/>
        <v>0</v>
      </c>
      <c r="CH362" s="104"/>
      <c r="CI362" s="104"/>
      <c r="CJ362" s="104"/>
      <c r="CK362" s="104">
        <f t="shared" si="1015"/>
        <v>0</v>
      </c>
      <c r="CL362" s="104"/>
      <c r="CM362" s="104"/>
      <c r="CN362" s="104"/>
      <c r="CO362" s="104">
        <f t="shared" si="1016"/>
        <v>0</v>
      </c>
      <c r="CP362" s="104"/>
      <c r="CQ362" s="104"/>
      <c r="CR362" s="104"/>
      <c r="CS362" s="104">
        <f t="shared" si="1023"/>
        <v>0</v>
      </c>
      <c r="CT362" s="104"/>
      <c r="CU362" s="104"/>
      <c r="CV362" s="104"/>
      <c r="CW362" s="104">
        <f t="shared" si="1095"/>
        <v>0</v>
      </c>
      <c r="CX362" s="104"/>
      <c r="CY362" s="104"/>
      <c r="CZ362" s="104"/>
      <c r="DA362" s="104"/>
      <c r="DB362" s="104">
        <v>0</v>
      </c>
      <c r="DC362" s="104">
        <v>0</v>
      </c>
      <c r="DD362" s="104">
        <f t="shared" si="1088"/>
        <v>0</v>
      </c>
      <c r="DE362" s="104">
        <f t="shared" si="1089"/>
        <v>0</v>
      </c>
      <c r="DF362" s="104"/>
      <c r="DG362" s="104"/>
      <c r="DH362" s="104"/>
      <c r="DI362" s="104">
        <f t="shared" si="1096"/>
        <v>0</v>
      </c>
      <c r="DJ362" s="104"/>
      <c r="DK362" s="104"/>
      <c r="DL362" s="104">
        <f t="shared" si="1103"/>
        <v>0</v>
      </c>
      <c r="DM362" s="104"/>
      <c r="DN362" s="104"/>
      <c r="DO362" s="104"/>
      <c r="DP362" s="104">
        <f t="shared" si="1105"/>
        <v>0</v>
      </c>
      <c r="DQ362" s="104"/>
      <c r="DR362" s="104"/>
      <c r="DS362" s="104"/>
      <c r="DT362" s="104">
        <f t="shared" si="1098"/>
        <v>0</v>
      </c>
      <c r="DU362" s="104"/>
      <c r="DV362" s="104"/>
      <c r="DW362" s="104"/>
      <c r="DX362" s="104"/>
      <c r="DY362" s="104"/>
      <c r="DZ362" s="104"/>
    </row>
    <row r="363" spans="1:130" ht="20.100000000000001" hidden="1" customHeight="1" x14ac:dyDescent="0.3">
      <c r="B363" s="637"/>
      <c r="C363" s="643"/>
      <c r="D363" s="637"/>
      <c r="E363" s="637"/>
      <c r="F363" s="637"/>
      <c r="G363" s="637"/>
      <c r="H363" s="637"/>
      <c r="I363" s="637"/>
      <c r="J363" s="637"/>
      <c r="K363" s="657" t="s">
        <v>473</v>
      </c>
      <c r="L363" s="552" t="s">
        <v>515</v>
      </c>
      <c r="M363" s="552"/>
      <c r="N363" s="552"/>
      <c r="O363" s="814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591"/>
      <c r="AJ363" s="31"/>
      <c r="AK363" s="31"/>
      <c r="AL363" s="31"/>
      <c r="AM363" s="31"/>
      <c r="AN363" s="104">
        <v>0</v>
      </c>
      <c r="AO363" s="104">
        <v>0</v>
      </c>
      <c r="AP363" s="104">
        <v>0</v>
      </c>
      <c r="AQ363" s="104">
        <v>0</v>
      </c>
      <c r="AR363" s="104">
        <v>0</v>
      </c>
      <c r="AS363" s="104"/>
      <c r="AT363" s="104"/>
      <c r="AU363" s="104">
        <v>14500</v>
      </c>
      <c r="AV363" s="104">
        <v>0</v>
      </c>
      <c r="AW363" s="104">
        <v>14500</v>
      </c>
      <c r="AX363" s="104">
        <v>14500</v>
      </c>
      <c r="AY363" s="104">
        <v>30000</v>
      </c>
      <c r="AZ363" s="104"/>
      <c r="BA363" s="104"/>
      <c r="BB363" s="104">
        <v>0</v>
      </c>
      <c r="BC363" s="104">
        <v>0</v>
      </c>
      <c r="BF363" s="104">
        <v>0</v>
      </c>
      <c r="BG363" s="104">
        <v>0</v>
      </c>
      <c r="BH363" s="104">
        <v>70000</v>
      </c>
      <c r="BI363" s="104">
        <f>(BJ363-BH363)</f>
        <v>0</v>
      </c>
      <c r="BJ363" s="104">
        <v>70000</v>
      </c>
      <c r="BK363" s="104">
        <v>0</v>
      </c>
      <c r="BL363" s="104">
        <f t="shared" si="1109"/>
        <v>0</v>
      </c>
      <c r="BM363" s="104"/>
      <c r="BN363" s="104"/>
      <c r="BO363" s="104">
        <v>70000</v>
      </c>
      <c r="BP363" s="104"/>
      <c r="BQ363" s="104"/>
      <c r="BR363" s="104">
        <f>(BS363-BO363)</f>
        <v>2430000</v>
      </c>
      <c r="BS363" s="104">
        <v>2500000</v>
      </c>
      <c r="BT363" s="104">
        <f>BT364</f>
        <v>0</v>
      </c>
      <c r="BU363" s="104">
        <f>(BY363-BO363)</f>
        <v>-70000</v>
      </c>
      <c r="BV363" s="104">
        <f>BV364</f>
        <v>700000</v>
      </c>
      <c r="BW363" s="104"/>
      <c r="BX363" s="104"/>
      <c r="BY363" s="104">
        <f>BY364</f>
        <v>0</v>
      </c>
      <c r="BZ363" s="104">
        <f>BZ364</f>
        <v>0</v>
      </c>
      <c r="CA363" s="104">
        <f t="shared" si="1111"/>
        <v>0</v>
      </c>
      <c r="CB363" s="104">
        <f t="shared" si="1112"/>
        <v>0</v>
      </c>
      <c r="CC363" s="104">
        <v>4500000</v>
      </c>
      <c r="CD363" s="104">
        <v>4500000</v>
      </c>
      <c r="CE363" s="104">
        <f>CE364</f>
        <v>0</v>
      </c>
      <c r="CF363" s="104">
        <f>CF364</f>
        <v>0</v>
      </c>
      <c r="CG363" s="104">
        <f t="shared" si="1113"/>
        <v>0</v>
      </c>
      <c r="CH363" s="104">
        <f>(CI363-CE363)</f>
        <v>0</v>
      </c>
      <c r="CI363" s="104">
        <f>CI364</f>
        <v>0</v>
      </c>
      <c r="CJ363" s="104"/>
      <c r="CK363" s="104">
        <f t="shared" si="1015"/>
        <v>0</v>
      </c>
      <c r="CL363" s="104">
        <f>(CM363-CI363)</f>
        <v>0</v>
      </c>
      <c r="CM363" s="104">
        <f>CM364</f>
        <v>0</v>
      </c>
      <c r="CN363" s="104"/>
      <c r="CO363" s="104">
        <f t="shared" si="1016"/>
        <v>0</v>
      </c>
      <c r="CP363" s="104">
        <f>(CQ363-CM363)</f>
        <v>0</v>
      </c>
      <c r="CQ363" s="104">
        <f>CQ364</f>
        <v>0</v>
      </c>
      <c r="CR363" s="104">
        <f>CR364</f>
        <v>0</v>
      </c>
      <c r="CS363" s="104">
        <f t="shared" si="1023"/>
        <v>0</v>
      </c>
      <c r="CT363" s="104">
        <f>(CU363-CQ363)</f>
        <v>0</v>
      </c>
      <c r="CU363" s="104">
        <f>CU364</f>
        <v>0</v>
      </c>
      <c r="CV363" s="104">
        <f>CV364</f>
        <v>0</v>
      </c>
      <c r="CW363" s="104">
        <f t="shared" si="1095"/>
        <v>0</v>
      </c>
      <c r="CX363" s="104">
        <f>(CY363-CU363)</f>
        <v>0</v>
      </c>
      <c r="CY363" s="104">
        <f t="shared" ref="CY363:DH363" si="1120">CY364</f>
        <v>0</v>
      </c>
      <c r="CZ363" s="104">
        <f t="shared" si="1120"/>
        <v>0</v>
      </c>
      <c r="DA363" s="104">
        <f t="shared" si="1120"/>
        <v>0</v>
      </c>
      <c r="DB363" s="104">
        <f t="shared" si="1120"/>
        <v>0</v>
      </c>
      <c r="DC363" s="104">
        <f>DC364</f>
        <v>0</v>
      </c>
      <c r="DD363" s="104">
        <f t="shared" si="1088"/>
        <v>0</v>
      </c>
      <c r="DE363" s="104">
        <f t="shared" si="1089"/>
        <v>0</v>
      </c>
      <c r="DF363" s="104">
        <f t="shared" ref="DF363" si="1121">DF364</f>
        <v>0</v>
      </c>
      <c r="DG363" s="104">
        <f t="shared" si="1120"/>
        <v>0</v>
      </c>
      <c r="DH363" s="104">
        <f t="shared" si="1120"/>
        <v>0</v>
      </c>
      <c r="DI363" s="104">
        <f t="shared" si="1096"/>
        <v>0</v>
      </c>
      <c r="DJ363" s="104">
        <f>(DK363-DG363)</f>
        <v>0</v>
      </c>
      <c r="DK363" s="104">
        <f>DK364</f>
        <v>0</v>
      </c>
      <c r="DL363" s="104">
        <f t="shared" si="1103"/>
        <v>0</v>
      </c>
      <c r="DM363" s="104">
        <f>(DN363-DK363)</f>
        <v>0</v>
      </c>
      <c r="DN363" s="104">
        <f>DN364</f>
        <v>0</v>
      </c>
      <c r="DO363" s="104">
        <f t="shared" ref="DO363" si="1122">DO364</f>
        <v>0</v>
      </c>
      <c r="DP363" s="104">
        <f t="shared" si="1105"/>
        <v>0</v>
      </c>
      <c r="DQ363" s="104">
        <f>(DR363-DN363)</f>
        <v>0</v>
      </c>
      <c r="DR363" s="104">
        <f>DR364</f>
        <v>0</v>
      </c>
      <c r="DS363" s="104">
        <f t="shared" ref="DS363" si="1123">DS364</f>
        <v>0</v>
      </c>
      <c r="DT363" s="104">
        <f t="shared" si="1098"/>
        <v>0</v>
      </c>
      <c r="DU363" s="104">
        <f>(DV363-DR363)</f>
        <v>0</v>
      </c>
      <c r="DV363" s="104">
        <f>DV364</f>
        <v>0</v>
      </c>
      <c r="DW363" s="104">
        <f t="shared" ref="DW363:DZ363" si="1124">DW364</f>
        <v>0</v>
      </c>
      <c r="DX363" s="104">
        <f t="shared" si="1124"/>
        <v>0</v>
      </c>
      <c r="DY363" s="104">
        <f t="shared" si="1124"/>
        <v>0</v>
      </c>
      <c r="DZ363" s="104">
        <f t="shared" si="1124"/>
        <v>0</v>
      </c>
    </row>
    <row r="364" spans="1:130" ht="20.100000000000001" hidden="1" customHeight="1" x14ac:dyDescent="0.25">
      <c r="B364" s="716"/>
      <c r="C364" s="629"/>
      <c r="D364" s="629"/>
      <c r="E364" s="629"/>
      <c r="F364" s="629"/>
      <c r="G364" s="629"/>
      <c r="H364" s="629"/>
      <c r="I364" s="629"/>
      <c r="J364" s="622" t="s">
        <v>201</v>
      </c>
      <c r="K364" s="811">
        <v>4</v>
      </c>
      <c r="L364" s="904" t="s">
        <v>184</v>
      </c>
      <c r="M364" s="904"/>
      <c r="N364" s="904"/>
      <c r="O364" s="904"/>
      <c r="AR364" s="102">
        <f>SUM(AR365)</f>
        <v>0</v>
      </c>
      <c r="AV364" s="102">
        <f>SUM(AV365)</f>
        <v>0</v>
      </c>
      <c r="BB364" s="102">
        <f t="shared" ref="BB364:BC366" si="1125">SUM(BB365)</f>
        <v>0</v>
      </c>
      <c r="BC364" s="102">
        <f t="shared" si="1125"/>
        <v>0</v>
      </c>
      <c r="BF364" s="102">
        <f t="shared" ref="BF364:BK366" si="1126">SUM(BF365)</f>
        <v>0</v>
      </c>
      <c r="BG364" s="102">
        <f t="shared" si="1126"/>
        <v>0</v>
      </c>
      <c r="BH364" s="102">
        <f t="shared" si="1126"/>
        <v>70000</v>
      </c>
      <c r="BI364" s="102">
        <f t="shared" si="1126"/>
        <v>0</v>
      </c>
      <c r="BJ364" s="102">
        <f t="shared" si="1126"/>
        <v>70000</v>
      </c>
      <c r="BK364" s="102">
        <f t="shared" si="1126"/>
        <v>0</v>
      </c>
      <c r="BL364" s="102">
        <f t="shared" si="1109"/>
        <v>0</v>
      </c>
      <c r="BM364" s="102"/>
      <c r="BN364" s="102"/>
      <c r="BO364" s="102">
        <f>SUM(BO365)</f>
        <v>70000</v>
      </c>
      <c r="BP364" s="102"/>
      <c r="BQ364" s="102"/>
      <c r="BR364" s="102">
        <f t="shared" ref="BR364:BV366" si="1127">SUM(BR365)</f>
        <v>2430000</v>
      </c>
      <c r="BS364" s="102">
        <f t="shared" si="1127"/>
        <v>2500000</v>
      </c>
      <c r="BT364" s="102">
        <f t="shared" si="1127"/>
        <v>0</v>
      </c>
      <c r="BU364" s="102">
        <f t="shared" si="1127"/>
        <v>-70000</v>
      </c>
      <c r="BV364" s="102">
        <f t="shared" si="1127"/>
        <v>700000</v>
      </c>
      <c r="BW364" s="102"/>
      <c r="BX364" s="102"/>
      <c r="BY364" s="102">
        <f t="shared" ref="BY364:BZ366" si="1128">SUM(BY365)</f>
        <v>0</v>
      </c>
      <c r="BZ364" s="102">
        <f t="shared" si="1128"/>
        <v>0</v>
      </c>
      <c r="CA364" s="102">
        <f t="shared" si="1111"/>
        <v>0</v>
      </c>
      <c r="CB364" s="102">
        <f t="shared" si="1112"/>
        <v>0</v>
      </c>
      <c r="CC364" s="102">
        <f>SUM(CC365)</f>
        <v>4500000</v>
      </c>
      <c r="CD364" s="102">
        <f>SUM(CD365)</f>
        <v>4500000</v>
      </c>
      <c r="CE364" s="102">
        <f>SUM(CE365)</f>
        <v>0</v>
      </c>
      <c r="CF364" s="102">
        <f>SUM(CF365)</f>
        <v>0</v>
      </c>
      <c r="CG364" s="102">
        <f t="shared" si="1113"/>
        <v>0</v>
      </c>
      <c r="CH364" s="102">
        <f t="shared" ref="CH364:CI366" si="1129">SUM(CH365)</f>
        <v>0</v>
      </c>
      <c r="CI364" s="102">
        <f t="shared" si="1129"/>
        <v>0</v>
      </c>
      <c r="CJ364" s="102"/>
      <c r="CK364" s="102">
        <f t="shared" si="1015"/>
        <v>0</v>
      </c>
      <c r="CL364" s="102">
        <f t="shared" ref="CL364:DJ366" si="1130">SUM(CL365)</f>
        <v>0</v>
      </c>
      <c r="CM364" s="102">
        <f t="shared" si="1130"/>
        <v>0</v>
      </c>
      <c r="CN364" s="102"/>
      <c r="CO364" s="102">
        <f t="shared" si="1016"/>
        <v>0</v>
      </c>
      <c r="CP364" s="102">
        <f t="shared" si="1130"/>
        <v>0</v>
      </c>
      <c r="CQ364" s="102">
        <f t="shared" si="1130"/>
        <v>0</v>
      </c>
      <c r="CR364" s="102">
        <f>SUM(CR365)</f>
        <v>0</v>
      </c>
      <c r="CS364" s="102">
        <f t="shared" si="1023"/>
        <v>0</v>
      </c>
      <c r="CT364" s="102">
        <f t="shared" si="1130"/>
        <v>0</v>
      </c>
      <c r="CU364" s="102">
        <f t="shared" si="1130"/>
        <v>0</v>
      </c>
      <c r="CV364" s="102">
        <f>SUM(CV365)</f>
        <v>0</v>
      </c>
      <c r="CW364" s="102">
        <f t="shared" si="1095"/>
        <v>0</v>
      </c>
      <c r="CX364" s="102">
        <f t="shared" si="1130"/>
        <v>0</v>
      </c>
      <c r="CY364" s="102">
        <f t="shared" si="1130"/>
        <v>0</v>
      </c>
      <c r="CZ364" s="115">
        <f t="shared" si="1130"/>
        <v>0</v>
      </c>
      <c r="DA364" s="115">
        <f t="shared" si="1130"/>
        <v>0</v>
      </c>
      <c r="DB364" s="115">
        <f t="shared" ref="DB364:DG366" si="1131">SUM(DB365)</f>
        <v>0</v>
      </c>
      <c r="DC364" s="115">
        <f>SUM(DC365)</f>
        <v>0</v>
      </c>
      <c r="DD364" s="102">
        <f t="shared" si="1088"/>
        <v>0</v>
      </c>
      <c r="DE364" s="102">
        <f t="shared" si="1089"/>
        <v>0</v>
      </c>
      <c r="DF364" s="115">
        <f>SUM(DF365)</f>
        <v>0</v>
      </c>
      <c r="DG364" s="115">
        <f t="shared" si="1131"/>
        <v>0</v>
      </c>
      <c r="DH364" s="102">
        <f t="shared" si="1130"/>
        <v>0</v>
      </c>
      <c r="DI364" s="102">
        <f t="shared" si="1096"/>
        <v>0</v>
      </c>
      <c r="DJ364" s="102">
        <f t="shared" si="1130"/>
        <v>0</v>
      </c>
      <c r="DK364" s="115">
        <f t="shared" ref="DK364:DK366" si="1132">SUM(DK365)</f>
        <v>0</v>
      </c>
      <c r="DL364" s="102">
        <f t="shared" si="1103"/>
        <v>0</v>
      </c>
      <c r="DM364" s="102">
        <f t="shared" ref="DM364:DZ366" si="1133">SUM(DM365)</f>
        <v>0</v>
      </c>
      <c r="DN364" s="115">
        <f t="shared" si="1133"/>
        <v>0</v>
      </c>
      <c r="DO364" s="102">
        <f t="shared" si="1133"/>
        <v>0</v>
      </c>
      <c r="DP364" s="102">
        <f t="shared" si="1105"/>
        <v>0</v>
      </c>
      <c r="DQ364" s="102">
        <f t="shared" si="1133"/>
        <v>0</v>
      </c>
      <c r="DR364" s="115">
        <f t="shared" si="1133"/>
        <v>0</v>
      </c>
      <c r="DS364" s="115">
        <f t="shared" si="1133"/>
        <v>0</v>
      </c>
      <c r="DT364" s="102">
        <f t="shared" si="1098"/>
        <v>0</v>
      </c>
      <c r="DU364" s="102">
        <f t="shared" si="1133"/>
        <v>0</v>
      </c>
      <c r="DV364" s="115">
        <f t="shared" si="1133"/>
        <v>0</v>
      </c>
      <c r="DW364" s="115">
        <f t="shared" si="1133"/>
        <v>0</v>
      </c>
      <c r="DX364" s="115">
        <f t="shared" si="1133"/>
        <v>0</v>
      </c>
      <c r="DY364" s="115">
        <f t="shared" si="1133"/>
        <v>0</v>
      </c>
      <c r="DZ364" s="115">
        <f t="shared" si="1133"/>
        <v>0</v>
      </c>
    </row>
    <row r="365" spans="1:130" ht="20.100000000000001" hidden="1" customHeight="1" x14ac:dyDescent="0.25">
      <c r="A365" s="645"/>
      <c r="B365" s="719"/>
      <c r="C365" s="645"/>
      <c r="D365" s="645"/>
      <c r="E365" s="645"/>
      <c r="F365" s="645"/>
      <c r="G365" s="645"/>
      <c r="H365" s="645"/>
      <c r="I365" s="645"/>
      <c r="J365" s="622" t="s">
        <v>201</v>
      </c>
      <c r="K365" s="810"/>
      <c r="L365" s="822">
        <v>42</v>
      </c>
      <c r="M365" s="822" t="s">
        <v>182</v>
      </c>
      <c r="N365" s="822"/>
      <c r="O365" s="805"/>
      <c r="P365" s="645"/>
      <c r="Q365" s="645"/>
      <c r="R365" s="645"/>
      <c r="S365" s="645"/>
      <c r="T365" s="645"/>
      <c r="U365" s="645"/>
      <c r="V365" s="645"/>
      <c r="W365" s="645"/>
      <c r="X365" s="645"/>
      <c r="Y365" s="645"/>
      <c r="Z365" s="645"/>
      <c r="AA365" s="645"/>
      <c r="AB365" s="645"/>
      <c r="AC365" s="645"/>
      <c r="AD365" s="645"/>
      <c r="AE365" s="645"/>
      <c r="AF365" s="645"/>
      <c r="AG365" s="645"/>
      <c r="AH365" s="645"/>
      <c r="AI365" s="645"/>
      <c r="AJ365" s="645"/>
      <c r="AK365" s="645"/>
      <c r="AL365" s="645"/>
      <c r="AM365" s="645"/>
      <c r="AN365" s="645"/>
      <c r="AO365" s="645"/>
      <c r="AP365" s="645"/>
      <c r="AQ365" s="645"/>
      <c r="AR365" s="102">
        <f>SUM(AR366)</f>
        <v>0</v>
      </c>
      <c r="AS365" s="645"/>
      <c r="AT365" s="645"/>
      <c r="AU365" s="645"/>
      <c r="AV365" s="102">
        <f>SUM(AV366)</f>
        <v>0</v>
      </c>
      <c r="AW365" s="645"/>
      <c r="AX365" s="645"/>
      <c r="AY365" s="645"/>
      <c r="AZ365" s="645"/>
      <c r="BA365" s="645"/>
      <c r="BB365" s="102">
        <f t="shared" si="1125"/>
        <v>0</v>
      </c>
      <c r="BC365" s="102">
        <f t="shared" si="1125"/>
        <v>0</v>
      </c>
      <c r="BD365" s="645"/>
      <c r="BE365" s="645"/>
      <c r="BF365" s="102">
        <f t="shared" si="1126"/>
        <v>0</v>
      </c>
      <c r="BG365" s="102">
        <f t="shared" si="1126"/>
        <v>0</v>
      </c>
      <c r="BH365" s="102">
        <f t="shared" si="1126"/>
        <v>70000</v>
      </c>
      <c r="BI365" s="102">
        <f t="shared" si="1126"/>
        <v>0</v>
      </c>
      <c r="BJ365" s="102">
        <f t="shared" si="1126"/>
        <v>70000</v>
      </c>
      <c r="BK365" s="102">
        <f t="shared" si="1126"/>
        <v>0</v>
      </c>
      <c r="BL365" s="102">
        <f t="shared" si="1109"/>
        <v>0</v>
      </c>
      <c r="BM365" s="102"/>
      <c r="BN365" s="102"/>
      <c r="BO365" s="102">
        <f>SUM(BO366)</f>
        <v>70000</v>
      </c>
      <c r="BP365" s="102"/>
      <c r="BQ365" s="102"/>
      <c r="BR365" s="102">
        <f t="shared" si="1127"/>
        <v>2430000</v>
      </c>
      <c r="BS365" s="102">
        <f t="shared" si="1127"/>
        <v>2500000</v>
      </c>
      <c r="BT365" s="102">
        <f t="shared" si="1127"/>
        <v>0</v>
      </c>
      <c r="BU365" s="102">
        <f t="shared" si="1127"/>
        <v>-70000</v>
      </c>
      <c r="BV365" s="102">
        <f t="shared" si="1127"/>
        <v>700000</v>
      </c>
      <c r="BW365" s="102"/>
      <c r="BX365" s="102"/>
      <c r="BY365" s="102">
        <f t="shared" si="1128"/>
        <v>0</v>
      </c>
      <c r="BZ365" s="102">
        <f t="shared" si="1128"/>
        <v>0</v>
      </c>
      <c r="CA365" s="102">
        <f t="shared" si="1111"/>
        <v>0</v>
      </c>
      <c r="CB365" s="102">
        <f t="shared" si="1112"/>
        <v>0</v>
      </c>
      <c r="CC365" s="102">
        <v>4500000</v>
      </c>
      <c r="CD365" s="102">
        <v>4500000</v>
      </c>
      <c r="CE365" s="102">
        <f>SUM(CE366)</f>
        <v>0</v>
      </c>
      <c r="CF365" s="102">
        <f>SUM(CF366)</f>
        <v>0</v>
      </c>
      <c r="CG365" s="102">
        <f t="shared" si="1113"/>
        <v>0</v>
      </c>
      <c r="CH365" s="102">
        <f t="shared" si="1129"/>
        <v>0</v>
      </c>
      <c r="CI365" s="102">
        <f t="shared" si="1129"/>
        <v>0</v>
      </c>
      <c r="CJ365" s="102"/>
      <c r="CK365" s="102">
        <f t="shared" si="1015"/>
        <v>0</v>
      </c>
      <c r="CL365" s="102">
        <f t="shared" si="1130"/>
        <v>0</v>
      </c>
      <c r="CM365" s="102">
        <f t="shared" si="1130"/>
        <v>0</v>
      </c>
      <c r="CN365" s="102"/>
      <c r="CO365" s="102">
        <f t="shared" si="1016"/>
        <v>0</v>
      </c>
      <c r="CP365" s="102">
        <f t="shared" si="1130"/>
        <v>0</v>
      </c>
      <c r="CQ365" s="102">
        <f t="shared" si="1130"/>
        <v>0</v>
      </c>
      <c r="CR365" s="102">
        <f>SUM(CR366)</f>
        <v>0</v>
      </c>
      <c r="CS365" s="102">
        <f t="shared" si="1023"/>
        <v>0</v>
      </c>
      <c r="CT365" s="102">
        <f t="shared" si="1130"/>
        <v>0</v>
      </c>
      <c r="CU365" s="102">
        <f t="shared" si="1130"/>
        <v>0</v>
      </c>
      <c r="CV365" s="102">
        <f>SUM(CV366)</f>
        <v>0</v>
      </c>
      <c r="CW365" s="102">
        <f t="shared" si="1095"/>
        <v>0</v>
      </c>
      <c r="CX365" s="102">
        <f t="shared" si="1130"/>
        <v>0</v>
      </c>
      <c r="CY365" s="102">
        <f t="shared" si="1130"/>
        <v>0</v>
      </c>
      <c r="CZ365" s="115">
        <f t="shared" si="1130"/>
        <v>0</v>
      </c>
      <c r="DA365" s="115">
        <f t="shared" si="1130"/>
        <v>0</v>
      </c>
      <c r="DB365" s="115">
        <f t="shared" si="1131"/>
        <v>0</v>
      </c>
      <c r="DC365" s="115">
        <f>SUM(DC366)</f>
        <v>0</v>
      </c>
      <c r="DD365" s="102">
        <f t="shared" si="1088"/>
        <v>0</v>
      </c>
      <c r="DE365" s="102">
        <f t="shared" si="1089"/>
        <v>0</v>
      </c>
      <c r="DF365" s="115">
        <f>SUM(DF366)</f>
        <v>0</v>
      </c>
      <c r="DG365" s="115">
        <f t="shared" si="1131"/>
        <v>0</v>
      </c>
      <c r="DH365" s="102">
        <f t="shared" si="1130"/>
        <v>0</v>
      </c>
      <c r="DI365" s="102">
        <f t="shared" si="1096"/>
        <v>0</v>
      </c>
      <c r="DJ365" s="102">
        <f t="shared" si="1130"/>
        <v>0</v>
      </c>
      <c r="DK365" s="115">
        <f t="shared" si="1132"/>
        <v>0</v>
      </c>
      <c r="DL365" s="102">
        <f t="shared" si="1103"/>
        <v>0</v>
      </c>
      <c r="DM365" s="102">
        <f t="shared" si="1133"/>
        <v>0</v>
      </c>
      <c r="DN365" s="115">
        <f t="shared" si="1133"/>
        <v>0</v>
      </c>
      <c r="DO365" s="102">
        <f t="shared" si="1133"/>
        <v>0</v>
      </c>
      <c r="DP365" s="102">
        <f t="shared" si="1105"/>
        <v>0</v>
      </c>
      <c r="DQ365" s="102">
        <f t="shared" si="1133"/>
        <v>0</v>
      </c>
      <c r="DR365" s="115">
        <f t="shared" si="1133"/>
        <v>0</v>
      </c>
      <c r="DS365" s="115">
        <f t="shared" si="1133"/>
        <v>0</v>
      </c>
      <c r="DT365" s="102">
        <f t="shared" si="1098"/>
        <v>0</v>
      </c>
      <c r="DU365" s="102">
        <f t="shared" si="1133"/>
        <v>0</v>
      </c>
      <c r="DV365" s="115">
        <f t="shared" si="1133"/>
        <v>0</v>
      </c>
      <c r="DW365" s="115">
        <f t="shared" si="1133"/>
        <v>0</v>
      </c>
      <c r="DX365" s="115">
        <f t="shared" si="1133"/>
        <v>0</v>
      </c>
      <c r="DY365" s="115">
        <f t="shared" si="1133"/>
        <v>0</v>
      </c>
      <c r="DZ365" s="115">
        <f t="shared" si="1133"/>
        <v>0</v>
      </c>
    </row>
    <row r="366" spans="1:130" ht="20.100000000000001" hidden="1" customHeight="1" x14ac:dyDescent="0.25">
      <c r="B366" s="640" t="s">
        <v>636</v>
      </c>
      <c r="C366" s="641" t="s">
        <v>473</v>
      </c>
      <c r="J366" s="622" t="s">
        <v>201</v>
      </c>
      <c r="K366" s="810"/>
      <c r="L366" s="587"/>
      <c r="M366" s="822">
        <v>421</v>
      </c>
      <c r="N366" s="822" t="s">
        <v>76</v>
      </c>
      <c r="O366" s="805"/>
      <c r="AR366" s="102">
        <f>SUM(AR367)</f>
        <v>0</v>
      </c>
      <c r="AV366" s="102">
        <f>SUM(AV367)</f>
        <v>0</v>
      </c>
      <c r="BB366" s="102">
        <f t="shared" si="1125"/>
        <v>0</v>
      </c>
      <c r="BC366" s="102">
        <f t="shared" si="1125"/>
        <v>0</v>
      </c>
      <c r="BF366" s="102">
        <f t="shared" si="1126"/>
        <v>0</v>
      </c>
      <c r="BG366" s="102">
        <f t="shared" si="1126"/>
        <v>0</v>
      </c>
      <c r="BH366" s="102">
        <f t="shared" si="1126"/>
        <v>70000</v>
      </c>
      <c r="BI366" s="102">
        <f t="shared" si="1126"/>
        <v>0</v>
      </c>
      <c r="BJ366" s="102">
        <f t="shared" si="1126"/>
        <v>70000</v>
      </c>
      <c r="BK366" s="102">
        <f t="shared" si="1126"/>
        <v>0</v>
      </c>
      <c r="BL366" s="102">
        <f t="shared" si="1109"/>
        <v>0</v>
      </c>
      <c r="BM366" s="102"/>
      <c r="BN366" s="102"/>
      <c r="BO366" s="102">
        <f>SUM(BO367)</f>
        <v>70000</v>
      </c>
      <c r="BP366" s="102"/>
      <c r="BQ366" s="102"/>
      <c r="BR366" s="102">
        <f t="shared" si="1127"/>
        <v>2430000</v>
      </c>
      <c r="BS366" s="102">
        <f t="shared" si="1127"/>
        <v>2500000</v>
      </c>
      <c r="BT366" s="102">
        <f t="shared" si="1127"/>
        <v>0</v>
      </c>
      <c r="BU366" s="102">
        <f t="shared" si="1127"/>
        <v>-70000</v>
      </c>
      <c r="BV366" s="102">
        <f t="shared" si="1127"/>
        <v>700000</v>
      </c>
      <c r="BW366" s="102"/>
      <c r="BX366" s="102"/>
      <c r="BY366" s="102">
        <f t="shared" si="1128"/>
        <v>0</v>
      </c>
      <c r="BZ366" s="102">
        <f t="shared" si="1128"/>
        <v>0</v>
      </c>
      <c r="CA366" s="102">
        <f t="shared" si="1111"/>
        <v>0</v>
      </c>
      <c r="CB366" s="102">
        <f t="shared" si="1112"/>
        <v>0</v>
      </c>
      <c r="CC366" s="102"/>
      <c r="CD366" s="102"/>
      <c r="CE366" s="102">
        <f>SUM(CE367)</f>
        <v>0</v>
      </c>
      <c r="CF366" s="102">
        <f>SUM(CF367)</f>
        <v>0</v>
      </c>
      <c r="CG366" s="102">
        <f t="shared" si="1113"/>
        <v>0</v>
      </c>
      <c r="CH366" s="102">
        <f t="shared" si="1129"/>
        <v>0</v>
      </c>
      <c r="CI366" s="102">
        <f t="shared" si="1129"/>
        <v>0</v>
      </c>
      <c r="CJ366" s="102"/>
      <c r="CK366" s="102">
        <f t="shared" si="1015"/>
        <v>0</v>
      </c>
      <c r="CL366" s="102">
        <f t="shared" si="1130"/>
        <v>0</v>
      </c>
      <c r="CM366" s="102">
        <f t="shared" si="1130"/>
        <v>0</v>
      </c>
      <c r="CN366" s="102"/>
      <c r="CO366" s="102">
        <f t="shared" si="1016"/>
        <v>0</v>
      </c>
      <c r="CP366" s="102">
        <f t="shared" si="1130"/>
        <v>0</v>
      </c>
      <c r="CQ366" s="102">
        <f t="shared" si="1130"/>
        <v>0</v>
      </c>
      <c r="CR366" s="102">
        <f>SUM(CR367)</f>
        <v>0</v>
      </c>
      <c r="CS366" s="102">
        <f t="shared" si="1023"/>
        <v>0</v>
      </c>
      <c r="CT366" s="102">
        <f t="shared" si="1130"/>
        <v>0</v>
      </c>
      <c r="CU366" s="102">
        <f t="shared" si="1130"/>
        <v>0</v>
      </c>
      <c r="CV366" s="102">
        <f>SUM(CV367)</f>
        <v>0</v>
      </c>
      <c r="CW366" s="102">
        <f t="shared" si="1095"/>
        <v>0</v>
      </c>
      <c r="CX366" s="102">
        <f t="shared" si="1130"/>
        <v>0</v>
      </c>
      <c r="CY366" s="102">
        <f t="shared" si="1130"/>
        <v>0</v>
      </c>
      <c r="CZ366" s="115">
        <f t="shared" si="1130"/>
        <v>0</v>
      </c>
      <c r="DA366" s="115">
        <f t="shared" si="1130"/>
        <v>0</v>
      </c>
      <c r="DB366" s="115">
        <f t="shared" si="1131"/>
        <v>0</v>
      </c>
      <c r="DC366" s="115">
        <f>SUM(DC367)</f>
        <v>0</v>
      </c>
      <c r="DD366" s="102">
        <f t="shared" si="1088"/>
        <v>0</v>
      </c>
      <c r="DE366" s="102">
        <f t="shared" si="1089"/>
        <v>0</v>
      </c>
      <c r="DF366" s="115">
        <f>SUM(DF367)</f>
        <v>0</v>
      </c>
      <c r="DG366" s="115">
        <f t="shared" si="1131"/>
        <v>0</v>
      </c>
      <c r="DH366" s="102">
        <f t="shared" si="1130"/>
        <v>0</v>
      </c>
      <c r="DI366" s="102">
        <f t="shared" si="1096"/>
        <v>0</v>
      </c>
      <c r="DJ366" s="102">
        <f t="shared" si="1130"/>
        <v>0</v>
      </c>
      <c r="DK366" s="115">
        <f t="shared" si="1132"/>
        <v>0</v>
      </c>
      <c r="DL366" s="102">
        <f t="shared" si="1103"/>
        <v>0</v>
      </c>
      <c r="DM366" s="102">
        <f t="shared" si="1133"/>
        <v>0</v>
      </c>
      <c r="DN366" s="115">
        <f t="shared" si="1133"/>
        <v>0</v>
      </c>
      <c r="DO366" s="102">
        <f t="shared" si="1133"/>
        <v>0</v>
      </c>
      <c r="DP366" s="102">
        <f t="shared" si="1105"/>
        <v>0</v>
      </c>
      <c r="DQ366" s="102">
        <f t="shared" si="1133"/>
        <v>0</v>
      </c>
      <c r="DR366" s="115">
        <f t="shared" si="1133"/>
        <v>0</v>
      </c>
      <c r="DS366" s="115">
        <f t="shared" si="1133"/>
        <v>0</v>
      </c>
      <c r="DT366" s="102">
        <f t="shared" si="1098"/>
        <v>0</v>
      </c>
      <c r="DU366" s="102">
        <f t="shared" si="1133"/>
        <v>0</v>
      </c>
      <c r="DV366" s="115">
        <f t="shared" si="1133"/>
        <v>0</v>
      </c>
      <c r="DW366" s="115">
        <f t="shared" si="1133"/>
        <v>0</v>
      </c>
      <c r="DX366" s="115">
        <f t="shared" si="1133"/>
        <v>0</v>
      </c>
      <c r="DY366" s="115">
        <f t="shared" si="1133"/>
        <v>0</v>
      </c>
      <c r="DZ366" s="115">
        <f t="shared" si="1133"/>
        <v>0</v>
      </c>
    </row>
    <row r="367" spans="1:130" ht="20.100000000000001" hidden="1" customHeight="1" x14ac:dyDescent="0.25">
      <c r="B367" s="718"/>
      <c r="C367" s="648"/>
      <c r="D367" s="648"/>
      <c r="E367" s="648"/>
      <c r="F367" s="648"/>
      <c r="G367" s="648"/>
      <c r="H367" s="648"/>
      <c r="I367" s="648"/>
      <c r="J367" s="635" t="s">
        <v>201</v>
      </c>
      <c r="K367" s="811"/>
      <c r="L367" s="822"/>
      <c r="M367" s="822"/>
      <c r="N367" s="558">
        <v>4211</v>
      </c>
      <c r="O367" s="821" t="s">
        <v>626</v>
      </c>
      <c r="P367" s="648"/>
      <c r="Q367" s="648"/>
      <c r="R367" s="648"/>
      <c r="S367" s="648"/>
      <c r="T367" s="648"/>
      <c r="U367" s="648"/>
      <c r="V367" s="648"/>
      <c r="W367" s="648"/>
      <c r="X367" s="648"/>
      <c r="Y367" s="648"/>
      <c r="Z367" s="648"/>
      <c r="AA367" s="648"/>
      <c r="AB367" s="648"/>
      <c r="AC367" s="648"/>
      <c r="AD367" s="648"/>
      <c r="AE367" s="648"/>
      <c r="AF367" s="648"/>
      <c r="AG367" s="648"/>
      <c r="AH367" s="648"/>
      <c r="AI367" s="648"/>
      <c r="AJ367" s="648"/>
      <c r="AK367" s="648"/>
      <c r="AL367" s="648"/>
      <c r="AM367" s="648"/>
      <c r="AN367" s="648"/>
      <c r="AO367" s="648"/>
      <c r="AP367" s="648"/>
      <c r="AQ367" s="648"/>
      <c r="AR367" s="38">
        <v>0</v>
      </c>
      <c r="AS367" s="38"/>
      <c r="AT367" s="38"/>
      <c r="AU367" s="38"/>
      <c r="AV367" s="38">
        <v>0</v>
      </c>
      <c r="AW367" s="38"/>
      <c r="AX367" s="38"/>
      <c r="AY367" s="38"/>
      <c r="AZ367" s="38"/>
      <c r="BA367" s="38"/>
      <c r="BB367" s="38">
        <v>0</v>
      </c>
      <c r="BC367" s="38">
        <v>0</v>
      </c>
      <c r="BD367" s="38"/>
      <c r="BE367" s="38"/>
      <c r="BF367" s="38">
        <v>0</v>
      </c>
      <c r="BG367" s="38">
        <v>0</v>
      </c>
      <c r="BH367" s="38">
        <v>70000</v>
      </c>
      <c r="BI367" s="38">
        <f>(BJ367-BH367)</f>
        <v>0</v>
      </c>
      <c r="BJ367" s="38">
        <v>70000</v>
      </c>
      <c r="BK367" s="103">
        <v>0</v>
      </c>
      <c r="BL367" s="38">
        <f t="shared" si="1109"/>
        <v>0</v>
      </c>
      <c r="BM367" s="38"/>
      <c r="BN367" s="38"/>
      <c r="BO367" s="38">
        <v>70000</v>
      </c>
      <c r="BP367" s="38"/>
      <c r="BQ367" s="38"/>
      <c r="BR367" s="38">
        <f>(BS367-BO367)</f>
        <v>2430000</v>
      </c>
      <c r="BS367" s="38">
        <v>2500000</v>
      </c>
      <c r="BT367" s="38">
        <v>0</v>
      </c>
      <c r="BU367" s="38">
        <f>(BY367-BO367)</f>
        <v>-70000</v>
      </c>
      <c r="BV367" s="38">
        <v>700000</v>
      </c>
      <c r="BW367" s="38"/>
      <c r="BX367" s="38"/>
      <c r="BY367" s="38">
        <v>0</v>
      </c>
      <c r="BZ367" s="38"/>
      <c r="CA367" s="38">
        <f t="shared" si="1111"/>
        <v>0</v>
      </c>
      <c r="CB367" s="38">
        <f t="shared" si="1112"/>
        <v>0</v>
      </c>
      <c r="CC367" s="38"/>
      <c r="CD367" s="38"/>
      <c r="CE367" s="38">
        <v>0</v>
      </c>
      <c r="CF367" s="38"/>
      <c r="CG367" s="38">
        <f t="shared" si="1113"/>
        <v>0</v>
      </c>
      <c r="CH367" s="38">
        <f>(CI367-CE367)</f>
        <v>0</v>
      </c>
      <c r="CI367" s="38"/>
      <c r="CJ367" s="38"/>
      <c r="CK367" s="38">
        <f t="shared" si="1015"/>
        <v>0</v>
      </c>
      <c r="CL367" s="38">
        <f>(CM367-CI367)</f>
        <v>0</v>
      </c>
      <c r="CM367" s="38"/>
      <c r="CN367" s="38"/>
      <c r="CO367" s="38">
        <f t="shared" si="1016"/>
        <v>0</v>
      </c>
      <c r="CP367" s="38">
        <f>(CQ367-CM367)</f>
        <v>0</v>
      </c>
      <c r="CQ367" s="38"/>
      <c r="CR367" s="38"/>
      <c r="CS367" s="38">
        <f t="shared" si="1023"/>
        <v>0</v>
      </c>
      <c r="CT367" s="38">
        <f>(CU367-CQ367)</f>
        <v>0</v>
      </c>
      <c r="CU367" s="38"/>
      <c r="CV367" s="38"/>
      <c r="CW367" s="38">
        <f t="shared" si="1095"/>
        <v>0</v>
      </c>
      <c r="CX367" s="38">
        <f>(CY367-CU367)</f>
        <v>0</v>
      </c>
      <c r="CY367" s="38"/>
      <c r="CZ367" s="746"/>
      <c r="DA367" s="746"/>
      <c r="DB367" s="746">
        <v>0</v>
      </c>
      <c r="DC367" s="746">
        <v>0</v>
      </c>
      <c r="DD367" s="38">
        <f t="shared" si="1088"/>
        <v>0</v>
      </c>
      <c r="DE367" s="38">
        <f t="shared" si="1089"/>
        <v>0</v>
      </c>
      <c r="DF367" s="746"/>
      <c r="DG367" s="746"/>
      <c r="DH367" s="38"/>
      <c r="DI367" s="38">
        <f t="shared" si="1096"/>
        <v>0</v>
      </c>
      <c r="DJ367" s="38">
        <f>(DK367-DG367)</f>
        <v>0</v>
      </c>
      <c r="DK367" s="746"/>
      <c r="DL367" s="38">
        <f t="shared" si="1103"/>
        <v>0</v>
      </c>
      <c r="DM367" s="38">
        <f>(DN367-DK367)</f>
        <v>0</v>
      </c>
      <c r="DN367" s="746"/>
      <c r="DO367" s="38"/>
      <c r="DP367" s="38">
        <f t="shared" si="1105"/>
        <v>0</v>
      </c>
      <c r="DQ367" s="38">
        <f>(DR367-DN367)</f>
        <v>0</v>
      </c>
      <c r="DR367" s="746"/>
      <c r="DS367" s="746"/>
      <c r="DT367" s="38">
        <f t="shared" si="1098"/>
        <v>0</v>
      </c>
      <c r="DU367" s="38">
        <f>(DV367-DR367)</f>
        <v>0</v>
      </c>
      <c r="DV367" s="746"/>
      <c r="DW367" s="746"/>
      <c r="DX367" s="746"/>
      <c r="DY367" s="746"/>
      <c r="DZ367" s="746"/>
    </row>
    <row r="368" spans="1:130" s="630" customFormat="1" ht="20.100000000000001" hidden="1" customHeight="1" x14ac:dyDescent="0.35">
      <c r="A368" s="633" t="s">
        <v>265</v>
      </c>
      <c r="B368" s="633" t="s">
        <v>633</v>
      </c>
      <c r="C368" s="572"/>
      <c r="D368" s="633"/>
      <c r="E368" s="633" t="s">
        <v>7</v>
      </c>
      <c r="F368" s="633"/>
      <c r="G368" s="633"/>
      <c r="H368" s="633"/>
      <c r="I368" s="633"/>
      <c r="J368" s="633" t="s">
        <v>208</v>
      </c>
      <c r="K368" s="655"/>
      <c r="L368" s="903" t="s">
        <v>508</v>
      </c>
      <c r="M368" s="903"/>
      <c r="N368" s="903"/>
      <c r="O368" s="903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591"/>
      <c r="AJ368" s="31"/>
      <c r="AK368" s="31"/>
      <c r="AL368" s="31"/>
      <c r="AM368" s="31"/>
      <c r="AN368" s="53" t="e">
        <f>AN466+#REF!</f>
        <v>#REF!</v>
      </c>
      <c r="AO368" s="53" t="e">
        <f>AO466+#REF!</f>
        <v>#REF!</v>
      </c>
      <c r="AP368" s="53" t="e">
        <f>AP466+#REF!</f>
        <v>#REF!</v>
      </c>
      <c r="AQ368" s="53" t="e">
        <f>AQ466+#REF!</f>
        <v>#REF!</v>
      </c>
      <c r="AR368" s="53">
        <v>0</v>
      </c>
      <c r="AS368" s="53"/>
      <c r="AT368" s="53"/>
      <c r="AU368" s="53" t="e">
        <f>AU466+#REF!</f>
        <v>#REF!</v>
      </c>
      <c r="AV368" s="53">
        <f>AV370</f>
        <v>0</v>
      </c>
      <c r="AW368" s="53" t="e">
        <f>AW370</f>
        <v>#REF!</v>
      </c>
      <c r="AX368" s="53" t="e">
        <f>AX370</f>
        <v>#REF!</v>
      </c>
      <c r="AY368" s="53">
        <f>AY370</f>
        <v>151852.5</v>
      </c>
      <c r="AZ368" s="53"/>
      <c r="BA368" s="53"/>
      <c r="BB368" s="53">
        <f t="shared" ref="BB368:BJ368" si="1134">BB370</f>
        <v>151852.5</v>
      </c>
      <c r="BC368" s="53">
        <f t="shared" si="1134"/>
        <v>151852.5</v>
      </c>
      <c r="BD368" s="53">
        <f t="shared" si="1134"/>
        <v>0</v>
      </c>
      <c r="BE368" s="53">
        <f t="shared" si="1134"/>
        <v>0</v>
      </c>
      <c r="BF368" s="53">
        <f t="shared" si="1134"/>
        <v>121482</v>
      </c>
      <c r="BG368" s="53">
        <f t="shared" si="1134"/>
        <v>53800</v>
      </c>
      <c r="BH368" s="53">
        <f t="shared" si="1134"/>
        <v>80000</v>
      </c>
      <c r="BI368" s="53">
        <f t="shared" si="1134"/>
        <v>-80000</v>
      </c>
      <c r="BJ368" s="53">
        <f t="shared" si="1134"/>
        <v>0</v>
      </c>
      <c r="BK368" s="53">
        <f>BK370+BK421</f>
        <v>0</v>
      </c>
      <c r="BL368" s="53">
        <f t="shared" ref="BL368:BL374" si="1135">IFERROR(BK368/BJ368*100,)</f>
        <v>0</v>
      </c>
      <c r="BM368" s="53"/>
      <c r="BN368" s="53"/>
      <c r="BO368" s="53">
        <f>BO370</f>
        <v>0</v>
      </c>
      <c r="BP368" s="53"/>
      <c r="BQ368" s="53"/>
      <c r="BR368" s="53">
        <f t="shared" ref="BR368:BY368" si="1136">BR370</f>
        <v>0</v>
      </c>
      <c r="BS368" s="53">
        <f t="shared" si="1136"/>
        <v>0</v>
      </c>
      <c r="BT368" s="53">
        <f>BT370</f>
        <v>0</v>
      </c>
      <c r="BU368" s="53">
        <f t="shared" si="1136"/>
        <v>0</v>
      </c>
      <c r="BV368" s="53">
        <f t="shared" si="1136"/>
        <v>0</v>
      </c>
      <c r="BW368" s="53"/>
      <c r="BX368" s="53"/>
      <c r="BY368" s="53">
        <f t="shared" si="1136"/>
        <v>0</v>
      </c>
      <c r="BZ368" s="53">
        <f>BZ370</f>
        <v>0</v>
      </c>
      <c r="CA368" s="53">
        <f t="shared" ref="CA368:CA374" si="1137">IFERROR(BZ368/BG368*100,)</f>
        <v>0</v>
      </c>
      <c r="CB368" s="53">
        <f t="shared" ref="CB368:CB374" si="1138">IFERROR(BZ368/BY368*100,)</f>
        <v>0</v>
      </c>
      <c r="CC368" s="53">
        <f>CC370</f>
        <v>0</v>
      </c>
      <c r="CD368" s="53">
        <f>CD370</f>
        <v>0</v>
      </c>
      <c r="CE368" s="53">
        <f>CE370</f>
        <v>0</v>
      </c>
      <c r="CF368" s="53">
        <f>CF370</f>
        <v>0</v>
      </c>
      <c r="CG368" s="53">
        <f t="shared" ref="CG368:CG374" si="1139">IFERROR(CF368/CE368*100,)</f>
        <v>0</v>
      </c>
      <c r="CH368" s="53">
        <f>CH370</f>
        <v>0</v>
      </c>
      <c r="CI368" s="53">
        <f>CI370</f>
        <v>0</v>
      </c>
      <c r="CJ368" s="53"/>
      <c r="CK368" s="53">
        <f t="shared" si="1015"/>
        <v>0</v>
      </c>
      <c r="CL368" s="53">
        <f>CL370</f>
        <v>0</v>
      </c>
      <c r="CM368" s="53">
        <f>CM370</f>
        <v>0</v>
      </c>
      <c r="CN368" s="53"/>
      <c r="CO368" s="53">
        <f t="shared" si="1016"/>
        <v>0</v>
      </c>
      <c r="CP368" s="53">
        <f>CP370</f>
        <v>0</v>
      </c>
      <c r="CQ368" s="53">
        <f>CQ370</f>
        <v>0</v>
      </c>
      <c r="CR368" s="53">
        <f>CR370</f>
        <v>0</v>
      </c>
      <c r="CS368" s="53">
        <f t="shared" si="1023"/>
        <v>0</v>
      </c>
      <c r="CT368" s="53">
        <f>CT370</f>
        <v>0</v>
      </c>
      <c r="CU368" s="53">
        <f>CU370</f>
        <v>0</v>
      </c>
      <c r="CV368" s="53">
        <f>CV370</f>
        <v>0</v>
      </c>
      <c r="CW368" s="53">
        <f t="shared" si="1095"/>
        <v>0</v>
      </c>
      <c r="CX368" s="53">
        <f t="shared" ref="CX368:DH368" si="1140">CX370</f>
        <v>0</v>
      </c>
      <c r="CY368" s="53">
        <f t="shared" si="1140"/>
        <v>0</v>
      </c>
      <c r="CZ368" s="53">
        <f t="shared" si="1140"/>
        <v>0</v>
      </c>
      <c r="DA368" s="53">
        <f t="shared" si="1140"/>
        <v>0</v>
      </c>
      <c r="DB368" s="53">
        <f>DB370</f>
        <v>0</v>
      </c>
      <c r="DC368" s="53">
        <f>DC370</f>
        <v>0</v>
      </c>
      <c r="DD368" s="53">
        <f t="shared" si="1088"/>
        <v>0</v>
      </c>
      <c r="DE368" s="53">
        <f t="shared" si="1089"/>
        <v>0</v>
      </c>
      <c r="DF368" s="53">
        <f t="shared" ref="DF368" si="1141">DF370</f>
        <v>0</v>
      </c>
      <c r="DG368" s="53">
        <f t="shared" si="1140"/>
        <v>0</v>
      </c>
      <c r="DH368" s="53">
        <f t="shared" si="1140"/>
        <v>0</v>
      </c>
      <c r="DI368" s="53">
        <f t="shared" si="1096"/>
        <v>0</v>
      </c>
      <c r="DJ368" s="53">
        <f>DJ370</f>
        <v>0</v>
      </c>
      <c r="DK368" s="53">
        <f>DK370</f>
        <v>0</v>
      </c>
      <c r="DL368" s="53">
        <f t="shared" si="1103"/>
        <v>0</v>
      </c>
      <c r="DM368" s="53">
        <f>DM370</f>
        <v>0</v>
      </c>
      <c r="DN368" s="53">
        <f>DN370</f>
        <v>0</v>
      </c>
      <c r="DO368" s="53">
        <f t="shared" ref="DO368" si="1142">DO370</f>
        <v>0</v>
      </c>
      <c r="DP368" s="53">
        <f t="shared" si="1105"/>
        <v>0</v>
      </c>
      <c r="DQ368" s="53">
        <f>DQ370</f>
        <v>0</v>
      </c>
      <c r="DR368" s="53">
        <f>DR370</f>
        <v>0</v>
      </c>
      <c r="DS368" s="53">
        <f t="shared" ref="DS368" si="1143">DS370</f>
        <v>0</v>
      </c>
      <c r="DT368" s="53">
        <f t="shared" si="1098"/>
        <v>0</v>
      </c>
      <c r="DU368" s="53">
        <f>DU370</f>
        <v>0</v>
      </c>
      <c r="DV368" s="53">
        <f>DV370</f>
        <v>0</v>
      </c>
      <c r="DW368" s="53">
        <f t="shared" ref="DW368:DZ368" si="1144">DW370</f>
        <v>0</v>
      </c>
      <c r="DX368" s="53">
        <f t="shared" ref="DX368" si="1145">DX370</f>
        <v>0</v>
      </c>
      <c r="DY368" s="53">
        <f t="shared" si="1144"/>
        <v>0</v>
      </c>
      <c r="DZ368" s="53">
        <f t="shared" si="1144"/>
        <v>0</v>
      </c>
    </row>
    <row r="369" spans="1:130" s="630" customFormat="1" ht="20.100000000000001" hidden="1" customHeight="1" x14ac:dyDescent="0.35">
      <c r="A369" s="637"/>
      <c r="B369" s="637"/>
      <c r="C369" s="643"/>
      <c r="D369" s="637"/>
      <c r="E369" s="637"/>
      <c r="F369" s="637"/>
      <c r="G369" s="637"/>
      <c r="H369" s="637"/>
      <c r="I369" s="637"/>
      <c r="J369" s="637"/>
      <c r="K369" s="657" t="s">
        <v>516</v>
      </c>
      <c r="L369" s="552" t="s">
        <v>518</v>
      </c>
      <c r="M369" s="552"/>
      <c r="N369" s="552"/>
      <c r="O369" s="814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591"/>
      <c r="AJ369" s="31"/>
      <c r="AK369" s="31"/>
      <c r="AL369" s="31"/>
      <c r="AM369" s="31"/>
      <c r="AN369" s="104">
        <v>0</v>
      </c>
      <c r="AO369" s="104">
        <v>0</v>
      </c>
      <c r="AP369" s="104">
        <v>0</v>
      </c>
      <c r="AQ369" s="104">
        <v>0</v>
      </c>
      <c r="AR369" s="104">
        <v>0</v>
      </c>
      <c r="AS369" s="104"/>
      <c r="AT369" s="104"/>
      <c r="AU369" s="104">
        <v>24170</v>
      </c>
      <c r="AV369" s="104">
        <f>AV466</f>
        <v>0</v>
      </c>
      <c r="AW369" s="104">
        <v>24170</v>
      </c>
      <c r="AX369" s="104">
        <v>24170</v>
      </c>
      <c r="AY369" s="104">
        <f>(BB369-AV369)</f>
        <v>151852.5</v>
      </c>
      <c r="AZ369" s="104"/>
      <c r="BA369" s="104"/>
      <c r="BB369" s="104">
        <v>151852.5</v>
      </c>
      <c r="BC369" s="104">
        <v>151852.5</v>
      </c>
      <c r="BD369" s="104">
        <f>BD466</f>
        <v>31592.579999999998</v>
      </c>
      <c r="BE369" s="104">
        <v>0</v>
      </c>
      <c r="BF369" s="104">
        <v>121482</v>
      </c>
      <c r="BG369" s="104">
        <f>BG370</f>
        <v>53800</v>
      </c>
      <c r="BH369" s="104">
        <v>80000</v>
      </c>
      <c r="BI369" s="104">
        <f>(BJ369-BH369)</f>
        <v>-80000</v>
      </c>
      <c r="BJ369" s="104">
        <v>0</v>
      </c>
      <c r="BK369" s="104">
        <v>0</v>
      </c>
      <c r="BL369" s="104">
        <f t="shared" si="1135"/>
        <v>0</v>
      </c>
      <c r="BM369" s="104"/>
      <c r="BN369" s="104"/>
      <c r="BO369" s="104">
        <f>BO370</f>
        <v>0</v>
      </c>
      <c r="BP369" s="104"/>
      <c r="BQ369" s="104"/>
      <c r="BR369" s="104">
        <f>(BS369-BO369)</f>
        <v>0</v>
      </c>
      <c r="BS369" s="104">
        <f t="shared" ref="BS369:BT371" si="1146">BS370</f>
        <v>0</v>
      </c>
      <c r="BT369" s="104">
        <f t="shared" si="1146"/>
        <v>0</v>
      </c>
      <c r="BU369" s="104">
        <f>(BY369-BO369)</f>
        <v>0</v>
      </c>
      <c r="BV369" s="104">
        <f>BV370</f>
        <v>0</v>
      </c>
      <c r="BW369" s="104"/>
      <c r="BX369" s="104"/>
      <c r="BY369" s="104">
        <f t="shared" ref="BY369:BZ371" si="1147">BY370</f>
        <v>0</v>
      </c>
      <c r="BZ369" s="104">
        <f t="shared" si="1147"/>
        <v>0</v>
      </c>
      <c r="CA369" s="104">
        <f t="shared" si="1137"/>
        <v>0</v>
      </c>
      <c r="CB369" s="104">
        <f t="shared" si="1138"/>
        <v>0</v>
      </c>
      <c r="CC369" s="104"/>
      <c r="CD369" s="104"/>
      <c r="CE369" s="104">
        <f t="shared" ref="CE369:CF371" si="1148">CE370</f>
        <v>0</v>
      </c>
      <c r="CF369" s="104">
        <f t="shared" si="1148"/>
        <v>0</v>
      </c>
      <c r="CG369" s="104">
        <f t="shared" si="1139"/>
        <v>0</v>
      </c>
      <c r="CH369" s="104">
        <f>(CI369-CE369)</f>
        <v>0</v>
      </c>
      <c r="CI369" s="104">
        <f>CI370</f>
        <v>0</v>
      </c>
      <c r="CJ369" s="104"/>
      <c r="CK369" s="104">
        <f t="shared" si="1015"/>
        <v>0</v>
      </c>
      <c r="CL369" s="104">
        <f>(CM369-CI369)</f>
        <v>0</v>
      </c>
      <c r="CM369" s="104">
        <f>CM370</f>
        <v>0</v>
      </c>
      <c r="CN369" s="104"/>
      <c r="CO369" s="104">
        <f t="shared" si="1016"/>
        <v>0</v>
      </c>
      <c r="CP369" s="104">
        <f>(CQ369-CM369)</f>
        <v>0</v>
      </c>
      <c r="CQ369" s="104">
        <f t="shared" ref="CQ369:CR371" si="1149">CQ370</f>
        <v>0</v>
      </c>
      <c r="CR369" s="104">
        <f t="shared" si="1149"/>
        <v>0</v>
      </c>
      <c r="CS369" s="104">
        <f t="shared" si="1023"/>
        <v>0</v>
      </c>
      <c r="CT369" s="104">
        <f>(CU369-CQ369)</f>
        <v>0</v>
      </c>
      <c r="CU369" s="104">
        <f t="shared" ref="CU369:CV371" si="1150">CU370</f>
        <v>0</v>
      </c>
      <c r="CV369" s="104">
        <f t="shared" si="1150"/>
        <v>0</v>
      </c>
      <c r="CW369" s="104">
        <f t="shared" si="1095"/>
        <v>0</v>
      </c>
      <c r="CX369" s="104">
        <f>(CY369-CU369)</f>
        <v>0</v>
      </c>
      <c r="CY369" s="104">
        <f>CY370</f>
        <v>0</v>
      </c>
      <c r="CZ369" s="104">
        <f t="shared" ref="CZ369:DH371" si="1151">CZ370</f>
        <v>0</v>
      </c>
      <c r="DA369" s="104">
        <f t="shared" si="1151"/>
        <v>0</v>
      </c>
      <c r="DB369" s="104">
        <f t="shared" ref="DB369:DG371" si="1152">DB370</f>
        <v>0</v>
      </c>
      <c r="DC369" s="104">
        <f>DC370</f>
        <v>0</v>
      </c>
      <c r="DD369" s="104">
        <f t="shared" si="1088"/>
        <v>0</v>
      </c>
      <c r="DE369" s="104">
        <f t="shared" si="1089"/>
        <v>0</v>
      </c>
      <c r="DF369" s="104">
        <f>DF370</f>
        <v>0</v>
      </c>
      <c r="DG369" s="104">
        <f t="shared" si="1152"/>
        <v>0</v>
      </c>
      <c r="DH369" s="104">
        <f t="shared" si="1151"/>
        <v>0</v>
      </c>
      <c r="DI369" s="104">
        <f t="shared" si="1096"/>
        <v>0</v>
      </c>
      <c r="DJ369" s="104">
        <f>(DK369-DG369)</f>
        <v>0</v>
      </c>
      <c r="DK369" s="104">
        <f t="shared" ref="DK369:DK371" si="1153">DK370</f>
        <v>0</v>
      </c>
      <c r="DL369" s="104">
        <f t="shared" si="1103"/>
        <v>0</v>
      </c>
      <c r="DM369" s="104">
        <f>(DN369-DK369)</f>
        <v>0</v>
      </c>
      <c r="DN369" s="104">
        <f t="shared" ref="DN369:DO371" si="1154">DN370</f>
        <v>0</v>
      </c>
      <c r="DO369" s="104">
        <f t="shared" si="1154"/>
        <v>0</v>
      </c>
      <c r="DP369" s="104">
        <f t="shared" si="1105"/>
        <v>0</v>
      </c>
      <c r="DQ369" s="104">
        <f>(DR369-DN369)</f>
        <v>0</v>
      </c>
      <c r="DR369" s="104">
        <f t="shared" ref="DR369:DZ371" si="1155">DR370</f>
        <v>0</v>
      </c>
      <c r="DS369" s="104">
        <f t="shared" si="1155"/>
        <v>0</v>
      </c>
      <c r="DT369" s="104">
        <f t="shared" si="1098"/>
        <v>0</v>
      </c>
      <c r="DU369" s="104">
        <f>(DV369-DR369)</f>
        <v>0</v>
      </c>
      <c r="DV369" s="104">
        <f t="shared" si="1155"/>
        <v>0</v>
      </c>
      <c r="DW369" s="104">
        <f t="shared" si="1155"/>
        <v>0</v>
      </c>
      <c r="DX369" s="104">
        <f t="shared" si="1155"/>
        <v>0</v>
      </c>
      <c r="DY369" s="104">
        <f t="shared" si="1155"/>
        <v>0</v>
      </c>
      <c r="DZ369" s="104">
        <f t="shared" si="1155"/>
        <v>0</v>
      </c>
    </row>
    <row r="370" spans="1:130" s="630" customFormat="1" ht="20.100000000000001" hidden="1" customHeight="1" x14ac:dyDescent="0.35">
      <c r="A370" s="672"/>
      <c r="B370" s="714"/>
      <c r="C370" s="707"/>
      <c r="D370" s="685"/>
      <c r="E370" s="685"/>
      <c r="F370" s="685"/>
      <c r="G370" s="685" t="s">
        <v>9</v>
      </c>
      <c r="H370" s="685"/>
      <c r="I370" s="685"/>
      <c r="J370" s="732" t="s">
        <v>208</v>
      </c>
      <c r="K370" s="811">
        <v>3</v>
      </c>
      <c r="L370" s="904" t="s">
        <v>181</v>
      </c>
      <c r="M370" s="904"/>
      <c r="N370" s="904"/>
      <c r="O370" s="904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591"/>
      <c r="AJ370" s="31"/>
      <c r="AK370" s="31"/>
      <c r="AL370" s="31"/>
      <c r="AM370" s="31"/>
      <c r="AN370" s="107" t="e">
        <f>#REF!+#REF!</f>
        <v>#REF!</v>
      </c>
      <c r="AO370" s="107" t="e">
        <f>#REF!+#REF!</f>
        <v>#REF!</v>
      </c>
      <c r="AP370" s="107" t="e">
        <f>#REF!+#REF!</f>
        <v>#REF!</v>
      </c>
      <c r="AQ370" s="107" t="e">
        <f>#REF!+#REF!</f>
        <v>#REF!</v>
      </c>
      <c r="AR370" s="107">
        <v>0</v>
      </c>
      <c r="AS370" s="107" t="e">
        <f>#REF!+#REF!</f>
        <v>#REF!</v>
      </c>
      <c r="AT370" s="107" t="e">
        <f>#REF!+#REF!</f>
        <v>#REF!</v>
      </c>
      <c r="AU370" s="107" t="e">
        <f>#REF!+#REF!</f>
        <v>#REF!</v>
      </c>
      <c r="AV370" s="107">
        <f>AV371</f>
        <v>0</v>
      </c>
      <c r="AW370" s="107" t="e">
        <f>#REF!+AW371</f>
        <v>#REF!</v>
      </c>
      <c r="AX370" s="107" t="e">
        <f>#REF!+AX371</f>
        <v>#REF!</v>
      </c>
      <c r="AY370" s="107">
        <f>AY371</f>
        <v>151852.5</v>
      </c>
      <c r="AZ370" s="107"/>
      <c r="BA370" s="107"/>
      <c r="BB370" s="107">
        <f t="shared" ref="BB370:BK371" si="1156">BB371</f>
        <v>151852.5</v>
      </c>
      <c r="BC370" s="107">
        <f t="shared" si="1156"/>
        <v>151852.5</v>
      </c>
      <c r="BD370" s="107">
        <f t="shared" si="1156"/>
        <v>0</v>
      </c>
      <c r="BE370" s="107">
        <f t="shared" si="1156"/>
        <v>0</v>
      </c>
      <c r="BF370" s="107">
        <f t="shared" si="1156"/>
        <v>121482</v>
      </c>
      <c r="BG370" s="107">
        <f t="shared" si="1156"/>
        <v>53800</v>
      </c>
      <c r="BH370" s="107">
        <f t="shared" si="1156"/>
        <v>80000</v>
      </c>
      <c r="BI370" s="107">
        <f t="shared" si="1156"/>
        <v>-80000</v>
      </c>
      <c r="BJ370" s="107">
        <f t="shared" si="1156"/>
        <v>0</v>
      </c>
      <c r="BK370" s="107">
        <f t="shared" si="1156"/>
        <v>0</v>
      </c>
      <c r="BL370" s="107">
        <f t="shared" si="1135"/>
        <v>0</v>
      </c>
      <c r="BM370" s="107"/>
      <c r="BN370" s="107"/>
      <c r="BO370" s="107">
        <f>BO371</f>
        <v>0</v>
      </c>
      <c r="BP370" s="107"/>
      <c r="BQ370" s="107"/>
      <c r="BR370" s="107">
        <f>BR371</f>
        <v>0</v>
      </c>
      <c r="BS370" s="107">
        <f t="shared" si="1146"/>
        <v>0</v>
      </c>
      <c r="BT370" s="107">
        <f t="shared" si="1146"/>
        <v>0</v>
      </c>
      <c r="BU370" s="107">
        <f>BU371</f>
        <v>0</v>
      </c>
      <c r="BV370" s="107">
        <f>BV371</f>
        <v>0</v>
      </c>
      <c r="BW370" s="107"/>
      <c r="BX370" s="107"/>
      <c r="BY370" s="107">
        <f t="shared" si="1147"/>
        <v>0</v>
      </c>
      <c r="BZ370" s="107">
        <f t="shared" si="1147"/>
        <v>0</v>
      </c>
      <c r="CA370" s="107">
        <f t="shared" si="1137"/>
        <v>0</v>
      </c>
      <c r="CB370" s="107">
        <f t="shared" si="1138"/>
        <v>0</v>
      </c>
      <c r="CC370" s="107">
        <f>CC371</f>
        <v>0</v>
      </c>
      <c r="CD370" s="107">
        <f>CD371</f>
        <v>0</v>
      </c>
      <c r="CE370" s="107">
        <f t="shared" si="1148"/>
        <v>0</v>
      </c>
      <c r="CF370" s="107">
        <f t="shared" si="1148"/>
        <v>0</v>
      </c>
      <c r="CG370" s="107">
        <f t="shared" si="1139"/>
        <v>0</v>
      </c>
      <c r="CH370" s="107">
        <f>CH371</f>
        <v>0</v>
      </c>
      <c r="CI370" s="107">
        <f>CI371</f>
        <v>0</v>
      </c>
      <c r="CJ370" s="107"/>
      <c r="CK370" s="107">
        <f t="shared" si="1015"/>
        <v>0</v>
      </c>
      <c r="CL370" s="107">
        <f>CL371</f>
        <v>0</v>
      </c>
      <c r="CM370" s="107">
        <f>CM371</f>
        <v>0</v>
      </c>
      <c r="CN370" s="107"/>
      <c r="CO370" s="107">
        <f t="shared" si="1016"/>
        <v>0</v>
      </c>
      <c r="CP370" s="107">
        <f>CP371</f>
        <v>0</v>
      </c>
      <c r="CQ370" s="107">
        <f t="shared" si="1149"/>
        <v>0</v>
      </c>
      <c r="CR370" s="107">
        <f t="shared" si="1149"/>
        <v>0</v>
      </c>
      <c r="CS370" s="107">
        <f t="shared" si="1023"/>
        <v>0</v>
      </c>
      <c r="CT370" s="107">
        <f>CT371</f>
        <v>0</v>
      </c>
      <c r="CU370" s="107">
        <f t="shared" si="1150"/>
        <v>0</v>
      </c>
      <c r="CV370" s="107">
        <f t="shared" si="1150"/>
        <v>0</v>
      </c>
      <c r="CW370" s="107">
        <f t="shared" si="1095"/>
        <v>0</v>
      </c>
      <c r="CX370" s="107">
        <f>CX371</f>
        <v>0</v>
      </c>
      <c r="CY370" s="107">
        <f>CY371</f>
        <v>0</v>
      </c>
      <c r="CZ370" s="136">
        <f t="shared" si="1151"/>
        <v>0</v>
      </c>
      <c r="DA370" s="136">
        <f t="shared" si="1151"/>
        <v>0</v>
      </c>
      <c r="DB370" s="136">
        <f t="shared" si="1152"/>
        <v>0</v>
      </c>
      <c r="DC370" s="136">
        <f>DC371</f>
        <v>0</v>
      </c>
      <c r="DD370" s="107">
        <f t="shared" si="1088"/>
        <v>0</v>
      </c>
      <c r="DE370" s="107">
        <f t="shared" si="1089"/>
        <v>0</v>
      </c>
      <c r="DF370" s="136">
        <f>DF371</f>
        <v>0</v>
      </c>
      <c r="DG370" s="136">
        <f t="shared" si="1152"/>
        <v>0</v>
      </c>
      <c r="DH370" s="107">
        <f t="shared" si="1151"/>
        <v>0</v>
      </c>
      <c r="DI370" s="107">
        <f t="shared" si="1096"/>
        <v>0</v>
      </c>
      <c r="DJ370" s="107">
        <f>DJ371</f>
        <v>0</v>
      </c>
      <c r="DK370" s="136">
        <f t="shared" si="1153"/>
        <v>0</v>
      </c>
      <c r="DL370" s="107">
        <f t="shared" si="1103"/>
        <v>0</v>
      </c>
      <c r="DM370" s="107">
        <f>DM371</f>
        <v>0</v>
      </c>
      <c r="DN370" s="136">
        <f t="shared" si="1154"/>
        <v>0</v>
      </c>
      <c r="DO370" s="107">
        <f t="shared" si="1154"/>
        <v>0</v>
      </c>
      <c r="DP370" s="107">
        <f t="shared" si="1105"/>
        <v>0</v>
      </c>
      <c r="DQ370" s="107">
        <f>DQ371</f>
        <v>0</v>
      </c>
      <c r="DR370" s="136">
        <f t="shared" si="1155"/>
        <v>0</v>
      </c>
      <c r="DS370" s="136">
        <f t="shared" si="1155"/>
        <v>0</v>
      </c>
      <c r="DT370" s="107">
        <f t="shared" si="1098"/>
        <v>0</v>
      </c>
      <c r="DU370" s="107">
        <f>DU371</f>
        <v>0</v>
      </c>
      <c r="DV370" s="136">
        <f t="shared" si="1155"/>
        <v>0</v>
      </c>
      <c r="DW370" s="136">
        <f t="shared" si="1155"/>
        <v>0</v>
      </c>
      <c r="DX370" s="136">
        <f t="shared" si="1155"/>
        <v>0</v>
      </c>
      <c r="DY370" s="136">
        <f t="shared" si="1155"/>
        <v>0</v>
      </c>
      <c r="DZ370" s="136">
        <f t="shared" si="1155"/>
        <v>0</v>
      </c>
    </row>
    <row r="371" spans="1:130" s="630" customFormat="1" ht="20.100000000000001" hidden="1" customHeight="1" x14ac:dyDescent="0.35">
      <c r="A371" s="622"/>
      <c r="B371" s="622"/>
      <c r="C371" s="641"/>
      <c r="D371" s="622"/>
      <c r="E371" s="622"/>
      <c r="F371" s="622"/>
      <c r="G371" s="622"/>
      <c r="H371" s="622"/>
      <c r="I371" s="622"/>
      <c r="J371" s="562" t="s">
        <v>208</v>
      </c>
      <c r="K371" s="810"/>
      <c r="L371" s="822">
        <v>32</v>
      </c>
      <c r="M371" s="904" t="s">
        <v>161</v>
      </c>
      <c r="N371" s="904"/>
      <c r="O371" s="904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591"/>
      <c r="AJ371" s="31"/>
      <c r="AK371" s="31"/>
      <c r="AL371" s="31"/>
      <c r="AM371" s="31"/>
      <c r="AN371" s="107" t="e">
        <f>AN372+AN466+#REF!</f>
        <v>#REF!</v>
      </c>
      <c r="AO371" s="107" t="e">
        <f>AO372+AO466+#REF!</f>
        <v>#REF!</v>
      </c>
      <c r="AP371" s="107" t="e">
        <f>AP372+AP466+#REF!</f>
        <v>#REF!</v>
      </c>
      <c r="AQ371" s="107" t="e">
        <f>AQ372+AQ466+#REF!</f>
        <v>#REF!</v>
      </c>
      <c r="AR371" s="107">
        <v>0</v>
      </c>
      <c r="AS371" s="107" t="e">
        <f>AS372+AS466+#REF!</f>
        <v>#REF!</v>
      </c>
      <c r="AT371" s="107" t="e">
        <f>AT372+AT466+#REF!</f>
        <v>#REF!</v>
      </c>
      <c r="AU371" s="107" t="e">
        <f>AU372+AU466+#REF!</f>
        <v>#REF!</v>
      </c>
      <c r="AV371" s="107">
        <f>AV372</f>
        <v>0</v>
      </c>
      <c r="AW371" s="107">
        <f>AW372</f>
        <v>0</v>
      </c>
      <c r="AX371" s="107">
        <f>AX372</f>
        <v>0</v>
      </c>
      <c r="AY371" s="107">
        <f>AY372</f>
        <v>151852.5</v>
      </c>
      <c r="AZ371" s="107"/>
      <c r="BA371" s="107"/>
      <c r="BB371" s="107">
        <f t="shared" si="1156"/>
        <v>151852.5</v>
      </c>
      <c r="BC371" s="107">
        <f t="shared" si="1156"/>
        <v>151852.5</v>
      </c>
      <c r="BD371" s="107">
        <f t="shared" si="1156"/>
        <v>0</v>
      </c>
      <c r="BE371" s="107">
        <f t="shared" si="1156"/>
        <v>0</v>
      </c>
      <c r="BF371" s="107">
        <f t="shared" si="1156"/>
        <v>121482</v>
      </c>
      <c r="BG371" s="107">
        <f t="shared" si="1156"/>
        <v>53800</v>
      </c>
      <c r="BH371" s="107">
        <f t="shared" si="1156"/>
        <v>80000</v>
      </c>
      <c r="BI371" s="107">
        <f t="shared" si="1156"/>
        <v>-80000</v>
      </c>
      <c r="BJ371" s="107">
        <f t="shared" si="1156"/>
        <v>0</v>
      </c>
      <c r="BK371" s="107">
        <f t="shared" si="1156"/>
        <v>0</v>
      </c>
      <c r="BL371" s="107">
        <f t="shared" si="1135"/>
        <v>0</v>
      </c>
      <c r="BM371" s="107"/>
      <c r="BN371" s="107"/>
      <c r="BO371" s="107">
        <f>BO372</f>
        <v>0</v>
      </c>
      <c r="BP371" s="107"/>
      <c r="BQ371" s="107"/>
      <c r="BR371" s="107">
        <f>BR372</f>
        <v>0</v>
      </c>
      <c r="BS371" s="107">
        <f t="shared" si="1146"/>
        <v>0</v>
      </c>
      <c r="BT371" s="107">
        <f t="shared" si="1146"/>
        <v>0</v>
      </c>
      <c r="BU371" s="107">
        <f>BU372</f>
        <v>0</v>
      </c>
      <c r="BV371" s="107">
        <f>BV372</f>
        <v>0</v>
      </c>
      <c r="BW371" s="107"/>
      <c r="BX371" s="107"/>
      <c r="BY371" s="107">
        <f t="shared" si="1147"/>
        <v>0</v>
      </c>
      <c r="BZ371" s="107">
        <f t="shared" si="1147"/>
        <v>0</v>
      </c>
      <c r="CA371" s="107">
        <f t="shared" si="1137"/>
        <v>0</v>
      </c>
      <c r="CB371" s="107">
        <f t="shared" si="1138"/>
        <v>0</v>
      </c>
      <c r="CC371" s="107">
        <f>CC372</f>
        <v>0</v>
      </c>
      <c r="CD371" s="107">
        <f>CD372</f>
        <v>0</v>
      </c>
      <c r="CE371" s="107">
        <f t="shared" si="1148"/>
        <v>0</v>
      </c>
      <c r="CF371" s="107">
        <f t="shared" si="1148"/>
        <v>0</v>
      </c>
      <c r="CG371" s="107">
        <f t="shared" si="1139"/>
        <v>0</v>
      </c>
      <c r="CH371" s="107">
        <f>CH372</f>
        <v>0</v>
      </c>
      <c r="CI371" s="107">
        <f>CI372</f>
        <v>0</v>
      </c>
      <c r="CJ371" s="107"/>
      <c r="CK371" s="107">
        <f t="shared" si="1015"/>
        <v>0</v>
      </c>
      <c r="CL371" s="107">
        <f>CL372</f>
        <v>0</v>
      </c>
      <c r="CM371" s="107">
        <f>CM372</f>
        <v>0</v>
      </c>
      <c r="CN371" s="107"/>
      <c r="CO371" s="107">
        <f t="shared" si="1016"/>
        <v>0</v>
      </c>
      <c r="CP371" s="107">
        <f>CP372</f>
        <v>0</v>
      </c>
      <c r="CQ371" s="107">
        <f t="shared" si="1149"/>
        <v>0</v>
      </c>
      <c r="CR371" s="107">
        <f t="shared" si="1149"/>
        <v>0</v>
      </c>
      <c r="CS371" s="107">
        <f t="shared" si="1023"/>
        <v>0</v>
      </c>
      <c r="CT371" s="107">
        <f>CT372</f>
        <v>0</v>
      </c>
      <c r="CU371" s="107">
        <f t="shared" si="1150"/>
        <v>0</v>
      </c>
      <c r="CV371" s="107">
        <f t="shared" si="1150"/>
        <v>0</v>
      </c>
      <c r="CW371" s="107">
        <f t="shared" si="1095"/>
        <v>0</v>
      </c>
      <c r="CX371" s="107">
        <f>CX372</f>
        <v>0</v>
      </c>
      <c r="CY371" s="107">
        <f>CY372</f>
        <v>0</v>
      </c>
      <c r="CZ371" s="136">
        <f t="shared" si="1151"/>
        <v>0</v>
      </c>
      <c r="DA371" s="136">
        <f t="shared" si="1151"/>
        <v>0</v>
      </c>
      <c r="DB371" s="136">
        <f t="shared" si="1152"/>
        <v>0</v>
      </c>
      <c r="DC371" s="136">
        <f>DC372</f>
        <v>0</v>
      </c>
      <c r="DD371" s="107">
        <f t="shared" si="1088"/>
        <v>0</v>
      </c>
      <c r="DE371" s="107">
        <f t="shared" si="1089"/>
        <v>0</v>
      </c>
      <c r="DF371" s="136">
        <f>DF372</f>
        <v>0</v>
      </c>
      <c r="DG371" s="136">
        <f t="shared" si="1152"/>
        <v>0</v>
      </c>
      <c r="DH371" s="107">
        <f t="shared" si="1151"/>
        <v>0</v>
      </c>
      <c r="DI371" s="107">
        <f t="shared" si="1096"/>
        <v>0</v>
      </c>
      <c r="DJ371" s="107">
        <f>DJ372</f>
        <v>0</v>
      </c>
      <c r="DK371" s="136">
        <f t="shared" si="1153"/>
        <v>0</v>
      </c>
      <c r="DL371" s="107">
        <f t="shared" si="1103"/>
        <v>0</v>
      </c>
      <c r="DM371" s="107">
        <f>DM372</f>
        <v>0</v>
      </c>
      <c r="DN371" s="136">
        <f t="shared" si="1154"/>
        <v>0</v>
      </c>
      <c r="DO371" s="107">
        <f t="shared" si="1154"/>
        <v>0</v>
      </c>
      <c r="DP371" s="107">
        <f t="shared" si="1105"/>
        <v>0</v>
      </c>
      <c r="DQ371" s="107">
        <f>DQ372</f>
        <v>0</v>
      </c>
      <c r="DR371" s="136">
        <f t="shared" si="1155"/>
        <v>0</v>
      </c>
      <c r="DS371" s="136">
        <f t="shared" si="1155"/>
        <v>0</v>
      </c>
      <c r="DT371" s="107">
        <f t="shared" si="1098"/>
        <v>0</v>
      </c>
      <c r="DU371" s="107">
        <f>DU372</f>
        <v>0</v>
      </c>
      <c r="DV371" s="136">
        <f t="shared" si="1155"/>
        <v>0</v>
      </c>
      <c r="DW371" s="136">
        <f t="shared" si="1155"/>
        <v>0</v>
      </c>
      <c r="DX371" s="136">
        <f t="shared" si="1155"/>
        <v>0</v>
      </c>
      <c r="DY371" s="136">
        <f t="shared" si="1155"/>
        <v>0</v>
      </c>
      <c r="DZ371" s="136">
        <f t="shared" si="1155"/>
        <v>0</v>
      </c>
    </row>
    <row r="372" spans="1:130" s="630" customFormat="1" ht="20.100000000000001" hidden="1" customHeight="1" x14ac:dyDescent="0.35">
      <c r="A372" s="640" t="s">
        <v>442</v>
      </c>
      <c r="B372" s="640" t="s">
        <v>542</v>
      </c>
      <c r="C372" s="641" t="s">
        <v>516</v>
      </c>
      <c r="D372" s="622"/>
      <c r="E372" s="622"/>
      <c r="F372" s="622"/>
      <c r="G372" s="622"/>
      <c r="H372" s="622"/>
      <c r="I372" s="622"/>
      <c r="J372" s="562" t="s">
        <v>208</v>
      </c>
      <c r="K372" s="810"/>
      <c r="L372" s="587"/>
      <c r="M372" s="819">
        <v>321</v>
      </c>
      <c r="N372" s="819" t="s">
        <v>21</v>
      </c>
      <c r="O372" s="808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591"/>
      <c r="AJ372" s="31"/>
      <c r="AK372" s="31"/>
      <c r="AL372" s="31"/>
      <c r="AM372" s="31"/>
      <c r="AN372" s="102">
        <f>SUM(AN373)</f>
        <v>0</v>
      </c>
      <c r="AO372" s="102">
        <f>SUM(AO373)</f>
        <v>0</v>
      </c>
      <c r="AP372" s="102">
        <f>SUM(AP373)</f>
        <v>0</v>
      </c>
      <c r="AQ372" s="102">
        <f>SUM(AQ373)</f>
        <v>0</v>
      </c>
      <c r="AR372" s="102">
        <v>0</v>
      </c>
      <c r="AS372" s="102">
        <f>SUM(AS373)</f>
        <v>0</v>
      </c>
      <c r="AT372" s="102">
        <f>SUM(AT373)</f>
        <v>0</v>
      </c>
      <c r="AU372" s="102">
        <f>SUM(AU373)</f>
        <v>16500</v>
      </c>
      <c r="AV372" s="102">
        <f>SUM(AV373)</f>
        <v>0</v>
      </c>
      <c r="AW372" s="102"/>
      <c r="AX372" s="102"/>
      <c r="AY372" s="102">
        <f>SUM(AY373)</f>
        <v>151852.5</v>
      </c>
      <c r="AZ372" s="102"/>
      <c r="BA372" s="102"/>
      <c r="BB372" s="102">
        <f>SUM(BB373)</f>
        <v>151852.5</v>
      </c>
      <c r="BC372" s="102">
        <f>SUM(BC373)</f>
        <v>151852.5</v>
      </c>
      <c r="BD372" s="102">
        <f>SUM(BD373)</f>
        <v>0</v>
      </c>
      <c r="BE372" s="102">
        <f>SUM(BE373)</f>
        <v>0</v>
      </c>
      <c r="BF372" s="102">
        <f>SUM(BF373)</f>
        <v>121482</v>
      </c>
      <c r="BG372" s="102">
        <f>SUM(BG373:BG374)</f>
        <v>53800</v>
      </c>
      <c r="BH372" s="102">
        <f>SUM(BH373:BH374)</f>
        <v>80000</v>
      </c>
      <c r="BI372" s="102">
        <f>SUM(BI373:BI374)</f>
        <v>-80000</v>
      </c>
      <c r="BJ372" s="102">
        <f>SUM(BJ373:BJ374)</f>
        <v>0</v>
      </c>
      <c r="BK372" s="102">
        <f>SUM(BK373:BK374)</f>
        <v>0</v>
      </c>
      <c r="BL372" s="102">
        <f t="shared" si="1135"/>
        <v>0</v>
      </c>
      <c r="BM372" s="102"/>
      <c r="BN372" s="102"/>
      <c r="BO372" s="102">
        <f>SUM(BO373:BO374)</f>
        <v>0</v>
      </c>
      <c r="BP372" s="102"/>
      <c r="BQ372" s="102"/>
      <c r="BR372" s="102">
        <f t="shared" ref="BR372:BY372" si="1157">SUM(BR373:BR374)</f>
        <v>0</v>
      </c>
      <c r="BS372" s="102">
        <f t="shared" si="1157"/>
        <v>0</v>
      </c>
      <c r="BT372" s="102">
        <f>SUM(BT373:BT374)</f>
        <v>0</v>
      </c>
      <c r="BU372" s="102">
        <f t="shared" si="1157"/>
        <v>0</v>
      </c>
      <c r="BV372" s="102">
        <f t="shared" si="1157"/>
        <v>0</v>
      </c>
      <c r="BW372" s="102"/>
      <c r="BX372" s="102"/>
      <c r="BY372" s="102">
        <f t="shared" si="1157"/>
        <v>0</v>
      </c>
      <c r="BZ372" s="102">
        <f>SUM(BZ373:BZ374)</f>
        <v>0</v>
      </c>
      <c r="CA372" s="102">
        <f t="shared" si="1137"/>
        <v>0</v>
      </c>
      <c r="CB372" s="102">
        <f t="shared" si="1138"/>
        <v>0</v>
      </c>
      <c r="CC372" s="102">
        <f>SUM(CC373:CC374)</f>
        <v>0</v>
      </c>
      <c r="CD372" s="102">
        <f>SUM(CD373:CD374)</f>
        <v>0</v>
      </c>
      <c r="CE372" s="102">
        <f>SUM(CE373:CE374)</f>
        <v>0</v>
      </c>
      <c r="CF372" s="102">
        <f>SUM(CF373:CF374)</f>
        <v>0</v>
      </c>
      <c r="CG372" s="102">
        <f t="shared" si="1139"/>
        <v>0</v>
      </c>
      <c r="CH372" s="102">
        <f>SUM(CH373:CH374)</f>
        <v>0</v>
      </c>
      <c r="CI372" s="102">
        <f>SUM(CI373:CI374)</f>
        <v>0</v>
      </c>
      <c r="CJ372" s="102"/>
      <c r="CK372" s="102">
        <f t="shared" si="1015"/>
        <v>0</v>
      </c>
      <c r="CL372" s="102">
        <f>SUM(CL373:CL374)</f>
        <v>0</v>
      </c>
      <c r="CM372" s="102">
        <f>SUM(CM373:CM374)</f>
        <v>0</v>
      </c>
      <c r="CN372" s="102"/>
      <c r="CO372" s="102">
        <f t="shared" si="1016"/>
        <v>0</v>
      </c>
      <c r="CP372" s="102">
        <f>SUM(CP373:CP374)</f>
        <v>0</v>
      </c>
      <c r="CQ372" s="102">
        <f>SUM(CQ373:CQ374)</f>
        <v>0</v>
      </c>
      <c r="CR372" s="102">
        <f>SUM(CR373:CR374)</f>
        <v>0</v>
      </c>
      <c r="CS372" s="102">
        <f t="shared" si="1023"/>
        <v>0</v>
      </c>
      <c r="CT372" s="102">
        <f>SUM(CT373:CT374)</f>
        <v>0</v>
      </c>
      <c r="CU372" s="102">
        <f>SUM(CU373:CU374)</f>
        <v>0</v>
      </c>
      <c r="CV372" s="102">
        <f>SUM(CV373:CV374)</f>
        <v>0</v>
      </c>
      <c r="CW372" s="102">
        <f t="shared" si="1095"/>
        <v>0</v>
      </c>
      <c r="CX372" s="102">
        <f t="shared" ref="CX372:DH372" si="1158">SUM(CX373:CX374)</f>
        <v>0</v>
      </c>
      <c r="CY372" s="102">
        <f t="shared" si="1158"/>
        <v>0</v>
      </c>
      <c r="CZ372" s="115">
        <f t="shared" si="1158"/>
        <v>0</v>
      </c>
      <c r="DA372" s="115">
        <f t="shared" si="1158"/>
        <v>0</v>
      </c>
      <c r="DB372" s="115">
        <f>SUM(DB373:DB374)</f>
        <v>0</v>
      </c>
      <c r="DC372" s="115">
        <f>SUM(DC373:DC374)</f>
        <v>0</v>
      </c>
      <c r="DD372" s="102">
        <f t="shared" si="1088"/>
        <v>0</v>
      </c>
      <c r="DE372" s="102">
        <f t="shared" si="1089"/>
        <v>0</v>
      </c>
      <c r="DF372" s="115">
        <f t="shared" ref="DF372" si="1159">SUM(DF373:DF374)</f>
        <v>0</v>
      </c>
      <c r="DG372" s="115">
        <f t="shared" si="1158"/>
        <v>0</v>
      </c>
      <c r="DH372" s="102">
        <f t="shared" si="1158"/>
        <v>0</v>
      </c>
      <c r="DI372" s="102">
        <f t="shared" si="1096"/>
        <v>0</v>
      </c>
      <c r="DJ372" s="102">
        <f>SUM(DJ373:DJ374)</f>
        <v>0</v>
      </c>
      <c r="DK372" s="115">
        <f>SUM(DK373:DK374)</f>
        <v>0</v>
      </c>
      <c r="DL372" s="102">
        <f t="shared" si="1103"/>
        <v>0</v>
      </c>
      <c r="DM372" s="102">
        <f>SUM(DM373:DM374)</f>
        <v>0</v>
      </c>
      <c r="DN372" s="115">
        <f>SUM(DN373:DN374)</f>
        <v>0</v>
      </c>
      <c r="DO372" s="102">
        <f t="shared" ref="DO372" si="1160">SUM(DO373:DO374)</f>
        <v>0</v>
      </c>
      <c r="DP372" s="102">
        <f t="shared" si="1105"/>
        <v>0</v>
      </c>
      <c r="DQ372" s="102">
        <f>SUM(DQ373:DQ374)</f>
        <v>0</v>
      </c>
      <c r="DR372" s="115">
        <f>SUM(DR373:DR374)</f>
        <v>0</v>
      </c>
      <c r="DS372" s="115">
        <f t="shared" ref="DS372" si="1161">SUM(DS373:DS374)</f>
        <v>0</v>
      </c>
      <c r="DT372" s="102">
        <f t="shared" si="1098"/>
        <v>0</v>
      </c>
      <c r="DU372" s="102">
        <f>SUM(DU373:DU374)</f>
        <v>0</v>
      </c>
      <c r="DV372" s="115">
        <f>SUM(DV373:DV374)</f>
        <v>0</v>
      </c>
      <c r="DW372" s="115">
        <f t="shared" ref="DW372:DZ372" si="1162">SUM(DW373:DW374)</f>
        <v>0</v>
      </c>
      <c r="DX372" s="115">
        <f t="shared" ref="DX372" si="1163">SUM(DX373:DX374)</f>
        <v>0</v>
      </c>
      <c r="DY372" s="115">
        <f t="shared" si="1162"/>
        <v>0</v>
      </c>
      <c r="DZ372" s="115">
        <f t="shared" si="1162"/>
        <v>0</v>
      </c>
    </row>
    <row r="373" spans="1:130" s="630" customFormat="1" ht="20.100000000000001" hidden="1" customHeight="1" x14ac:dyDescent="0.35">
      <c r="A373" s="622"/>
      <c r="B373" s="622"/>
      <c r="C373" s="641"/>
      <c r="D373" s="622"/>
      <c r="E373" s="622"/>
      <c r="F373" s="622"/>
      <c r="G373" s="622"/>
      <c r="H373" s="622"/>
      <c r="I373" s="622"/>
      <c r="J373" s="619" t="s">
        <v>208</v>
      </c>
      <c r="K373" s="810"/>
      <c r="L373" s="587"/>
      <c r="M373" s="680"/>
      <c r="N373" s="681">
        <v>3211</v>
      </c>
      <c r="O373" s="824" t="s">
        <v>163</v>
      </c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591"/>
      <c r="AJ373" s="31"/>
      <c r="AK373" s="31"/>
      <c r="AL373" s="31"/>
      <c r="AM373" s="31"/>
      <c r="AN373" s="51">
        <v>0</v>
      </c>
      <c r="AO373" s="51">
        <v>0</v>
      </c>
      <c r="AP373" s="51">
        <v>0</v>
      </c>
      <c r="AQ373" s="51">
        <v>0</v>
      </c>
      <c r="AR373" s="51">
        <v>0</v>
      </c>
      <c r="AS373" s="51"/>
      <c r="AT373" s="51"/>
      <c r="AU373" s="51">
        <v>16500</v>
      </c>
      <c r="AV373" s="51">
        <v>0</v>
      </c>
      <c r="AW373" s="51"/>
      <c r="AX373" s="51"/>
      <c r="AY373" s="51">
        <f>(BB373-AV373)</f>
        <v>151852.5</v>
      </c>
      <c r="AZ373" s="51"/>
      <c r="BA373" s="51"/>
      <c r="BB373" s="51">
        <v>151852.5</v>
      </c>
      <c r="BC373" s="51">
        <v>151852.5</v>
      </c>
      <c r="BD373" s="51">
        <v>0</v>
      </c>
      <c r="BE373" s="51">
        <v>0</v>
      </c>
      <c r="BF373" s="51">
        <v>121482</v>
      </c>
      <c r="BG373" s="51">
        <v>37722</v>
      </c>
      <c r="BH373" s="51">
        <v>80000</v>
      </c>
      <c r="BI373" s="51">
        <f>(BJ373-BH373)</f>
        <v>-80000</v>
      </c>
      <c r="BJ373" s="51">
        <v>0</v>
      </c>
      <c r="BK373" s="103">
        <v>0</v>
      </c>
      <c r="BL373" s="51">
        <f t="shared" si="1135"/>
        <v>0</v>
      </c>
      <c r="BM373" s="51"/>
      <c r="BN373" s="51"/>
      <c r="BO373" s="51">
        <v>0</v>
      </c>
      <c r="BP373" s="51"/>
      <c r="BQ373" s="51"/>
      <c r="BR373" s="51">
        <f>(BS373-BO373)</f>
        <v>0</v>
      </c>
      <c r="BS373" s="51"/>
      <c r="BT373" s="51">
        <v>0</v>
      </c>
      <c r="BU373" s="51">
        <f>(BY373-BO373)</f>
        <v>0</v>
      </c>
      <c r="BV373" s="51"/>
      <c r="BW373" s="51"/>
      <c r="BX373" s="51"/>
      <c r="BY373" s="51">
        <v>0</v>
      </c>
      <c r="BZ373" s="51"/>
      <c r="CA373" s="51">
        <f t="shared" si="1137"/>
        <v>0</v>
      </c>
      <c r="CB373" s="51">
        <f t="shared" si="1138"/>
        <v>0</v>
      </c>
      <c r="CC373" s="51"/>
      <c r="CD373" s="51"/>
      <c r="CE373" s="51"/>
      <c r="CF373" s="51"/>
      <c r="CG373" s="51">
        <f t="shared" si="1139"/>
        <v>0</v>
      </c>
      <c r="CH373" s="51">
        <f>(CI373-CE373)</f>
        <v>0</v>
      </c>
      <c r="CI373" s="51"/>
      <c r="CJ373" s="51"/>
      <c r="CK373" s="51">
        <f t="shared" si="1015"/>
        <v>0</v>
      </c>
      <c r="CL373" s="51">
        <f>(CM373-CI373)</f>
        <v>0</v>
      </c>
      <c r="CM373" s="51"/>
      <c r="CN373" s="51"/>
      <c r="CO373" s="51">
        <f t="shared" si="1016"/>
        <v>0</v>
      </c>
      <c r="CP373" s="51">
        <f>(CQ373-CM373)</f>
        <v>0</v>
      </c>
      <c r="CQ373" s="51"/>
      <c r="CR373" s="51"/>
      <c r="CS373" s="51">
        <f t="shared" si="1023"/>
        <v>0</v>
      </c>
      <c r="CT373" s="51">
        <f>(CU373-CQ373)</f>
        <v>0</v>
      </c>
      <c r="CU373" s="51"/>
      <c r="CV373" s="51"/>
      <c r="CW373" s="51">
        <f t="shared" si="1095"/>
        <v>0</v>
      </c>
      <c r="CX373" s="51">
        <f>(CY373-CU373)</f>
        <v>0</v>
      </c>
      <c r="CY373" s="51"/>
      <c r="CZ373" s="745"/>
      <c r="DA373" s="745"/>
      <c r="DB373" s="745">
        <v>0</v>
      </c>
      <c r="DC373" s="745">
        <v>0</v>
      </c>
      <c r="DD373" s="51">
        <f t="shared" si="1088"/>
        <v>0</v>
      </c>
      <c r="DE373" s="51">
        <f t="shared" si="1089"/>
        <v>0</v>
      </c>
      <c r="DF373" s="745"/>
      <c r="DG373" s="745"/>
      <c r="DH373" s="51"/>
      <c r="DI373" s="51">
        <f t="shared" si="1096"/>
        <v>0</v>
      </c>
      <c r="DJ373" s="51">
        <f>(DK373-DG373)</f>
        <v>0</v>
      </c>
      <c r="DK373" s="745"/>
      <c r="DL373" s="51">
        <f t="shared" si="1103"/>
        <v>0</v>
      </c>
      <c r="DM373" s="51">
        <f>(DN373-DK373)</f>
        <v>0</v>
      </c>
      <c r="DN373" s="745"/>
      <c r="DO373" s="51"/>
      <c r="DP373" s="51">
        <f t="shared" si="1105"/>
        <v>0</v>
      </c>
      <c r="DQ373" s="51">
        <f>(DR373-DN373)</f>
        <v>0</v>
      </c>
      <c r="DR373" s="745"/>
      <c r="DS373" s="745"/>
      <c r="DT373" s="51">
        <f t="shared" si="1098"/>
        <v>0</v>
      </c>
      <c r="DU373" s="51">
        <f>(DV373-DR373)</f>
        <v>0</v>
      </c>
      <c r="DV373" s="745"/>
      <c r="DW373" s="745"/>
      <c r="DX373" s="745"/>
      <c r="DY373" s="745"/>
      <c r="DZ373" s="745"/>
    </row>
    <row r="374" spans="1:130" s="630" customFormat="1" ht="20.100000000000001" hidden="1" customHeight="1" x14ac:dyDescent="0.35">
      <c r="A374" s="622"/>
      <c r="B374" s="622"/>
      <c r="C374" s="641"/>
      <c r="D374" s="622"/>
      <c r="E374" s="622"/>
      <c r="F374" s="622"/>
      <c r="G374" s="622"/>
      <c r="H374" s="622"/>
      <c r="I374" s="622"/>
      <c r="J374" s="619" t="s">
        <v>208</v>
      </c>
      <c r="K374" s="810"/>
      <c r="L374" s="587"/>
      <c r="M374" s="587"/>
      <c r="N374" s="588">
        <v>3213</v>
      </c>
      <c r="O374" s="642" t="s">
        <v>24</v>
      </c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591"/>
      <c r="AJ374" s="31"/>
      <c r="AK374" s="31"/>
      <c r="AL374" s="31"/>
      <c r="AM374" s="31"/>
      <c r="AN374" s="51"/>
      <c r="AO374" s="51"/>
      <c r="AP374" s="51"/>
      <c r="AQ374" s="51"/>
      <c r="AR374" s="51"/>
      <c r="AS374" s="51"/>
      <c r="AT374" s="51"/>
      <c r="AU374" s="51"/>
      <c r="AV374" s="51"/>
      <c r="AW374" s="51"/>
      <c r="AX374" s="51"/>
      <c r="AY374" s="51"/>
      <c r="AZ374" s="51"/>
      <c r="BA374" s="51"/>
      <c r="BB374" s="51"/>
      <c r="BC374" s="51"/>
      <c r="BD374" s="51"/>
      <c r="BE374" s="51"/>
      <c r="BF374" s="51"/>
      <c r="BG374" s="51">
        <v>16078</v>
      </c>
      <c r="BH374" s="51">
        <v>0</v>
      </c>
      <c r="BI374" s="51">
        <f>(BJ374-BH374)</f>
        <v>0</v>
      </c>
      <c r="BJ374" s="51">
        <v>0</v>
      </c>
      <c r="BK374" s="51"/>
      <c r="BL374" s="51">
        <f t="shared" si="1135"/>
        <v>0</v>
      </c>
      <c r="BM374" s="51"/>
      <c r="BN374" s="51"/>
      <c r="BO374" s="51">
        <v>0</v>
      </c>
      <c r="BP374" s="51"/>
      <c r="BQ374" s="51"/>
      <c r="BR374" s="51">
        <f>(BS374-BO374)</f>
        <v>0</v>
      </c>
      <c r="BS374" s="51"/>
      <c r="BT374" s="51">
        <v>0</v>
      </c>
      <c r="BU374" s="51">
        <f>(BY374-BO374)</f>
        <v>0</v>
      </c>
      <c r="BV374" s="51"/>
      <c r="BW374" s="51"/>
      <c r="BX374" s="51"/>
      <c r="BY374" s="51">
        <v>0</v>
      </c>
      <c r="BZ374" s="51"/>
      <c r="CA374" s="51">
        <f t="shared" si="1137"/>
        <v>0</v>
      </c>
      <c r="CB374" s="51">
        <f t="shared" si="1138"/>
        <v>0</v>
      </c>
      <c r="CC374" s="51"/>
      <c r="CD374" s="51"/>
      <c r="CE374" s="51"/>
      <c r="CF374" s="51"/>
      <c r="CG374" s="51">
        <f t="shared" si="1139"/>
        <v>0</v>
      </c>
      <c r="CH374" s="51">
        <f>(CI374-CE374)</f>
        <v>0</v>
      </c>
      <c r="CI374" s="51"/>
      <c r="CJ374" s="51"/>
      <c r="CK374" s="51">
        <f t="shared" si="1015"/>
        <v>0</v>
      </c>
      <c r="CL374" s="51">
        <f>(CM374-CI374)</f>
        <v>0</v>
      </c>
      <c r="CM374" s="51"/>
      <c r="CN374" s="51"/>
      <c r="CO374" s="51">
        <f t="shared" si="1016"/>
        <v>0</v>
      </c>
      <c r="CP374" s="51">
        <f>(CQ374-CM374)</f>
        <v>0</v>
      </c>
      <c r="CQ374" s="51"/>
      <c r="CR374" s="51"/>
      <c r="CS374" s="51">
        <f t="shared" si="1023"/>
        <v>0</v>
      </c>
      <c r="CT374" s="51">
        <f>(CU374-CQ374)</f>
        <v>0</v>
      </c>
      <c r="CU374" s="51"/>
      <c r="CV374" s="51"/>
      <c r="CW374" s="51">
        <f t="shared" si="1095"/>
        <v>0</v>
      </c>
      <c r="CX374" s="51">
        <f>(CY374-CU374)</f>
        <v>0</v>
      </c>
      <c r="CY374" s="51"/>
      <c r="CZ374" s="753"/>
      <c r="DA374" s="753"/>
      <c r="DB374" s="753">
        <v>0</v>
      </c>
      <c r="DC374" s="753">
        <v>0</v>
      </c>
      <c r="DD374" s="51">
        <f t="shared" si="1088"/>
        <v>0</v>
      </c>
      <c r="DE374" s="51">
        <f t="shared" si="1089"/>
        <v>0</v>
      </c>
      <c r="DF374" s="753"/>
      <c r="DG374" s="753"/>
      <c r="DH374" s="51"/>
      <c r="DI374" s="51">
        <f t="shared" si="1096"/>
        <v>0</v>
      </c>
      <c r="DJ374" s="51">
        <f>(DK374-DG374)</f>
        <v>0</v>
      </c>
      <c r="DK374" s="753"/>
      <c r="DL374" s="51">
        <f t="shared" si="1103"/>
        <v>0</v>
      </c>
      <c r="DM374" s="51">
        <f>(DN374-DK374)</f>
        <v>0</v>
      </c>
      <c r="DN374" s="753"/>
      <c r="DO374" s="51"/>
      <c r="DP374" s="51">
        <f t="shared" si="1105"/>
        <v>0</v>
      </c>
      <c r="DQ374" s="51">
        <f>(DR374-DN374)</f>
        <v>0</v>
      </c>
      <c r="DR374" s="753"/>
      <c r="DS374" s="753"/>
      <c r="DT374" s="51">
        <f t="shared" si="1098"/>
        <v>0</v>
      </c>
      <c r="DU374" s="51">
        <f>(DV374-DR374)</f>
        <v>0</v>
      </c>
      <c r="DV374" s="753"/>
      <c r="DW374" s="753"/>
      <c r="DX374" s="753"/>
      <c r="DY374" s="753"/>
      <c r="DZ374" s="753"/>
    </row>
    <row r="375" spans="1:130" s="731" customFormat="1" ht="20.100000000000001" customHeight="1" x14ac:dyDescent="0.35">
      <c r="A375" s="684"/>
      <c r="B375" s="634" t="s">
        <v>588</v>
      </c>
      <c r="C375" s="530"/>
      <c r="D375" s="634"/>
      <c r="E375" s="634" t="s">
        <v>7</v>
      </c>
      <c r="F375" s="634"/>
      <c r="G375" s="634"/>
      <c r="H375" s="634"/>
      <c r="I375" s="634"/>
      <c r="J375" s="634" t="s">
        <v>208</v>
      </c>
      <c r="K375" s="651"/>
      <c r="L375" s="903" t="s">
        <v>530</v>
      </c>
      <c r="M375" s="903"/>
      <c r="N375" s="903"/>
      <c r="O375" s="903"/>
      <c r="P375" s="676"/>
      <c r="Q375" s="676"/>
      <c r="R375" s="676"/>
      <c r="S375" s="676"/>
      <c r="T375" s="676"/>
      <c r="U375" s="676"/>
      <c r="V375" s="676"/>
      <c r="W375" s="676"/>
      <c r="X375" s="676"/>
      <c r="Y375" s="676"/>
      <c r="Z375" s="676"/>
      <c r="AA375" s="676"/>
      <c r="AB375" s="676"/>
      <c r="AC375" s="676"/>
      <c r="AD375" s="676"/>
      <c r="AE375" s="676"/>
      <c r="AF375" s="676"/>
      <c r="AG375" s="676"/>
      <c r="AH375" s="676"/>
      <c r="AI375" s="677"/>
      <c r="AJ375" s="676"/>
      <c r="AK375" s="676"/>
      <c r="AL375" s="676"/>
      <c r="AM375" s="676"/>
      <c r="AN375" s="100" t="e">
        <f>AN377+#REF!</f>
        <v>#REF!</v>
      </c>
      <c r="AO375" s="100" t="e">
        <f>AO377+#REF!</f>
        <v>#REF!</v>
      </c>
      <c r="AP375" s="100" t="e">
        <f>AP377+#REF!</f>
        <v>#REF!</v>
      </c>
      <c r="AQ375" s="100" t="e">
        <f>AQ377+#REF!</f>
        <v>#REF!</v>
      </c>
      <c r="AR375" s="100">
        <v>0</v>
      </c>
      <c r="AS375" s="100"/>
      <c r="AT375" s="100"/>
      <c r="AU375" s="100" t="e">
        <f>AU377+#REF!</f>
        <v>#REF!</v>
      </c>
      <c r="AV375" s="100">
        <f>AV377</f>
        <v>0</v>
      </c>
      <c r="AW375" s="100">
        <f>AW377</f>
        <v>0</v>
      </c>
      <c r="AX375" s="100">
        <f>AX377</f>
        <v>0</v>
      </c>
      <c r="AY375" s="100">
        <f>AY377</f>
        <v>0</v>
      </c>
      <c r="AZ375" s="100"/>
      <c r="BA375" s="100"/>
      <c r="BB375" s="100">
        <f t="shared" ref="BB375:BK375" si="1164">BB377</f>
        <v>0</v>
      </c>
      <c r="BC375" s="100">
        <f t="shared" si="1164"/>
        <v>0</v>
      </c>
      <c r="BD375" s="100">
        <f t="shared" si="1164"/>
        <v>0</v>
      </c>
      <c r="BE375" s="100">
        <f t="shared" si="1164"/>
        <v>0</v>
      </c>
      <c r="BF375" s="100">
        <f t="shared" si="1164"/>
        <v>39000</v>
      </c>
      <c r="BG375" s="100">
        <f t="shared" si="1164"/>
        <v>32330</v>
      </c>
      <c r="BH375" s="100">
        <f t="shared" si="1164"/>
        <v>39000</v>
      </c>
      <c r="BI375" s="100">
        <f t="shared" si="1164"/>
        <v>0</v>
      </c>
      <c r="BJ375" s="100">
        <f t="shared" si="1164"/>
        <v>39000</v>
      </c>
      <c r="BK375" s="100">
        <f t="shared" si="1164"/>
        <v>9483.9500000000007</v>
      </c>
      <c r="BL375" s="100">
        <f t="shared" ref="BL375:BL380" si="1165">IFERROR(BK375/BJ375*100,)</f>
        <v>24.317820512820514</v>
      </c>
      <c r="BM375" s="100"/>
      <c r="BN375" s="100"/>
      <c r="BO375" s="100">
        <f>BO377</f>
        <v>40000</v>
      </c>
      <c r="BP375" s="100"/>
      <c r="BQ375" s="100"/>
      <c r="BR375" s="100">
        <f t="shared" ref="BR375:BY375" si="1166">BR377</f>
        <v>-32000</v>
      </c>
      <c r="BS375" s="100">
        <f t="shared" si="1166"/>
        <v>8000</v>
      </c>
      <c r="BT375" s="100">
        <f>BT377</f>
        <v>9483.9500000000007</v>
      </c>
      <c r="BU375" s="100">
        <f t="shared" si="1166"/>
        <v>-30516.05</v>
      </c>
      <c r="BV375" s="100">
        <f t="shared" si="1166"/>
        <v>8000</v>
      </c>
      <c r="BW375" s="100"/>
      <c r="BX375" s="100"/>
      <c r="BY375" s="100">
        <f t="shared" si="1166"/>
        <v>9483.9500000000007</v>
      </c>
      <c r="BZ375" s="100">
        <f>BZ377</f>
        <v>9483.9500000000007</v>
      </c>
      <c r="CA375" s="100">
        <f t="shared" ref="CA375:CA380" si="1167">IFERROR(BZ375/BG375*100,)</f>
        <v>29.334828332817821</v>
      </c>
      <c r="CB375" s="100">
        <f t="shared" ref="CB375:CB380" si="1168">IFERROR(BZ375/BY375*100,)</f>
        <v>100</v>
      </c>
      <c r="CC375" s="100">
        <f>CC377</f>
        <v>8000</v>
      </c>
      <c r="CD375" s="100">
        <f>CD377</f>
        <v>8000</v>
      </c>
      <c r="CE375" s="100">
        <f>CE377</f>
        <v>8000</v>
      </c>
      <c r="CF375" s="100">
        <f>CF377</f>
        <v>0</v>
      </c>
      <c r="CG375" s="100">
        <f t="shared" ref="CG375:CG380" si="1169">IFERROR(CF375/CE375*100,)</f>
        <v>0</v>
      </c>
      <c r="CH375" s="100">
        <f>CH377</f>
        <v>0</v>
      </c>
      <c r="CI375" s="100">
        <f>CI377</f>
        <v>8000</v>
      </c>
      <c r="CJ375" s="100"/>
      <c r="CK375" s="100">
        <f t="shared" si="1015"/>
        <v>0</v>
      </c>
      <c r="CL375" s="100">
        <f>CL377</f>
        <v>0</v>
      </c>
      <c r="CM375" s="100">
        <f>CM377</f>
        <v>8000</v>
      </c>
      <c r="CN375" s="100"/>
      <c r="CO375" s="100">
        <f t="shared" si="1016"/>
        <v>0</v>
      </c>
      <c r="CP375" s="100">
        <f>CP377</f>
        <v>0</v>
      </c>
      <c r="CQ375" s="100">
        <f>CQ377</f>
        <v>8000</v>
      </c>
      <c r="CR375" s="100">
        <f>CR377</f>
        <v>0</v>
      </c>
      <c r="CS375" s="100">
        <f t="shared" si="1023"/>
        <v>0</v>
      </c>
      <c r="CT375" s="100">
        <f>CT377</f>
        <v>-1200</v>
      </c>
      <c r="CU375" s="100">
        <f>CU377</f>
        <v>6800</v>
      </c>
      <c r="CV375" s="100">
        <f>CV377</f>
        <v>0</v>
      </c>
      <c r="CW375" s="100">
        <f t="shared" si="1095"/>
        <v>0</v>
      </c>
      <c r="CX375" s="100">
        <f t="shared" ref="CX375:DH375" si="1170">CX377</f>
        <v>6200</v>
      </c>
      <c r="CY375" s="100">
        <f t="shared" si="1170"/>
        <v>13000</v>
      </c>
      <c r="CZ375" s="100">
        <f t="shared" si="1170"/>
        <v>25000</v>
      </c>
      <c r="DA375" s="100">
        <f t="shared" si="1170"/>
        <v>25000</v>
      </c>
      <c r="DB375" s="100">
        <f>DB377</f>
        <v>0</v>
      </c>
      <c r="DC375" s="100">
        <f>DC377</f>
        <v>2816.4</v>
      </c>
      <c r="DD375" s="100">
        <f t="shared" si="1088"/>
        <v>0</v>
      </c>
      <c r="DE375" s="100">
        <f t="shared" si="1089"/>
        <v>28.164000000000001</v>
      </c>
      <c r="DF375" s="100">
        <f t="shared" ref="DF375" si="1171">DF377</f>
        <v>3245.7</v>
      </c>
      <c r="DG375" s="100">
        <f t="shared" si="1170"/>
        <v>17000</v>
      </c>
      <c r="DH375" s="100">
        <f t="shared" si="1170"/>
        <v>0</v>
      </c>
      <c r="DI375" s="100">
        <f t="shared" si="1096"/>
        <v>0</v>
      </c>
      <c r="DJ375" s="100">
        <f>DJ377</f>
        <v>-7000</v>
      </c>
      <c r="DK375" s="100">
        <f>DK377</f>
        <v>10000</v>
      </c>
      <c r="DL375" s="100">
        <f t="shared" si="1103"/>
        <v>32.456999999999994</v>
      </c>
      <c r="DM375" s="100">
        <f>DM377</f>
        <v>0</v>
      </c>
      <c r="DN375" s="100">
        <f>DN377</f>
        <v>10000</v>
      </c>
      <c r="DO375" s="100">
        <f t="shared" ref="DO375" si="1172">DO377</f>
        <v>3463.25</v>
      </c>
      <c r="DP375" s="100">
        <f t="shared" si="1105"/>
        <v>34.6325</v>
      </c>
      <c r="DQ375" s="100">
        <f>DQ377</f>
        <v>0</v>
      </c>
      <c r="DR375" s="100">
        <f>DR377</f>
        <v>10000</v>
      </c>
      <c r="DS375" s="100">
        <f t="shared" ref="DS375" si="1173">DS377</f>
        <v>716.4</v>
      </c>
      <c r="DT375" s="100">
        <f t="shared" si="1098"/>
        <v>7.1639999999999997</v>
      </c>
      <c r="DU375" s="100">
        <f>DU377</f>
        <v>-9283.6</v>
      </c>
      <c r="DV375" s="100">
        <f>DV377</f>
        <v>716.4</v>
      </c>
      <c r="DW375" s="100">
        <f t="shared" ref="DW375:DZ375" si="1174">DW377</f>
        <v>10000</v>
      </c>
      <c r="DX375" s="100">
        <f t="shared" ref="DX375" si="1175">DX377</f>
        <v>10000</v>
      </c>
      <c r="DY375" s="100">
        <f t="shared" si="1174"/>
        <v>10000</v>
      </c>
      <c r="DZ375" s="100">
        <f t="shared" si="1174"/>
        <v>10000</v>
      </c>
    </row>
    <row r="376" spans="1:130" s="630" customFormat="1" ht="20.100000000000001" customHeight="1" x14ac:dyDescent="0.35">
      <c r="A376" s="640"/>
      <c r="B376" s="637"/>
      <c r="C376" s="643"/>
      <c r="D376" s="637"/>
      <c r="E376" s="637"/>
      <c r="F376" s="637"/>
      <c r="G376" s="637"/>
      <c r="H376" s="637"/>
      <c r="I376" s="637"/>
      <c r="J376" s="637"/>
      <c r="K376" s="657" t="s">
        <v>531</v>
      </c>
      <c r="L376" s="579" t="s">
        <v>532</v>
      </c>
      <c r="M376" s="579"/>
      <c r="N376" s="552"/>
      <c r="O376" s="814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591"/>
      <c r="AJ376" s="31"/>
      <c r="AK376" s="31"/>
      <c r="AL376" s="31"/>
      <c r="AM376" s="31"/>
      <c r="AN376" s="104">
        <v>0</v>
      </c>
      <c r="AO376" s="104">
        <v>0</v>
      </c>
      <c r="AP376" s="104">
        <v>0</v>
      </c>
      <c r="AQ376" s="104">
        <v>0</v>
      </c>
      <c r="AR376" s="104">
        <v>0</v>
      </c>
      <c r="AS376" s="104"/>
      <c r="AT376" s="104"/>
      <c r="AU376" s="104">
        <v>7000</v>
      </c>
      <c r="AV376" s="104">
        <v>0</v>
      </c>
      <c r="AW376" s="104"/>
      <c r="AX376" s="104"/>
      <c r="AY376" s="104">
        <f>(BB376-AV376)</f>
        <v>0</v>
      </c>
      <c r="AZ376" s="104"/>
      <c r="BA376" s="104"/>
      <c r="BB376" s="104">
        <v>0</v>
      </c>
      <c r="BC376" s="104">
        <v>0</v>
      </c>
      <c r="BD376" s="104">
        <v>0</v>
      </c>
      <c r="BE376" s="104">
        <v>0</v>
      </c>
      <c r="BF376" s="104">
        <v>39000</v>
      </c>
      <c r="BG376" s="104">
        <f>BG377</f>
        <v>32330</v>
      </c>
      <c r="BH376" s="104">
        <v>39000</v>
      </c>
      <c r="BI376" s="104">
        <f>(BJ376-BH376)</f>
        <v>0</v>
      </c>
      <c r="BJ376" s="104">
        <v>39000</v>
      </c>
      <c r="BK376" s="104">
        <v>9483.9500000000007</v>
      </c>
      <c r="BL376" s="104">
        <f t="shared" si="1165"/>
        <v>24.317820512820514</v>
      </c>
      <c r="BM376" s="104"/>
      <c r="BN376" s="104"/>
      <c r="BO376" s="104">
        <f>BO377</f>
        <v>40000</v>
      </c>
      <c r="BP376" s="104"/>
      <c r="BQ376" s="104"/>
      <c r="BR376" s="104">
        <f>(BS376-BO376)</f>
        <v>-32000</v>
      </c>
      <c r="BS376" s="104">
        <f t="shared" ref="BS376:BT378" si="1176">BS377</f>
        <v>8000</v>
      </c>
      <c r="BT376" s="104">
        <f t="shared" si="1176"/>
        <v>9483.9500000000007</v>
      </c>
      <c r="BU376" s="104">
        <f>(BY376-BO376)</f>
        <v>-30516.05</v>
      </c>
      <c r="BV376" s="104">
        <f>BV377</f>
        <v>8000</v>
      </c>
      <c r="BW376" s="104"/>
      <c r="BX376" s="104"/>
      <c r="BY376" s="104">
        <f t="shared" ref="BY376:BZ378" si="1177">BY377</f>
        <v>9483.9500000000007</v>
      </c>
      <c r="BZ376" s="104">
        <f t="shared" si="1177"/>
        <v>9483.9500000000007</v>
      </c>
      <c r="CA376" s="104">
        <f t="shared" si="1167"/>
        <v>29.334828332817821</v>
      </c>
      <c r="CB376" s="104">
        <f t="shared" si="1168"/>
        <v>100</v>
      </c>
      <c r="CC376" s="104">
        <v>8000</v>
      </c>
      <c r="CD376" s="104">
        <v>8000</v>
      </c>
      <c r="CE376" s="104">
        <f t="shared" ref="CE376:CF378" si="1178">CE377</f>
        <v>8000</v>
      </c>
      <c r="CF376" s="104">
        <f t="shared" si="1178"/>
        <v>0</v>
      </c>
      <c r="CG376" s="104">
        <f t="shared" si="1169"/>
        <v>0</v>
      </c>
      <c r="CH376" s="104">
        <f>(CI376-CE376)</f>
        <v>0</v>
      </c>
      <c r="CI376" s="104">
        <f>CI377</f>
        <v>8000</v>
      </c>
      <c r="CJ376" s="104"/>
      <c r="CK376" s="104">
        <f t="shared" si="1015"/>
        <v>0</v>
      </c>
      <c r="CL376" s="104">
        <f>(CM376-CI376)</f>
        <v>0</v>
      </c>
      <c r="CM376" s="104">
        <f>CM377</f>
        <v>8000</v>
      </c>
      <c r="CN376" s="104"/>
      <c r="CO376" s="104">
        <f t="shared" si="1016"/>
        <v>0</v>
      </c>
      <c r="CP376" s="104">
        <f>(CQ376-CM376)</f>
        <v>0</v>
      </c>
      <c r="CQ376" s="104">
        <f t="shared" ref="CQ376:CR378" si="1179">CQ377</f>
        <v>8000</v>
      </c>
      <c r="CR376" s="104">
        <f t="shared" si="1179"/>
        <v>0</v>
      </c>
      <c r="CS376" s="104">
        <f t="shared" si="1023"/>
        <v>0</v>
      </c>
      <c r="CT376" s="104">
        <f>(CU376-CQ376)</f>
        <v>-1200</v>
      </c>
      <c r="CU376" s="104">
        <f t="shared" ref="CU376:CV378" si="1180">CU377</f>
        <v>6800</v>
      </c>
      <c r="CV376" s="104">
        <f t="shared" si="1180"/>
        <v>0</v>
      </c>
      <c r="CW376" s="104">
        <f t="shared" si="1095"/>
        <v>0</v>
      </c>
      <c r="CX376" s="104">
        <f>(CY376-CU376)</f>
        <v>6200</v>
      </c>
      <c r="CY376" s="104">
        <f>CY377</f>
        <v>13000</v>
      </c>
      <c r="CZ376" s="104">
        <f t="shared" ref="CZ376:DH378" si="1181">CZ377</f>
        <v>25000</v>
      </c>
      <c r="DA376" s="104">
        <f t="shared" si="1181"/>
        <v>25000</v>
      </c>
      <c r="DB376" s="104">
        <f t="shared" ref="DB376:DG378" si="1182">DB377</f>
        <v>0</v>
      </c>
      <c r="DC376" s="104">
        <f>DC377</f>
        <v>2816.4</v>
      </c>
      <c r="DD376" s="104">
        <f t="shared" si="1088"/>
        <v>0</v>
      </c>
      <c r="DE376" s="104">
        <f t="shared" si="1089"/>
        <v>28.164000000000001</v>
      </c>
      <c r="DF376" s="104">
        <f>DF377</f>
        <v>3245.7</v>
      </c>
      <c r="DG376" s="104">
        <f t="shared" si="1182"/>
        <v>17000</v>
      </c>
      <c r="DH376" s="104">
        <f t="shared" si="1181"/>
        <v>0</v>
      </c>
      <c r="DI376" s="104">
        <f t="shared" si="1096"/>
        <v>0</v>
      </c>
      <c r="DJ376" s="104">
        <f>(DK376-DG376)</f>
        <v>-7000</v>
      </c>
      <c r="DK376" s="104">
        <f t="shared" ref="DK376:DK378" si="1183">DK377</f>
        <v>10000</v>
      </c>
      <c r="DL376" s="104">
        <f t="shared" si="1103"/>
        <v>32.456999999999994</v>
      </c>
      <c r="DM376" s="104">
        <f>(DN376-DK376)</f>
        <v>0</v>
      </c>
      <c r="DN376" s="104">
        <f t="shared" ref="DN376:DO378" si="1184">DN377</f>
        <v>10000</v>
      </c>
      <c r="DO376" s="104">
        <f t="shared" si="1184"/>
        <v>3463.25</v>
      </c>
      <c r="DP376" s="104">
        <f t="shared" si="1105"/>
        <v>34.6325</v>
      </c>
      <c r="DQ376" s="104">
        <f>(DR376-DN376)</f>
        <v>0</v>
      </c>
      <c r="DR376" s="104">
        <f t="shared" ref="DR376:DZ378" si="1185">DR377</f>
        <v>10000</v>
      </c>
      <c r="DS376" s="104">
        <f t="shared" si="1185"/>
        <v>716.4</v>
      </c>
      <c r="DT376" s="104">
        <f t="shared" si="1098"/>
        <v>7.1639999999999997</v>
      </c>
      <c r="DU376" s="104">
        <f>(DV376-DR376)</f>
        <v>-9283.6</v>
      </c>
      <c r="DV376" s="104">
        <f t="shared" si="1185"/>
        <v>716.4</v>
      </c>
      <c r="DW376" s="104">
        <f t="shared" si="1185"/>
        <v>10000</v>
      </c>
      <c r="DX376" s="104">
        <f t="shared" si="1185"/>
        <v>10000</v>
      </c>
      <c r="DY376" s="104">
        <f t="shared" si="1185"/>
        <v>10000</v>
      </c>
      <c r="DZ376" s="104">
        <f t="shared" si="1185"/>
        <v>10000</v>
      </c>
    </row>
    <row r="377" spans="1:130" s="630" customFormat="1" ht="20.100000000000001" customHeight="1" x14ac:dyDescent="0.35">
      <c r="A377" s="622"/>
      <c r="B377" s="622"/>
      <c r="C377" s="641"/>
      <c r="D377" s="622"/>
      <c r="E377" s="622"/>
      <c r="F377" s="622"/>
      <c r="G377" s="622"/>
      <c r="H377" s="622"/>
      <c r="I377" s="622"/>
      <c r="J377" s="619" t="s">
        <v>208</v>
      </c>
      <c r="K377" s="811">
        <v>3</v>
      </c>
      <c r="L377" s="904" t="s">
        <v>181</v>
      </c>
      <c r="M377" s="904"/>
      <c r="N377" s="904"/>
      <c r="O377" s="904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591"/>
      <c r="AJ377" s="31"/>
      <c r="AK377" s="31"/>
      <c r="AL377" s="31"/>
      <c r="AM377" s="31"/>
      <c r="AN377" s="51"/>
      <c r="AO377" s="51"/>
      <c r="AP377" s="51"/>
      <c r="AQ377" s="51"/>
      <c r="AR377" s="102"/>
      <c r="AS377" s="102"/>
      <c r="AT377" s="102"/>
      <c r="AU377" s="102"/>
      <c r="AV377" s="102">
        <f t="shared" ref="AV377:BK378" si="1186">AV378</f>
        <v>0</v>
      </c>
      <c r="AW377" s="102">
        <f t="shared" si="1186"/>
        <v>0</v>
      </c>
      <c r="AX377" s="102">
        <f t="shared" si="1186"/>
        <v>0</v>
      </c>
      <c r="AY377" s="102">
        <f t="shared" si="1186"/>
        <v>0</v>
      </c>
      <c r="AZ377" s="102">
        <f t="shared" si="1186"/>
        <v>0</v>
      </c>
      <c r="BA377" s="102">
        <f t="shared" si="1186"/>
        <v>0</v>
      </c>
      <c r="BB377" s="102">
        <f t="shared" si="1186"/>
        <v>0</v>
      </c>
      <c r="BC377" s="102">
        <f t="shared" si="1186"/>
        <v>0</v>
      </c>
      <c r="BD377" s="102">
        <f t="shared" si="1186"/>
        <v>0</v>
      </c>
      <c r="BE377" s="102">
        <f t="shared" si="1186"/>
        <v>0</v>
      </c>
      <c r="BF377" s="102">
        <f t="shared" si="1186"/>
        <v>39000</v>
      </c>
      <c r="BG377" s="102">
        <f t="shared" si="1186"/>
        <v>32330</v>
      </c>
      <c r="BH377" s="102">
        <f t="shared" si="1186"/>
        <v>39000</v>
      </c>
      <c r="BI377" s="102">
        <f t="shared" si="1186"/>
        <v>0</v>
      </c>
      <c r="BJ377" s="102">
        <f t="shared" si="1186"/>
        <v>39000</v>
      </c>
      <c r="BK377" s="102">
        <f t="shared" si="1186"/>
        <v>9483.9500000000007</v>
      </c>
      <c r="BL377" s="102">
        <f t="shared" si="1165"/>
        <v>24.317820512820514</v>
      </c>
      <c r="BM377" s="102"/>
      <c r="BN377" s="102"/>
      <c r="BO377" s="102">
        <f>BO378</f>
        <v>40000</v>
      </c>
      <c r="BP377" s="102"/>
      <c r="BQ377" s="102"/>
      <c r="BR377" s="102">
        <f>BR378</f>
        <v>-32000</v>
      </c>
      <c r="BS377" s="102">
        <f t="shared" si="1176"/>
        <v>8000</v>
      </c>
      <c r="BT377" s="102">
        <f t="shared" si="1176"/>
        <v>9483.9500000000007</v>
      </c>
      <c r="BU377" s="102">
        <f>BU378</f>
        <v>-30516.05</v>
      </c>
      <c r="BV377" s="102">
        <f>BV378</f>
        <v>8000</v>
      </c>
      <c r="BW377" s="102"/>
      <c r="BX377" s="102"/>
      <c r="BY377" s="102">
        <f t="shared" si="1177"/>
        <v>9483.9500000000007</v>
      </c>
      <c r="BZ377" s="102">
        <f t="shared" si="1177"/>
        <v>9483.9500000000007</v>
      </c>
      <c r="CA377" s="102">
        <f t="shared" si="1167"/>
        <v>29.334828332817821</v>
      </c>
      <c r="CB377" s="102">
        <f t="shared" si="1168"/>
        <v>100</v>
      </c>
      <c r="CC377" s="102">
        <f>CC378</f>
        <v>8000</v>
      </c>
      <c r="CD377" s="102">
        <f>CD378</f>
        <v>8000</v>
      </c>
      <c r="CE377" s="102">
        <f t="shared" si="1178"/>
        <v>8000</v>
      </c>
      <c r="CF377" s="102">
        <f t="shared" si="1178"/>
        <v>0</v>
      </c>
      <c r="CG377" s="102">
        <f t="shared" si="1169"/>
        <v>0</v>
      </c>
      <c r="CH377" s="102">
        <f>CH378</f>
        <v>0</v>
      </c>
      <c r="CI377" s="102">
        <f>CI378</f>
        <v>8000</v>
      </c>
      <c r="CJ377" s="102"/>
      <c r="CK377" s="102">
        <f t="shared" si="1015"/>
        <v>0</v>
      </c>
      <c r="CL377" s="102">
        <f>CL378</f>
        <v>0</v>
      </c>
      <c r="CM377" s="102">
        <f>CM378</f>
        <v>8000</v>
      </c>
      <c r="CN377" s="102"/>
      <c r="CO377" s="102">
        <f t="shared" si="1016"/>
        <v>0</v>
      </c>
      <c r="CP377" s="102">
        <f>CP378</f>
        <v>0</v>
      </c>
      <c r="CQ377" s="102">
        <f t="shared" si="1179"/>
        <v>8000</v>
      </c>
      <c r="CR377" s="102">
        <f t="shared" si="1179"/>
        <v>0</v>
      </c>
      <c r="CS377" s="102">
        <f t="shared" si="1023"/>
        <v>0</v>
      </c>
      <c r="CT377" s="102">
        <f>CT378</f>
        <v>-1200</v>
      </c>
      <c r="CU377" s="102">
        <f t="shared" si="1180"/>
        <v>6800</v>
      </c>
      <c r="CV377" s="102">
        <f t="shared" si="1180"/>
        <v>0</v>
      </c>
      <c r="CW377" s="102">
        <f t="shared" si="1095"/>
        <v>0</v>
      </c>
      <c r="CX377" s="102">
        <f>CX378</f>
        <v>6200</v>
      </c>
      <c r="CY377" s="102">
        <f>CY378</f>
        <v>13000</v>
      </c>
      <c r="CZ377" s="115">
        <f t="shared" si="1181"/>
        <v>25000</v>
      </c>
      <c r="DA377" s="115">
        <f t="shared" si="1181"/>
        <v>25000</v>
      </c>
      <c r="DB377" s="115">
        <f t="shared" si="1182"/>
        <v>0</v>
      </c>
      <c r="DC377" s="115">
        <f>DC378</f>
        <v>2816.4</v>
      </c>
      <c r="DD377" s="102">
        <f t="shared" si="1088"/>
        <v>0</v>
      </c>
      <c r="DE377" s="102">
        <f t="shared" si="1089"/>
        <v>28.164000000000001</v>
      </c>
      <c r="DF377" s="115">
        <f>DF378</f>
        <v>3245.7</v>
      </c>
      <c r="DG377" s="115">
        <f t="shared" si="1182"/>
        <v>17000</v>
      </c>
      <c r="DH377" s="102">
        <f t="shared" si="1181"/>
        <v>0</v>
      </c>
      <c r="DI377" s="102">
        <f t="shared" si="1096"/>
        <v>0</v>
      </c>
      <c r="DJ377" s="102">
        <f>DJ378</f>
        <v>-7000</v>
      </c>
      <c r="DK377" s="115">
        <f t="shared" si="1183"/>
        <v>10000</v>
      </c>
      <c r="DL377" s="102">
        <f t="shared" si="1103"/>
        <v>32.456999999999994</v>
      </c>
      <c r="DM377" s="102">
        <f>DM378</f>
        <v>0</v>
      </c>
      <c r="DN377" s="115">
        <f t="shared" si="1184"/>
        <v>10000</v>
      </c>
      <c r="DO377" s="102">
        <f t="shared" si="1184"/>
        <v>3463.25</v>
      </c>
      <c r="DP377" s="102">
        <f t="shared" si="1105"/>
        <v>34.6325</v>
      </c>
      <c r="DQ377" s="102">
        <f>DQ378</f>
        <v>0</v>
      </c>
      <c r="DR377" s="115">
        <f t="shared" si="1185"/>
        <v>10000</v>
      </c>
      <c r="DS377" s="115">
        <f t="shared" si="1185"/>
        <v>716.4</v>
      </c>
      <c r="DT377" s="102">
        <f t="shared" si="1098"/>
        <v>7.1639999999999997</v>
      </c>
      <c r="DU377" s="102">
        <f>DU378</f>
        <v>-9283.6</v>
      </c>
      <c r="DV377" s="115">
        <f t="shared" si="1185"/>
        <v>716.4</v>
      </c>
      <c r="DW377" s="115">
        <f t="shared" si="1185"/>
        <v>10000</v>
      </c>
      <c r="DX377" s="115">
        <f t="shared" si="1185"/>
        <v>10000</v>
      </c>
      <c r="DY377" s="115">
        <f t="shared" si="1185"/>
        <v>10000</v>
      </c>
      <c r="DZ377" s="115">
        <f t="shared" si="1185"/>
        <v>10000</v>
      </c>
    </row>
    <row r="378" spans="1:130" s="630" customFormat="1" ht="20.100000000000001" customHeight="1" x14ac:dyDescent="0.35">
      <c r="A378" s="622"/>
      <c r="B378" s="622"/>
      <c r="C378" s="641"/>
      <c r="D378" s="622"/>
      <c r="E378" s="622"/>
      <c r="F378" s="622"/>
      <c r="G378" s="622"/>
      <c r="H378" s="622"/>
      <c r="I378" s="622"/>
      <c r="J378" s="619" t="s">
        <v>208</v>
      </c>
      <c r="K378" s="810"/>
      <c r="L378" s="822">
        <v>32</v>
      </c>
      <c r="M378" s="904" t="s">
        <v>209</v>
      </c>
      <c r="N378" s="904"/>
      <c r="O378" s="904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591"/>
      <c r="AJ378" s="31"/>
      <c r="AK378" s="31"/>
      <c r="AL378" s="31"/>
      <c r="AM378" s="31"/>
      <c r="AN378" s="51"/>
      <c r="AO378" s="51"/>
      <c r="AP378" s="51"/>
      <c r="AQ378" s="51"/>
      <c r="AR378" s="102"/>
      <c r="AS378" s="102"/>
      <c r="AT378" s="102"/>
      <c r="AU378" s="102"/>
      <c r="AV378" s="102">
        <f t="shared" si="1186"/>
        <v>0</v>
      </c>
      <c r="AW378" s="102">
        <f t="shared" si="1186"/>
        <v>0</v>
      </c>
      <c r="AX378" s="102">
        <f t="shared" si="1186"/>
        <v>0</v>
      </c>
      <c r="AY378" s="102">
        <f t="shared" si="1186"/>
        <v>0</v>
      </c>
      <c r="AZ378" s="102">
        <f t="shared" si="1186"/>
        <v>0</v>
      </c>
      <c r="BA378" s="102">
        <f t="shared" si="1186"/>
        <v>0</v>
      </c>
      <c r="BB378" s="102">
        <f t="shared" si="1186"/>
        <v>0</v>
      </c>
      <c r="BC378" s="102">
        <f t="shared" si="1186"/>
        <v>0</v>
      </c>
      <c r="BD378" s="102">
        <f t="shared" si="1186"/>
        <v>0</v>
      </c>
      <c r="BE378" s="102">
        <f t="shared" si="1186"/>
        <v>0</v>
      </c>
      <c r="BF378" s="102">
        <f t="shared" si="1186"/>
        <v>39000</v>
      </c>
      <c r="BG378" s="102">
        <f t="shared" si="1186"/>
        <v>32330</v>
      </c>
      <c r="BH378" s="102">
        <f t="shared" si="1186"/>
        <v>39000</v>
      </c>
      <c r="BI378" s="102">
        <f t="shared" si="1186"/>
        <v>0</v>
      </c>
      <c r="BJ378" s="102">
        <f t="shared" si="1186"/>
        <v>39000</v>
      </c>
      <c r="BK378" s="102">
        <f t="shared" si="1186"/>
        <v>9483.9500000000007</v>
      </c>
      <c r="BL378" s="102">
        <f t="shared" si="1165"/>
        <v>24.317820512820514</v>
      </c>
      <c r="BM378" s="102"/>
      <c r="BN378" s="102"/>
      <c r="BO378" s="102">
        <f>BO379</f>
        <v>40000</v>
      </c>
      <c r="BP378" s="102"/>
      <c r="BQ378" s="102"/>
      <c r="BR378" s="102">
        <f>BR379</f>
        <v>-32000</v>
      </c>
      <c r="BS378" s="102">
        <f t="shared" si="1176"/>
        <v>8000</v>
      </c>
      <c r="BT378" s="102">
        <f t="shared" si="1176"/>
        <v>9483.9500000000007</v>
      </c>
      <c r="BU378" s="102">
        <f>BU379</f>
        <v>-30516.05</v>
      </c>
      <c r="BV378" s="102">
        <f>BV379</f>
        <v>8000</v>
      </c>
      <c r="BW378" s="102"/>
      <c r="BX378" s="102"/>
      <c r="BY378" s="102">
        <f t="shared" si="1177"/>
        <v>9483.9500000000007</v>
      </c>
      <c r="BZ378" s="102">
        <f t="shared" si="1177"/>
        <v>9483.9500000000007</v>
      </c>
      <c r="CA378" s="102">
        <f t="shared" si="1167"/>
        <v>29.334828332817821</v>
      </c>
      <c r="CB378" s="102">
        <f t="shared" si="1168"/>
        <v>100</v>
      </c>
      <c r="CC378" s="102">
        <v>8000</v>
      </c>
      <c r="CD378" s="102">
        <v>8000</v>
      </c>
      <c r="CE378" s="102">
        <f t="shared" si="1178"/>
        <v>8000</v>
      </c>
      <c r="CF378" s="102">
        <f t="shared" si="1178"/>
        <v>0</v>
      </c>
      <c r="CG378" s="102">
        <f t="shared" si="1169"/>
        <v>0</v>
      </c>
      <c r="CH378" s="102">
        <f>CH379</f>
        <v>0</v>
      </c>
      <c r="CI378" s="102">
        <f>CI379</f>
        <v>8000</v>
      </c>
      <c r="CJ378" s="102"/>
      <c r="CK378" s="102">
        <f t="shared" si="1015"/>
        <v>0</v>
      </c>
      <c r="CL378" s="102">
        <f>CL379</f>
        <v>0</v>
      </c>
      <c r="CM378" s="102">
        <f>CM379</f>
        <v>8000</v>
      </c>
      <c r="CN378" s="102"/>
      <c r="CO378" s="102">
        <f t="shared" si="1016"/>
        <v>0</v>
      </c>
      <c r="CP378" s="102">
        <f>CP379</f>
        <v>0</v>
      </c>
      <c r="CQ378" s="102">
        <f t="shared" si="1179"/>
        <v>8000</v>
      </c>
      <c r="CR378" s="102">
        <f t="shared" si="1179"/>
        <v>0</v>
      </c>
      <c r="CS378" s="102">
        <f t="shared" si="1023"/>
        <v>0</v>
      </c>
      <c r="CT378" s="102">
        <f>CT379</f>
        <v>-1200</v>
      </c>
      <c r="CU378" s="102">
        <f t="shared" si="1180"/>
        <v>6800</v>
      </c>
      <c r="CV378" s="102">
        <f t="shared" si="1180"/>
        <v>0</v>
      </c>
      <c r="CW378" s="102">
        <f t="shared" si="1095"/>
        <v>0</v>
      </c>
      <c r="CX378" s="102">
        <f>CX379</f>
        <v>6200</v>
      </c>
      <c r="CY378" s="102">
        <f>CY379</f>
        <v>13000</v>
      </c>
      <c r="CZ378" s="115">
        <v>25000</v>
      </c>
      <c r="DA378" s="115">
        <v>25000</v>
      </c>
      <c r="DB378" s="115">
        <f t="shared" si="1182"/>
        <v>0</v>
      </c>
      <c r="DC378" s="115">
        <f>DC379</f>
        <v>2816.4</v>
      </c>
      <c r="DD378" s="102">
        <f t="shared" si="1088"/>
        <v>0</v>
      </c>
      <c r="DE378" s="102">
        <f t="shared" si="1089"/>
        <v>28.164000000000001</v>
      </c>
      <c r="DF378" s="115">
        <f>DF379</f>
        <v>3245.7</v>
      </c>
      <c r="DG378" s="115">
        <f t="shared" si="1182"/>
        <v>17000</v>
      </c>
      <c r="DH378" s="102">
        <f t="shared" si="1181"/>
        <v>0</v>
      </c>
      <c r="DI378" s="102">
        <f t="shared" si="1096"/>
        <v>0</v>
      </c>
      <c r="DJ378" s="102">
        <f>DJ379</f>
        <v>-7000</v>
      </c>
      <c r="DK378" s="115">
        <f t="shared" si="1183"/>
        <v>10000</v>
      </c>
      <c r="DL378" s="102">
        <f t="shared" si="1103"/>
        <v>32.456999999999994</v>
      </c>
      <c r="DM378" s="102">
        <f>DM379</f>
        <v>0</v>
      </c>
      <c r="DN378" s="115">
        <f t="shared" si="1184"/>
        <v>10000</v>
      </c>
      <c r="DO378" s="102">
        <f t="shared" si="1184"/>
        <v>3463.25</v>
      </c>
      <c r="DP378" s="102">
        <f t="shared" si="1105"/>
        <v>34.6325</v>
      </c>
      <c r="DQ378" s="102">
        <f>DQ379</f>
        <v>0</v>
      </c>
      <c r="DR378" s="115">
        <f t="shared" si="1185"/>
        <v>10000</v>
      </c>
      <c r="DS378" s="115">
        <f t="shared" si="1185"/>
        <v>716.4</v>
      </c>
      <c r="DT378" s="102">
        <f t="shared" si="1098"/>
        <v>7.1639999999999997</v>
      </c>
      <c r="DU378" s="102">
        <f>DU379</f>
        <v>-9283.6</v>
      </c>
      <c r="DV378" s="115">
        <f t="shared" si="1185"/>
        <v>716.4</v>
      </c>
      <c r="DW378" s="115">
        <f t="shared" si="1185"/>
        <v>10000</v>
      </c>
      <c r="DX378" s="115">
        <f t="shared" si="1185"/>
        <v>10000</v>
      </c>
      <c r="DY378" s="115">
        <v>10000</v>
      </c>
      <c r="DZ378" s="115">
        <v>10000</v>
      </c>
    </row>
    <row r="379" spans="1:130" s="630" customFormat="1" ht="20.100000000000001" customHeight="1" x14ac:dyDescent="0.35">
      <c r="A379" s="622"/>
      <c r="B379" s="640" t="s">
        <v>595</v>
      </c>
      <c r="C379" s="641" t="s">
        <v>531</v>
      </c>
      <c r="D379" s="622"/>
      <c r="E379" s="622"/>
      <c r="F379" s="622"/>
      <c r="G379" s="622"/>
      <c r="H379" s="622"/>
      <c r="I379" s="622"/>
      <c r="J379" s="619" t="s">
        <v>208</v>
      </c>
      <c r="K379" s="810"/>
      <c r="L379" s="587"/>
      <c r="M379" s="817">
        <v>324</v>
      </c>
      <c r="N379" s="817" t="s">
        <v>256</v>
      </c>
      <c r="O379" s="802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591"/>
      <c r="AJ379" s="31"/>
      <c r="AK379" s="31"/>
      <c r="AL379" s="31"/>
      <c r="AM379" s="31"/>
      <c r="AN379" s="51"/>
      <c r="AO379" s="51"/>
      <c r="AP379" s="51"/>
      <c r="AQ379" s="51"/>
      <c r="AR379" s="102"/>
      <c r="AS379" s="102"/>
      <c r="AT379" s="102"/>
      <c r="AU379" s="102"/>
      <c r="AV379" s="102">
        <f t="shared" ref="AV379:BK379" si="1187">SUM(AV380)</f>
        <v>0</v>
      </c>
      <c r="AW379" s="102">
        <f t="shared" si="1187"/>
        <v>0</v>
      </c>
      <c r="AX379" s="102">
        <f t="shared" si="1187"/>
        <v>0</v>
      </c>
      <c r="AY379" s="102">
        <f t="shared" si="1187"/>
        <v>0</v>
      </c>
      <c r="AZ379" s="102">
        <f t="shared" si="1187"/>
        <v>0</v>
      </c>
      <c r="BA379" s="102">
        <f t="shared" si="1187"/>
        <v>0</v>
      </c>
      <c r="BB379" s="102">
        <f t="shared" si="1187"/>
        <v>0</v>
      </c>
      <c r="BC379" s="102">
        <f t="shared" si="1187"/>
        <v>0</v>
      </c>
      <c r="BD379" s="102">
        <f t="shared" si="1187"/>
        <v>0</v>
      </c>
      <c r="BE379" s="102">
        <f t="shared" si="1187"/>
        <v>0</v>
      </c>
      <c r="BF379" s="102">
        <f t="shared" si="1187"/>
        <v>39000</v>
      </c>
      <c r="BG379" s="102">
        <f t="shared" si="1187"/>
        <v>32330</v>
      </c>
      <c r="BH379" s="102">
        <f t="shared" si="1187"/>
        <v>39000</v>
      </c>
      <c r="BI379" s="102">
        <f t="shared" si="1187"/>
        <v>0</v>
      </c>
      <c r="BJ379" s="102">
        <f t="shared" si="1187"/>
        <v>39000</v>
      </c>
      <c r="BK379" s="102">
        <f t="shared" si="1187"/>
        <v>9483.9500000000007</v>
      </c>
      <c r="BL379" s="102">
        <f t="shared" si="1165"/>
        <v>24.317820512820514</v>
      </c>
      <c r="BM379" s="102"/>
      <c r="BN379" s="102"/>
      <c r="BO379" s="102">
        <f>SUM(BO380)</f>
        <v>40000</v>
      </c>
      <c r="BP379" s="102"/>
      <c r="BQ379" s="102"/>
      <c r="BR379" s="102">
        <f>SUM(BR380)</f>
        <v>-32000</v>
      </c>
      <c r="BS379" s="102">
        <f>SUM(BS380)</f>
        <v>8000</v>
      </c>
      <c r="BT379" s="102">
        <f>SUM(BT380)</f>
        <v>9483.9500000000007</v>
      </c>
      <c r="BU379" s="102">
        <f>SUM(BU380)</f>
        <v>-30516.05</v>
      </c>
      <c r="BV379" s="102">
        <f>SUM(BV380)</f>
        <v>8000</v>
      </c>
      <c r="BW379" s="102"/>
      <c r="BX379" s="102"/>
      <c r="BY379" s="102">
        <f>SUM(BY380)</f>
        <v>9483.9500000000007</v>
      </c>
      <c r="BZ379" s="102">
        <f>SUM(BZ380)</f>
        <v>9483.9500000000007</v>
      </c>
      <c r="CA379" s="102">
        <f t="shared" si="1167"/>
        <v>29.334828332817821</v>
      </c>
      <c r="CB379" s="102">
        <f t="shared" si="1168"/>
        <v>100</v>
      </c>
      <c r="CC379" s="102">
        <f>SUM(CC380)</f>
        <v>0</v>
      </c>
      <c r="CD379" s="102">
        <f>SUM(CD380)</f>
        <v>0</v>
      </c>
      <c r="CE379" s="102">
        <f>SUM(CE380)</f>
        <v>8000</v>
      </c>
      <c r="CF379" s="102">
        <f>SUM(CF380)</f>
        <v>0</v>
      </c>
      <c r="CG379" s="102">
        <f t="shared" si="1169"/>
        <v>0</v>
      </c>
      <c r="CH379" s="102">
        <f>SUM(CH380)</f>
        <v>0</v>
      </c>
      <c r="CI379" s="102">
        <f>SUM(CI380)</f>
        <v>8000</v>
      </c>
      <c r="CJ379" s="102"/>
      <c r="CK379" s="102">
        <f t="shared" si="1015"/>
        <v>0</v>
      </c>
      <c r="CL379" s="102">
        <f>SUM(CL380)</f>
        <v>0</v>
      </c>
      <c r="CM379" s="102">
        <f>SUM(CM380)</f>
        <v>8000</v>
      </c>
      <c r="CN379" s="102"/>
      <c r="CO379" s="102">
        <f t="shared" si="1016"/>
        <v>0</v>
      </c>
      <c r="CP379" s="102">
        <f>SUM(CP380)</f>
        <v>0</v>
      </c>
      <c r="CQ379" s="102">
        <f>SUM(CQ380)</f>
        <v>8000</v>
      </c>
      <c r="CR379" s="102">
        <f>SUM(CR380)</f>
        <v>0</v>
      </c>
      <c r="CS379" s="102">
        <f t="shared" si="1023"/>
        <v>0</v>
      </c>
      <c r="CT379" s="102">
        <f>SUM(CT380)</f>
        <v>-1200</v>
      </c>
      <c r="CU379" s="102">
        <f>SUM(CU380)</f>
        <v>6800</v>
      </c>
      <c r="CV379" s="102">
        <f>SUM(CV380)</f>
        <v>0</v>
      </c>
      <c r="CW379" s="102">
        <f t="shared" si="1095"/>
        <v>0</v>
      </c>
      <c r="CX379" s="102">
        <f t="shared" ref="CX379:DH379" si="1188">SUM(CX380)</f>
        <v>6200</v>
      </c>
      <c r="CY379" s="102">
        <f t="shared" si="1188"/>
        <v>13000</v>
      </c>
      <c r="CZ379" s="115">
        <f t="shared" si="1188"/>
        <v>0</v>
      </c>
      <c r="DA379" s="115">
        <f t="shared" si="1188"/>
        <v>0</v>
      </c>
      <c r="DB379" s="115">
        <f>SUM(DB380)</f>
        <v>0</v>
      </c>
      <c r="DC379" s="115">
        <f>SUM(DC380)</f>
        <v>2816.4</v>
      </c>
      <c r="DD379" s="102">
        <f t="shared" si="1088"/>
        <v>0</v>
      </c>
      <c r="DE379" s="102">
        <f t="shared" si="1089"/>
        <v>28.164000000000001</v>
      </c>
      <c r="DF379" s="115">
        <f t="shared" ref="DF379" si="1189">SUM(DF380)</f>
        <v>3245.7</v>
      </c>
      <c r="DG379" s="115">
        <f t="shared" si="1188"/>
        <v>17000</v>
      </c>
      <c r="DH379" s="102">
        <f t="shared" si="1188"/>
        <v>0</v>
      </c>
      <c r="DI379" s="102">
        <f t="shared" si="1096"/>
        <v>0</v>
      </c>
      <c r="DJ379" s="102">
        <f>SUM(DJ380)</f>
        <v>-7000</v>
      </c>
      <c r="DK379" s="115">
        <f>SUM(DK380)</f>
        <v>10000</v>
      </c>
      <c r="DL379" s="102">
        <f t="shared" si="1103"/>
        <v>32.456999999999994</v>
      </c>
      <c r="DM379" s="102">
        <f>SUM(DM380)</f>
        <v>0</v>
      </c>
      <c r="DN379" s="115">
        <f>SUM(DN380)</f>
        <v>10000</v>
      </c>
      <c r="DO379" s="102">
        <f t="shared" ref="DO379" si="1190">SUM(DO380)</f>
        <v>3463.25</v>
      </c>
      <c r="DP379" s="102">
        <f t="shared" si="1105"/>
        <v>34.6325</v>
      </c>
      <c r="DQ379" s="102">
        <f>SUM(DQ380)</f>
        <v>0</v>
      </c>
      <c r="DR379" s="115">
        <f>SUM(DR380)</f>
        <v>10000</v>
      </c>
      <c r="DS379" s="115">
        <f t="shared" ref="DS379" si="1191">SUM(DS380)</f>
        <v>716.4</v>
      </c>
      <c r="DT379" s="102">
        <f t="shared" si="1098"/>
        <v>7.1639999999999997</v>
      </c>
      <c r="DU379" s="102">
        <f>SUM(DU380)</f>
        <v>-9283.6</v>
      </c>
      <c r="DV379" s="115">
        <f>SUM(DV380)</f>
        <v>716.4</v>
      </c>
      <c r="DW379" s="115">
        <f t="shared" ref="DW379:DZ379" si="1192">SUM(DW380)</f>
        <v>10000</v>
      </c>
      <c r="DX379" s="115">
        <f t="shared" si="1192"/>
        <v>10000</v>
      </c>
      <c r="DY379" s="115">
        <f t="shared" si="1192"/>
        <v>0</v>
      </c>
      <c r="DZ379" s="115">
        <f t="shared" si="1192"/>
        <v>0</v>
      </c>
    </row>
    <row r="380" spans="1:130" s="630" customFormat="1" ht="20.100000000000001" customHeight="1" x14ac:dyDescent="0.35">
      <c r="A380" s="622"/>
      <c r="B380" s="635"/>
      <c r="C380" s="644"/>
      <c r="D380" s="635"/>
      <c r="E380" s="635"/>
      <c r="F380" s="635"/>
      <c r="G380" s="635"/>
      <c r="H380" s="635"/>
      <c r="I380" s="635"/>
      <c r="J380" s="524" t="s">
        <v>208</v>
      </c>
      <c r="K380" s="811"/>
      <c r="L380" s="822"/>
      <c r="M380" s="820"/>
      <c r="N380" s="557">
        <v>3241</v>
      </c>
      <c r="O380" s="532" t="s">
        <v>256</v>
      </c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F380" s="35"/>
      <c r="AG380" s="35"/>
      <c r="AH380" s="35"/>
      <c r="AI380" s="574"/>
      <c r="AJ380" s="35"/>
      <c r="AK380" s="35"/>
      <c r="AL380" s="35"/>
      <c r="AM380" s="35"/>
      <c r="AN380" s="38"/>
      <c r="AO380" s="38"/>
      <c r="AP380" s="38"/>
      <c r="AQ380" s="38"/>
      <c r="AR380" s="38"/>
      <c r="AS380" s="38"/>
      <c r="AT380" s="38"/>
      <c r="AU380" s="38"/>
      <c r="AV380" s="38">
        <v>0</v>
      </c>
      <c r="AW380" s="38"/>
      <c r="AX380" s="38"/>
      <c r="AY380" s="38"/>
      <c r="AZ380" s="38"/>
      <c r="BA380" s="38"/>
      <c r="BB380" s="38">
        <v>0</v>
      </c>
      <c r="BC380" s="38">
        <v>0</v>
      </c>
      <c r="BD380" s="38"/>
      <c r="BE380" s="38">
        <v>0</v>
      </c>
      <c r="BF380" s="38">
        <v>39000</v>
      </c>
      <c r="BG380" s="38">
        <v>32330</v>
      </c>
      <c r="BH380" s="38">
        <v>39000</v>
      </c>
      <c r="BI380" s="38">
        <f>(BJ380-BH380)</f>
        <v>0</v>
      </c>
      <c r="BJ380" s="38">
        <v>39000</v>
      </c>
      <c r="BK380" s="38">
        <v>9483.9500000000007</v>
      </c>
      <c r="BL380" s="38">
        <f t="shared" si="1165"/>
        <v>24.317820512820514</v>
      </c>
      <c r="BM380" s="38"/>
      <c r="BN380" s="38"/>
      <c r="BO380" s="38">
        <v>40000</v>
      </c>
      <c r="BP380" s="38"/>
      <c r="BQ380" s="38"/>
      <c r="BR380" s="38">
        <f>(BS380-BO380)</f>
        <v>-32000</v>
      </c>
      <c r="BS380" s="38">
        <v>8000</v>
      </c>
      <c r="BT380" s="38">
        <v>9483.9500000000007</v>
      </c>
      <c r="BU380" s="38">
        <f>(BY380-BO380)</f>
        <v>-30516.05</v>
      </c>
      <c r="BV380" s="38">
        <v>8000</v>
      </c>
      <c r="BW380" s="38"/>
      <c r="BX380" s="38"/>
      <c r="BY380" s="38">
        <v>9483.9500000000007</v>
      </c>
      <c r="BZ380" s="38">
        <v>9483.9500000000007</v>
      </c>
      <c r="CA380" s="38">
        <f t="shared" si="1167"/>
        <v>29.334828332817821</v>
      </c>
      <c r="CB380" s="38">
        <f t="shared" si="1168"/>
        <v>100</v>
      </c>
      <c r="CC380" s="38"/>
      <c r="CD380" s="38"/>
      <c r="CE380" s="38">
        <v>8000</v>
      </c>
      <c r="CF380" s="38">
        <v>0</v>
      </c>
      <c r="CG380" s="38">
        <f t="shared" si="1169"/>
        <v>0</v>
      </c>
      <c r="CH380" s="38">
        <f>(CI380-CE380)</f>
        <v>0</v>
      </c>
      <c r="CI380" s="38">
        <v>8000</v>
      </c>
      <c r="CJ380" s="38"/>
      <c r="CK380" s="38">
        <f t="shared" si="1015"/>
        <v>0</v>
      </c>
      <c r="CL380" s="38">
        <f>(CM380-CI380)</f>
        <v>0</v>
      </c>
      <c r="CM380" s="38">
        <v>8000</v>
      </c>
      <c r="CN380" s="38"/>
      <c r="CO380" s="38">
        <f t="shared" si="1016"/>
        <v>0</v>
      </c>
      <c r="CP380" s="38">
        <f>(CQ380-CM380)</f>
        <v>0</v>
      </c>
      <c r="CQ380" s="38">
        <v>8000</v>
      </c>
      <c r="CR380" s="38"/>
      <c r="CS380" s="38">
        <f t="shared" si="1023"/>
        <v>0</v>
      </c>
      <c r="CT380" s="38">
        <f>(CU380-CQ380)</f>
        <v>-1200</v>
      </c>
      <c r="CU380" s="38">
        <v>6800</v>
      </c>
      <c r="CV380" s="38"/>
      <c r="CW380" s="38">
        <f t="shared" si="1095"/>
        <v>0</v>
      </c>
      <c r="CX380" s="38">
        <f>(CY380-CU380)</f>
        <v>6200</v>
      </c>
      <c r="CY380" s="38">
        <v>13000</v>
      </c>
      <c r="CZ380" s="746"/>
      <c r="DA380" s="746"/>
      <c r="DB380" s="746">
        <v>0</v>
      </c>
      <c r="DC380" s="746">
        <v>2816.4</v>
      </c>
      <c r="DD380" s="38">
        <f t="shared" si="1088"/>
        <v>0</v>
      </c>
      <c r="DE380" s="38">
        <f t="shared" si="1089"/>
        <v>28.164000000000001</v>
      </c>
      <c r="DF380" s="746">
        <v>3245.7</v>
      </c>
      <c r="DG380" s="746">
        <v>17000</v>
      </c>
      <c r="DH380" s="38"/>
      <c r="DI380" s="38">
        <f t="shared" si="1096"/>
        <v>0</v>
      </c>
      <c r="DJ380" s="38">
        <f>(DK380-DG380)</f>
        <v>-7000</v>
      </c>
      <c r="DK380" s="746">
        <v>10000</v>
      </c>
      <c r="DL380" s="38">
        <f t="shared" si="1103"/>
        <v>32.456999999999994</v>
      </c>
      <c r="DM380" s="38">
        <f>(DN380-DK380)</f>
        <v>0</v>
      </c>
      <c r="DN380" s="746">
        <v>10000</v>
      </c>
      <c r="DO380" s="38">
        <v>3463.25</v>
      </c>
      <c r="DP380" s="38">
        <f t="shared" si="1105"/>
        <v>34.6325</v>
      </c>
      <c r="DQ380" s="38">
        <f>(DR380-DN380)</f>
        <v>0</v>
      </c>
      <c r="DR380" s="746">
        <v>10000</v>
      </c>
      <c r="DS380" s="746">
        <v>716.4</v>
      </c>
      <c r="DT380" s="38">
        <f t="shared" si="1098"/>
        <v>7.1639999999999997</v>
      </c>
      <c r="DU380" s="38">
        <f>(DV380-DR380)</f>
        <v>-9283.6</v>
      </c>
      <c r="DV380" s="746">
        <v>716.4</v>
      </c>
      <c r="DW380" s="746">
        <v>10000</v>
      </c>
      <c r="DX380" s="746">
        <v>10000</v>
      </c>
      <c r="DY380" s="746"/>
      <c r="DZ380" s="746"/>
    </row>
    <row r="381" spans="1:130" s="630" customFormat="1" ht="20.100000000000001" customHeight="1" x14ac:dyDescent="0.35">
      <c r="A381" s="622"/>
      <c r="B381" s="633" t="s">
        <v>618</v>
      </c>
      <c r="C381" s="572"/>
      <c r="D381" s="633"/>
      <c r="E381" s="633" t="s">
        <v>7</v>
      </c>
      <c r="F381" s="633"/>
      <c r="G381" s="633"/>
      <c r="H381" s="633"/>
      <c r="I381" s="633"/>
      <c r="J381" s="633" t="s">
        <v>208</v>
      </c>
      <c r="K381" s="655"/>
      <c r="L381" s="923" t="s">
        <v>649</v>
      </c>
      <c r="M381" s="923"/>
      <c r="N381" s="923"/>
      <c r="O381" s="923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591"/>
      <c r="AJ381" s="31"/>
      <c r="AK381" s="31"/>
      <c r="AL381" s="31"/>
      <c r="AM381" s="31"/>
      <c r="AN381" s="51"/>
      <c r="AO381" s="51"/>
      <c r="AP381" s="51"/>
      <c r="AQ381" s="51"/>
      <c r="AR381" s="51"/>
      <c r="AS381" s="51"/>
      <c r="AT381" s="51"/>
      <c r="AU381" s="51"/>
      <c r="AV381" s="51"/>
      <c r="AW381" s="51"/>
      <c r="AX381" s="51"/>
      <c r="AY381" s="51"/>
      <c r="AZ381" s="51"/>
      <c r="BA381" s="51"/>
      <c r="BB381" s="51"/>
      <c r="BC381" s="51"/>
      <c r="BD381" s="51"/>
      <c r="BE381" s="51"/>
      <c r="BF381" s="51"/>
      <c r="BG381" s="53">
        <f>BG383</f>
        <v>0</v>
      </c>
      <c r="BH381" s="53">
        <f>BH383</f>
        <v>0</v>
      </c>
      <c r="BI381" s="53">
        <f>BI383</f>
        <v>60000</v>
      </c>
      <c r="BJ381" s="53">
        <f>BJ383</f>
        <v>60000</v>
      </c>
      <c r="BK381" s="100">
        <f>BK383</f>
        <v>56413.31</v>
      </c>
      <c r="BL381" s="53">
        <f t="shared" ref="BL381:BL387" si="1193">IFERROR(BK381/BJ381*100,)</f>
        <v>94.022183333333331</v>
      </c>
      <c r="BM381" s="53"/>
      <c r="BN381" s="53"/>
      <c r="BO381" s="53">
        <f>BO383</f>
        <v>60000</v>
      </c>
      <c r="BP381" s="53"/>
      <c r="BQ381" s="53"/>
      <c r="BR381" s="53">
        <f t="shared" ref="BR381:BY381" si="1194">BR383</f>
        <v>-60000</v>
      </c>
      <c r="BS381" s="53">
        <f t="shared" si="1194"/>
        <v>0</v>
      </c>
      <c r="BT381" s="53">
        <f>BT383</f>
        <v>56413.31</v>
      </c>
      <c r="BU381" s="53">
        <f t="shared" si="1194"/>
        <v>55900</v>
      </c>
      <c r="BV381" s="53">
        <f t="shared" si="1194"/>
        <v>0</v>
      </c>
      <c r="BW381" s="53"/>
      <c r="BX381" s="53"/>
      <c r="BY381" s="53">
        <f t="shared" si="1194"/>
        <v>115900</v>
      </c>
      <c r="BZ381" s="53">
        <f>BZ383</f>
        <v>77122.149999999994</v>
      </c>
      <c r="CA381" s="53">
        <f t="shared" ref="CA381:CA387" si="1195">IFERROR(BZ381/BG381*100,)</f>
        <v>0</v>
      </c>
      <c r="CB381" s="53">
        <f t="shared" ref="CB381:CB387" si="1196">IFERROR(BZ381/BY381*100,)</f>
        <v>66.541975841242447</v>
      </c>
      <c r="CC381" s="53">
        <f>CC383</f>
        <v>0</v>
      </c>
      <c r="CD381" s="53">
        <f>CD383</f>
        <v>0</v>
      </c>
      <c r="CE381" s="53">
        <f>CE383</f>
        <v>0</v>
      </c>
      <c r="CF381" s="53">
        <f>CF383</f>
        <v>0</v>
      </c>
      <c r="CG381" s="53">
        <f t="shared" ref="CG381:CG388" si="1197">IFERROR(CF381/CE381*100,)</f>
        <v>0</v>
      </c>
      <c r="CH381" s="53">
        <f>CH383</f>
        <v>29000</v>
      </c>
      <c r="CI381" s="53">
        <f>CI383</f>
        <v>29000</v>
      </c>
      <c r="CJ381" s="53"/>
      <c r="CK381" s="53">
        <f t="shared" si="1015"/>
        <v>0</v>
      </c>
      <c r="CL381" s="53">
        <f>CL383</f>
        <v>0</v>
      </c>
      <c r="CM381" s="53">
        <f>CM383</f>
        <v>29000</v>
      </c>
      <c r="CN381" s="53"/>
      <c r="CO381" s="53">
        <f t="shared" si="1016"/>
        <v>0</v>
      </c>
      <c r="CP381" s="53">
        <f>CP383</f>
        <v>0</v>
      </c>
      <c r="CQ381" s="53">
        <f>CQ383</f>
        <v>29000</v>
      </c>
      <c r="CR381" s="53">
        <f>CR383</f>
        <v>28479.42</v>
      </c>
      <c r="CS381" s="53">
        <f t="shared" si="1023"/>
        <v>98.204896551724133</v>
      </c>
      <c r="CT381" s="53">
        <f>CT383</f>
        <v>3279.4199999999983</v>
      </c>
      <c r="CU381" s="53">
        <f>CU383</f>
        <v>32279.42</v>
      </c>
      <c r="CV381" s="53">
        <f>CV383</f>
        <v>28479.42</v>
      </c>
      <c r="CW381" s="53">
        <f t="shared" si="1095"/>
        <v>88.227793436189373</v>
      </c>
      <c r="CX381" s="53">
        <f t="shared" ref="CX381:DH381" si="1198">CX383</f>
        <v>0</v>
      </c>
      <c r="CY381" s="53">
        <f t="shared" si="1198"/>
        <v>32279.42</v>
      </c>
      <c r="CZ381" s="53">
        <f t="shared" si="1198"/>
        <v>0</v>
      </c>
      <c r="DA381" s="53">
        <f t="shared" si="1198"/>
        <v>0</v>
      </c>
      <c r="DB381" s="53">
        <f>DB383</f>
        <v>0</v>
      </c>
      <c r="DC381" s="53">
        <f>DC383</f>
        <v>0</v>
      </c>
      <c r="DD381" s="53">
        <f t="shared" si="1088"/>
        <v>0</v>
      </c>
      <c r="DE381" s="53">
        <f t="shared" si="1089"/>
        <v>0</v>
      </c>
      <c r="DF381" s="53">
        <f t="shared" ref="DF381" si="1199">DF383</f>
        <v>28479.42</v>
      </c>
      <c r="DG381" s="53">
        <f t="shared" si="1198"/>
        <v>0</v>
      </c>
      <c r="DH381" s="53">
        <f t="shared" si="1198"/>
        <v>0</v>
      </c>
      <c r="DI381" s="53">
        <f t="shared" si="1096"/>
        <v>0</v>
      </c>
      <c r="DJ381" s="53">
        <f>DJ383</f>
        <v>0</v>
      </c>
      <c r="DK381" s="53">
        <f>DK383</f>
        <v>0</v>
      </c>
      <c r="DL381" s="53">
        <f t="shared" si="1103"/>
        <v>0</v>
      </c>
      <c r="DM381" s="53">
        <f>DM383</f>
        <v>0</v>
      </c>
      <c r="DN381" s="53">
        <f>DN383</f>
        <v>0</v>
      </c>
      <c r="DO381" s="53">
        <f t="shared" ref="DO381" si="1200">DO383</f>
        <v>0</v>
      </c>
      <c r="DP381" s="53">
        <f t="shared" si="1105"/>
        <v>0</v>
      </c>
      <c r="DQ381" s="53">
        <f>DQ383</f>
        <v>0</v>
      </c>
      <c r="DR381" s="53">
        <f>DR383</f>
        <v>0</v>
      </c>
      <c r="DS381" s="53">
        <f t="shared" ref="DS381" si="1201">DS383</f>
        <v>0</v>
      </c>
      <c r="DT381" s="53">
        <f t="shared" si="1098"/>
        <v>0</v>
      </c>
      <c r="DU381" s="53">
        <f>DU383</f>
        <v>0</v>
      </c>
      <c r="DV381" s="53">
        <f>DV383</f>
        <v>0</v>
      </c>
      <c r="DW381" s="53">
        <f t="shared" ref="DW381:DZ381" si="1202">DW383</f>
        <v>0</v>
      </c>
      <c r="DX381" s="53">
        <f t="shared" ref="DX381" si="1203">DX383</f>
        <v>0</v>
      </c>
      <c r="DY381" s="53">
        <f t="shared" si="1202"/>
        <v>0</v>
      </c>
      <c r="DZ381" s="53">
        <f t="shared" si="1202"/>
        <v>0</v>
      </c>
    </row>
    <row r="382" spans="1:130" s="630" customFormat="1" ht="20.100000000000001" customHeight="1" x14ac:dyDescent="0.35">
      <c r="A382" s="622"/>
      <c r="B382" s="637"/>
      <c r="C382" s="643"/>
      <c r="D382" s="637"/>
      <c r="E382" s="637"/>
      <c r="F382" s="637"/>
      <c r="G382" s="637"/>
      <c r="H382" s="637"/>
      <c r="I382" s="637"/>
      <c r="J382" s="637"/>
      <c r="K382" s="657" t="s">
        <v>471</v>
      </c>
      <c r="L382" s="552" t="s">
        <v>533</v>
      </c>
      <c r="M382" s="552"/>
      <c r="N382" s="552"/>
      <c r="O382" s="814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591"/>
      <c r="AJ382" s="31"/>
      <c r="AK382" s="31"/>
      <c r="AL382" s="31"/>
      <c r="AM382" s="31"/>
      <c r="AN382" s="51"/>
      <c r="AO382" s="51"/>
      <c r="AP382" s="51"/>
      <c r="AQ382" s="51"/>
      <c r="AR382" s="51"/>
      <c r="AS382" s="51"/>
      <c r="AT382" s="51"/>
      <c r="AU382" s="51"/>
      <c r="AV382" s="51"/>
      <c r="AW382" s="51"/>
      <c r="AX382" s="51"/>
      <c r="AY382" s="51"/>
      <c r="AZ382" s="51"/>
      <c r="BA382" s="51"/>
      <c r="BB382" s="51"/>
      <c r="BC382" s="51"/>
      <c r="BD382" s="51"/>
      <c r="BE382" s="51"/>
      <c r="BF382" s="51"/>
      <c r="BG382" s="104">
        <v>0</v>
      </c>
      <c r="BH382" s="104">
        <v>0</v>
      </c>
      <c r="BI382" s="104">
        <f>(BJ382-BH382)</f>
        <v>60000</v>
      </c>
      <c r="BJ382" s="104">
        <v>60000</v>
      </c>
      <c r="BK382" s="104">
        <v>56413.31</v>
      </c>
      <c r="BL382" s="104">
        <f t="shared" si="1193"/>
        <v>94.022183333333331</v>
      </c>
      <c r="BM382" s="104"/>
      <c r="BN382" s="104"/>
      <c r="BO382" s="104">
        <v>60000</v>
      </c>
      <c r="BP382" s="104"/>
      <c r="BQ382" s="104"/>
      <c r="BR382" s="104">
        <f>(BS382-BO382)</f>
        <v>-60000</v>
      </c>
      <c r="BS382" s="104">
        <v>0</v>
      </c>
      <c r="BT382" s="104">
        <v>56413.31</v>
      </c>
      <c r="BU382" s="104">
        <f>(BY382-BO382)</f>
        <v>55900</v>
      </c>
      <c r="BV382" s="104">
        <v>0</v>
      </c>
      <c r="BW382" s="104"/>
      <c r="BX382" s="104"/>
      <c r="BY382" s="104">
        <f>BY383</f>
        <v>115900</v>
      </c>
      <c r="BZ382" s="104">
        <f>BZ383</f>
        <v>77122.149999999994</v>
      </c>
      <c r="CA382" s="104">
        <f t="shared" si="1195"/>
        <v>0</v>
      </c>
      <c r="CB382" s="104">
        <f t="shared" si="1196"/>
        <v>66.541975841242447</v>
      </c>
      <c r="CC382" s="104">
        <v>0</v>
      </c>
      <c r="CD382" s="104">
        <v>0</v>
      </c>
      <c r="CE382" s="104">
        <f>CE383</f>
        <v>0</v>
      </c>
      <c r="CF382" s="104">
        <f>CF383</f>
        <v>0</v>
      </c>
      <c r="CG382" s="104">
        <f t="shared" si="1197"/>
        <v>0</v>
      </c>
      <c r="CH382" s="104">
        <f>(CI382-CE382)</f>
        <v>29000</v>
      </c>
      <c r="CI382" s="104">
        <f>CI383</f>
        <v>29000</v>
      </c>
      <c r="CJ382" s="104"/>
      <c r="CK382" s="104">
        <f t="shared" si="1015"/>
        <v>0</v>
      </c>
      <c r="CL382" s="104">
        <f>(CM382-CI382)</f>
        <v>0</v>
      </c>
      <c r="CM382" s="104">
        <f>CM383</f>
        <v>29000</v>
      </c>
      <c r="CN382" s="104"/>
      <c r="CO382" s="104">
        <f t="shared" si="1016"/>
        <v>0</v>
      </c>
      <c r="CP382" s="104">
        <f>(CQ382-CM382)</f>
        <v>0</v>
      </c>
      <c r="CQ382" s="104">
        <f>CQ383</f>
        <v>29000</v>
      </c>
      <c r="CR382" s="104">
        <f>CR383</f>
        <v>28479.42</v>
      </c>
      <c r="CS382" s="104">
        <f t="shared" si="1023"/>
        <v>98.204896551724133</v>
      </c>
      <c r="CT382" s="104">
        <f>(CU382-CQ382)</f>
        <v>3279.4199999999983</v>
      </c>
      <c r="CU382" s="104">
        <f>CU383</f>
        <v>32279.42</v>
      </c>
      <c r="CV382" s="104">
        <f>CV383</f>
        <v>28479.42</v>
      </c>
      <c r="CW382" s="104">
        <f t="shared" si="1095"/>
        <v>88.227793436189373</v>
      </c>
      <c r="CX382" s="104">
        <f>(CY382-CU382)</f>
        <v>0</v>
      </c>
      <c r="CY382" s="104">
        <f t="shared" ref="CY382:DH382" si="1204">CY383</f>
        <v>32279.42</v>
      </c>
      <c r="CZ382" s="104">
        <f t="shared" si="1204"/>
        <v>0</v>
      </c>
      <c r="DA382" s="104">
        <f t="shared" si="1204"/>
        <v>0</v>
      </c>
      <c r="DB382" s="104">
        <f t="shared" si="1204"/>
        <v>0</v>
      </c>
      <c r="DC382" s="104">
        <f>DC383</f>
        <v>0</v>
      </c>
      <c r="DD382" s="104">
        <f t="shared" si="1088"/>
        <v>0</v>
      </c>
      <c r="DE382" s="104">
        <f t="shared" si="1089"/>
        <v>0</v>
      </c>
      <c r="DF382" s="104">
        <f t="shared" ref="DF382" si="1205">DF383</f>
        <v>28479.42</v>
      </c>
      <c r="DG382" s="104">
        <f t="shared" si="1204"/>
        <v>0</v>
      </c>
      <c r="DH382" s="104">
        <f t="shared" si="1204"/>
        <v>0</v>
      </c>
      <c r="DI382" s="104">
        <f t="shared" si="1096"/>
        <v>0</v>
      </c>
      <c r="DJ382" s="104">
        <f>(DK382-DG382)</f>
        <v>0</v>
      </c>
      <c r="DK382" s="104">
        <f>DK383</f>
        <v>0</v>
      </c>
      <c r="DL382" s="104">
        <f t="shared" si="1103"/>
        <v>0</v>
      </c>
      <c r="DM382" s="104">
        <f>(DN382-DK382)</f>
        <v>0</v>
      </c>
      <c r="DN382" s="104">
        <f>DN383</f>
        <v>0</v>
      </c>
      <c r="DO382" s="104">
        <f t="shared" ref="DO382" si="1206">DO383</f>
        <v>0</v>
      </c>
      <c r="DP382" s="104">
        <f t="shared" si="1105"/>
        <v>0</v>
      </c>
      <c r="DQ382" s="104">
        <f>(DR382-DN382)</f>
        <v>0</v>
      </c>
      <c r="DR382" s="104">
        <f>DR383</f>
        <v>0</v>
      </c>
      <c r="DS382" s="104">
        <f t="shared" ref="DS382" si="1207">DS383</f>
        <v>0</v>
      </c>
      <c r="DT382" s="104">
        <f t="shared" si="1098"/>
        <v>0</v>
      </c>
      <c r="DU382" s="104">
        <f>(DV382-DR382)</f>
        <v>0</v>
      </c>
      <c r="DV382" s="104">
        <f>DV383</f>
        <v>0</v>
      </c>
      <c r="DW382" s="104">
        <f t="shared" ref="DW382:DZ382" si="1208">DW383</f>
        <v>0</v>
      </c>
      <c r="DX382" s="104">
        <f t="shared" si="1208"/>
        <v>0</v>
      </c>
      <c r="DY382" s="104">
        <f t="shared" si="1208"/>
        <v>0</v>
      </c>
      <c r="DZ382" s="104">
        <f t="shared" si="1208"/>
        <v>0</v>
      </c>
    </row>
    <row r="383" spans="1:130" s="630" customFormat="1" ht="20.100000000000001" customHeight="1" x14ac:dyDescent="0.35">
      <c r="A383" s="622"/>
      <c r="B383" s="622"/>
      <c r="C383" s="641"/>
      <c r="D383" s="622"/>
      <c r="E383" s="622"/>
      <c r="F383" s="622"/>
      <c r="G383" s="622"/>
      <c r="H383" s="622"/>
      <c r="I383" s="622"/>
      <c r="J383" s="732" t="s">
        <v>208</v>
      </c>
      <c r="K383" s="811">
        <v>3</v>
      </c>
      <c r="L383" s="904" t="s">
        <v>181</v>
      </c>
      <c r="M383" s="904"/>
      <c r="N383" s="904"/>
      <c r="O383" s="904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591"/>
      <c r="AJ383" s="31"/>
      <c r="AK383" s="31"/>
      <c r="AL383" s="31"/>
      <c r="AM383" s="31"/>
      <c r="AN383" s="51"/>
      <c r="AO383" s="51"/>
      <c r="AP383" s="51"/>
      <c r="AQ383" s="51"/>
      <c r="AR383" s="51"/>
      <c r="AS383" s="51"/>
      <c r="AT383" s="51"/>
      <c r="AU383" s="51"/>
      <c r="AV383" s="51"/>
      <c r="AW383" s="51"/>
      <c r="AX383" s="51"/>
      <c r="AY383" s="51"/>
      <c r="AZ383" s="51"/>
      <c r="BA383" s="51"/>
      <c r="BB383" s="51"/>
      <c r="BC383" s="51"/>
      <c r="BD383" s="51"/>
      <c r="BE383" s="51"/>
      <c r="BF383" s="51"/>
      <c r="BG383" s="102">
        <f t="shared" ref="BG383:BK384" si="1209">SUM(BG384)</f>
        <v>0</v>
      </c>
      <c r="BH383" s="102">
        <f t="shared" si="1209"/>
        <v>0</v>
      </c>
      <c r="BI383" s="102">
        <f t="shared" si="1209"/>
        <v>60000</v>
      </c>
      <c r="BJ383" s="102">
        <f t="shared" si="1209"/>
        <v>60000</v>
      </c>
      <c r="BK383" s="102">
        <f t="shared" si="1209"/>
        <v>56413.31</v>
      </c>
      <c r="BL383" s="102">
        <f t="shared" si="1193"/>
        <v>94.022183333333331</v>
      </c>
      <c r="BM383" s="102"/>
      <c r="BN383" s="102"/>
      <c r="BO383" s="102">
        <f>SUM(BO384)</f>
        <v>60000</v>
      </c>
      <c r="BP383" s="102"/>
      <c r="BQ383" s="102"/>
      <c r="BR383" s="102">
        <f t="shared" ref="BR383:BV384" si="1210">SUM(BR384)</f>
        <v>-60000</v>
      </c>
      <c r="BS383" s="102">
        <f t="shared" si="1210"/>
        <v>0</v>
      </c>
      <c r="BT383" s="102">
        <f t="shared" si="1210"/>
        <v>56413.31</v>
      </c>
      <c r="BU383" s="102">
        <f t="shared" si="1210"/>
        <v>55900</v>
      </c>
      <c r="BV383" s="102">
        <f t="shared" si="1210"/>
        <v>0</v>
      </c>
      <c r="BW383" s="102"/>
      <c r="BX383" s="102"/>
      <c r="BY383" s="102">
        <f>SUM(BY384)</f>
        <v>115900</v>
      </c>
      <c r="BZ383" s="102">
        <f>SUM(BZ384)</f>
        <v>77122.149999999994</v>
      </c>
      <c r="CA383" s="102">
        <f t="shared" si="1195"/>
        <v>0</v>
      </c>
      <c r="CB383" s="102">
        <f t="shared" si="1196"/>
        <v>66.541975841242447</v>
      </c>
      <c r="CC383" s="102">
        <f t="shared" ref="CC383:CF385" si="1211">SUM(CC384)</f>
        <v>0</v>
      </c>
      <c r="CD383" s="102">
        <f t="shared" si="1211"/>
        <v>0</v>
      </c>
      <c r="CE383" s="102">
        <f t="shared" si="1211"/>
        <v>0</v>
      </c>
      <c r="CF383" s="102">
        <f t="shared" si="1211"/>
        <v>0</v>
      </c>
      <c r="CG383" s="102">
        <f t="shared" si="1197"/>
        <v>0</v>
      </c>
      <c r="CH383" s="102">
        <f>SUM(CH384)</f>
        <v>29000</v>
      </c>
      <c r="CI383" s="102">
        <f>SUM(CI384)</f>
        <v>29000</v>
      </c>
      <c r="CJ383" s="102"/>
      <c r="CK383" s="102">
        <f t="shared" si="1015"/>
        <v>0</v>
      </c>
      <c r="CL383" s="102">
        <f>SUM(CL384)</f>
        <v>0</v>
      </c>
      <c r="CM383" s="102">
        <f>SUM(CM384)</f>
        <v>29000</v>
      </c>
      <c r="CN383" s="102"/>
      <c r="CO383" s="102">
        <f t="shared" si="1016"/>
        <v>0</v>
      </c>
      <c r="CP383" s="102">
        <f t="shared" ref="CP383:CR384" si="1212">SUM(CP384)</f>
        <v>0</v>
      </c>
      <c r="CQ383" s="102">
        <f t="shared" si="1212"/>
        <v>29000</v>
      </c>
      <c r="CR383" s="102">
        <f t="shared" si="1212"/>
        <v>28479.42</v>
      </c>
      <c r="CS383" s="102">
        <f t="shared" si="1023"/>
        <v>98.204896551724133</v>
      </c>
      <c r="CT383" s="102">
        <f t="shared" ref="CT383:CV384" si="1213">SUM(CT384)</f>
        <v>3279.4199999999983</v>
      </c>
      <c r="CU383" s="102">
        <f t="shared" si="1213"/>
        <v>32279.42</v>
      </c>
      <c r="CV383" s="102">
        <f t="shared" si="1213"/>
        <v>28479.42</v>
      </c>
      <c r="CW383" s="102">
        <f t="shared" si="1095"/>
        <v>88.227793436189373</v>
      </c>
      <c r="CX383" s="102">
        <f>SUM(CX384)</f>
        <v>0</v>
      </c>
      <c r="CY383" s="102">
        <f>SUM(CY384)</f>
        <v>32279.42</v>
      </c>
      <c r="CZ383" s="115">
        <f t="shared" ref="CZ383:DH385" si="1214">SUM(CZ384)</f>
        <v>0</v>
      </c>
      <c r="DA383" s="115">
        <f t="shared" si="1214"/>
        <v>0</v>
      </c>
      <c r="DB383" s="115">
        <f t="shared" ref="DB383:DG385" si="1215">SUM(DB384)</f>
        <v>0</v>
      </c>
      <c r="DC383" s="115">
        <f>SUM(DC384)</f>
        <v>0</v>
      </c>
      <c r="DD383" s="102">
        <f t="shared" si="1088"/>
        <v>0</v>
      </c>
      <c r="DE383" s="102">
        <f t="shared" si="1089"/>
        <v>0</v>
      </c>
      <c r="DF383" s="115">
        <f>SUM(DF384)</f>
        <v>28479.42</v>
      </c>
      <c r="DG383" s="115">
        <f t="shared" si="1215"/>
        <v>0</v>
      </c>
      <c r="DH383" s="102">
        <f t="shared" si="1214"/>
        <v>0</v>
      </c>
      <c r="DI383" s="102">
        <f t="shared" si="1096"/>
        <v>0</v>
      </c>
      <c r="DJ383" s="102">
        <f t="shared" ref="DJ383:DZ385" si="1216">SUM(DJ384)</f>
        <v>0</v>
      </c>
      <c r="DK383" s="115">
        <f t="shared" si="1216"/>
        <v>0</v>
      </c>
      <c r="DL383" s="102">
        <f t="shared" si="1103"/>
        <v>0</v>
      </c>
      <c r="DM383" s="102">
        <f t="shared" si="1216"/>
        <v>0</v>
      </c>
      <c r="DN383" s="115">
        <f t="shared" si="1216"/>
        <v>0</v>
      </c>
      <c r="DO383" s="102">
        <f t="shared" si="1216"/>
        <v>0</v>
      </c>
      <c r="DP383" s="102">
        <f t="shared" si="1105"/>
        <v>0</v>
      </c>
      <c r="DQ383" s="102">
        <f t="shared" si="1216"/>
        <v>0</v>
      </c>
      <c r="DR383" s="115">
        <f t="shared" si="1216"/>
        <v>0</v>
      </c>
      <c r="DS383" s="115">
        <f t="shared" si="1216"/>
        <v>0</v>
      </c>
      <c r="DT383" s="102">
        <f t="shared" si="1098"/>
        <v>0</v>
      </c>
      <c r="DU383" s="102">
        <f t="shared" si="1216"/>
        <v>0</v>
      </c>
      <c r="DV383" s="115">
        <f t="shared" si="1216"/>
        <v>0</v>
      </c>
      <c r="DW383" s="115">
        <f t="shared" si="1216"/>
        <v>0</v>
      </c>
      <c r="DX383" s="115">
        <f t="shared" si="1216"/>
        <v>0</v>
      </c>
      <c r="DY383" s="115">
        <f t="shared" si="1216"/>
        <v>0</v>
      </c>
      <c r="DZ383" s="115">
        <f t="shared" si="1216"/>
        <v>0</v>
      </c>
    </row>
    <row r="384" spans="1:130" s="630" customFormat="1" ht="20.100000000000001" customHeight="1" x14ac:dyDescent="0.35">
      <c r="A384" s="622"/>
      <c r="B384" s="622"/>
      <c r="C384" s="641"/>
      <c r="D384" s="622"/>
      <c r="E384" s="622"/>
      <c r="F384" s="622"/>
      <c r="G384" s="622"/>
      <c r="H384" s="622"/>
      <c r="I384" s="622"/>
      <c r="J384" s="562" t="s">
        <v>208</v>
      </c>
      <c r="K384" s="810"/>
      <c r="L384" s="822">
        <v>32</v>
      </c>
      <c r="M384" s="904" t="s">
        <v>161</v>
      </c>
      <c r="N384" s="904"/>
      <c r="O384" s="904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591"/>
      <c r="AJ384" s="31"/>
      <c r="AK384" s="31"/>
      <c r="AL384" s="31"/>
      <c r="AM384" s="31"/>
      <c r="AN384" s="51"/>
      <c r="AO384" s="51"/>
      <c r="AP384" s="51"/>
      <c r="AQ384" s="51"/>
      <c r="AR384" s="51"/>
      <c r="AS384" s="51"/>
      <c r="AT384" s="51"/>
      <c r="AU384" s="51"/>
      <c r="AV384" s="51"/>
      <c r="AW384" s="51"/>
      <c r="AX384" s="51"/>
      <c r="AY384" s="51"/>
      <c r="AZ384" s="51"/>
      <c r="BA384" s="51"/>
      <c r="BB384" s="51"/>
      <c r="BC384" s="51"/>
      <c r="BD384" s="51"/>
      <c r="BE384" s="51"/>
      <c r="BF384" s="51"/>
      <c r="BG384" s="102">
        <f t="shared" si="1209"/>
        <v>0</v>
      </c>
      <c r="BH384" s="102">
        <f t="shared" si="1209"/>
        <v>0</v>
      </c>
      <c r="BI384" s="102">
        <f t="shared" si="1209"/>
        <v>60000</v>
      </c>
      <c r="BJ384" s="102">
        <f t="shared" si="1209"/>
        <v>60000</v>
      </c>
      <c r="BK384" s="102">
        <f t="shared" si="1209"/>
        <v>56413.31</v>
      </c>
      <c r="BL384" s="102">
        <f t="shared" si="1193"/>
        <v>94.022183333333331</v>
      </c>
      <c r="BM384" s="102"/>
      <c r="BN384" s="102"/>
      <c r="BO384" s="102">
        <f>SUM(BO385)</f>
        <v>60000</v>
      </c>
      <c r="BP384" s="102"/>
      <c r="BQ384" s="102"/>
      <c r="BR384" s="102">
        <f t="shared" si="1210"/>
        <v>-60000</v>
      </c>
      <c r="BS384" s="102">
        <f t="shared" si="1210"/>
        <v>0</v>
      </c>
      <c r="BT384" s="102">
        <f t="shared" si="1210"/>
        <v>56413.31</v>
      </c>
      <c r="BU384" s="102">
        <f t="shared" si="1210"/>
        <v>55900</v>
      </c>
      <c r="BV384" s="102">
        <f t="shared" si="1210"/>
        <v>0</v>
      </c>
      <c r="BW384" s="102"/>
      <c r="BX384" s="102"/>
      <c r="BY384" s="102">
        <f>SUM(BY385)</f>
        <v>115900</v>
      </c>
      <c r="BZ384" s="102">
        <f>SUM(BZ385)</f>
        <v>77122.149999999994</v>
      </c>
      <c r="CA384" s="102">
        <f t="shared" si="1195"/>
        <v>0</v>
      </c>
      <c r="CB384" s="102">
        <f t="shared" si="1196"/>
        <v>66.541975841242447</v>
      </c>
      <c r="CC384" s="102">
        <f t="shared" si="1211"/>
        <v>0</v>
      </c>
      <c r="CD384" s="102">
        <f t="shared" si="1211"/>
        <v>0</v>
      </c>
      <c r="CE384" s="102">
        <f t="shared" si="1211"/>
        <v>0</v>
      </c>
      <c r="CF384" s="102">
        <f t="shared" si="1211"/>
        <v>0</v>
      </c>
      <c r="CG384" s="102">
        <f t="shared" si="1197"/>
        <v>0</v>
      </c>
      <c r="CH384" s="102">
        <f>SUM(CH385)</f>
        <v>29000</v>
      </c>
      <c r="CI384" s="102">
        <f>SUM(CI385)</f>
        <v>29000</v>
      </c>
      <c r="CJ384" s="102"/>
      <c r="CK384" s="102">
        <f t="shared" si="1015"/>
        <v>0</v>
      </c>
      <c r="CL384" s="102">
        <f>SUM(CL385)</f>
        <v>0</v>
      </c>
      <c r="CM384" s="102">
        <f>SUM(CM385)</f>
        <v>29000</v>
      </c>
      <c r="CN384" s="102"/>
      <c r="CO384" s="102">
        <f t="shared" si="1016"/>
        <v>0</v>
      </c>
      <c r="CP384" s="102">
        <f t="shared" si="1212"/>
        <v>0</v>
      </c>
      <c r="CQ384" s="102">
        <f t="shared" si="1212"/>
        <v>29000</v>
      </c>
      <c r="CR384" s="102">
        <f t="shared" si="1212"/>
        <v>28479.42</v>
      </c>
      <c r="CS384" s="102">
        <f t="shared" si="1023"/>
        <v>98.204896551724133</v>
      </c>
      <c r="CT384" s="102">
        <f t="shared" si="1213"/>
        <v>3279.4199999999983</v>
      </c>
      <c r="CU384" s="102">
        <f t="shared" si="1213"/>
        <v>32279.42</v>
      </c>
      <c r="CV384" s="102">
        <f t="shared" si="1213"/>
        <v>28479.42</v>
      </c>
      <c r="CW384" s="102">
        <f t="shared" si="1095"/>
        <v>88.227793436189373</v>
      </c>
      <c r="CX384" s="102">
        <f>SUM(CX385)</f>
        <v>0</v>
      </c>
      <c r="CY384" s="102">
        <f>SUM(CY385)</f>
        <v>32279.42</v>
      </c>
      <c r="CZ384" s="115">
        <f t="shared" si="1214"/>
        <v>0</v>
      </c>
      <c r="DA384" s="115">
        <f t="shared" si="1214"/>
        <v>0</v>
      </c>
      <c r="DB384" s="115">
        <f t="shared" si="1215"/>
        <v>0</v>
      </c>
      <c r="DC384" s="115">
        <f>SUM(DC385)</f>
        <v>0</v>
      </c>
      <c r="DD384" s="102">
        <f t="shared" si="1088"/>
        <v>0</v>
      </c>
      <c r="DE384" s="102">
        <f t="shared" si="1089"/>
        <v>0</v>
      </c>
      <c r="DF384" s="115">
        <f>SUM(DF385)</f>
        <v>28479.42</v>
      </c>
      <c r="DG384" s="115">
        <f t="shared" si="1215"/>
        <v>0</v>
      </c>
      <c r="DH384" s="102">
        <f t="shared" si="1214"/>
        <v>0</v>
      </c>
      <c r="DI384" s="102">
        <f t="shared" si="1096"/>
        <v>0</v>
      </c>
      <c r="DJ384" s="102">
        <f t="shared" si="1216"/>
        <v>0</v>
      </c>
      <c r="DK384" s="115">
        <f t="shared" si="1216"/>
        <v>0</v>
      </c>
      <c r="DL384" s="102">
        <f t="shared" si="1103"/>
        <v>0</v>
      </c>
      <c r="DM384" s="102">
        <f t="shared" si="1216"/>
        <v>0</v>
      </c>
      <c r="DN384" s="115">
        <f t="shared" si="1216"/>
        <v>0</v>
      </c>
      <c r="DO384" s="102">
        <f t="shared" si="1216"/>
        <v>0</v>
      </c>
      <c r="DP384" s="102">
        <f t="shared" si="1105"/>
        <v>0</v>
      </c>
      <c r="DQ384" s="102">
        <f t="shared" si="1216"/>
        <v>0</v>
      </c>
      <c r="DR384" s="115">
        <f t="shared" si="1216"/>
        <v>0</v>
      </c>
      <c r="DS384" s="115">
        <f t="shared" si="1216"/>
        <v>0</v>
      </c>
      <c r="DT384" s="102">
        <f t="shared" si="1098"/>
        <v>0</v>
      </c>
      <c r="DU384" s="102">
        <f t="shared" si="1216"/>
        <v>0</v>
      </c>
      <c r="DV384" s="115">
        <f t="shared" si="1216"/>
        <v>0</v>
      </c>
      <c r="DW384" s="115">
        <f t="shared" si="1216"/>
        <v>0</v>
      </c>
      <c r="DX384" s="115">
        <f t="shared" si="1216"/>
        <v>0</v>
      </c>
      <c r="DY384" s="115">
        <f t="shared" si="1216"/>
        <v>0</v>
      </c>
      <c r="DZ384" s="115">
        <f t="shared" si="1216"/>
        <v>0</v>
      </c>
    </row>
    <row r="385" spans="1:130" s="630" customFormat="1" ht="20.100000000000001" customHeight="1" x14ac:dyDescent="0.35">
      <c r="A385" s="622"/>
      <c r="B385" s="640" t="s">
        <v>644</v>
      </c>
      <c r="C385" s="641" t="s">
        <v>471</v>
      </c>
      <c r="D385" s="622"/>
      <c r="E385" s="622"/>
      <c r="F385" s="622"/>
      <c r="G385" s="622"/>
      <c r="H385" s="622"/>
      <c r="I385" s="622"/>
      <c r="J385" s="562" t="s">
        <v>208</v>
      </c>
      <c r="K385" s="810"/>
      <c r="L385" s="587"/>
      <c r="M385" s="819">
        <v>321</v>
      </c>
      <c r="N385" s="819" t="s">
        <v>21</v>
      </c>
      <c r="O385" s="808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591"/>
      <c r="AJ385" s="31"/>
      <c r="AK385" s="31"/>
      <c r="AL385" s="31"/>
      <c r="AM385" s="31"/>
      <c r="AN385" s="51"/>
      <c r="AO385" s="51"/>
      <c r="AP385" s="51"/>
      <c r="AQ385" s="51"/>
      <c r="AR385" s="51"/>
      <c r="AS385" s="51"/>
      <c r="AT385" s="51"/>
      <c r="AU385" s="51"/>
      <c r="AV385" s="51"/>
      <c r="AW385" s="51"/>
      <c r="AX385" s="51"/>
      <c r="AY385" s="51"/>
      <c r="AZ385" s="51"/>
      <c r="BA385" s="51"/>
      <c r="BB385" s="51"/>
      <c r="BC385" s="51"/>
      <c r="BD385" s="51"/>
      <c r="BE385" s="51"/>
      <c r="BF385" s="51"/>
      <c r="BG385" s="102">
        <f>SUM(BG386)</f>
        <v>0</v>
      </c>
      <c r="BH385" s="102">
        <f>SUM(BH386)</f>
        <v>0</v>
      </c>
      <c r="BI385" s="102">
        <f>SUM(BI386)</f>
        <v>60000</v>
      </c>
      <c r="BJ385" s="102">
        <f>SUM(BJ386)</f>
        <v>60000</v>
      </c>
      <c r="BK385" s="102">
        <f>SUM(BK386:BK387)</f>
        <v>56413.31</v>
      </c>
      <c r="BL385" s="102">
        <f t="shared" si="1193"/>
        <v>94.022183333333331</v>
      </c>
      <c r="BM385" s="102"/>
      <c r="BN385" s="102"/>
      <c r="BO385" s="102">
        <f>SUM(BO386+BO387)</f>
        <v>60000</v>
      </c>
      <c r="BP385" s="102"/>
      <c r="BQ385" s="102"/>
      <c r="BR385" s="102">
        <f>SUM(BR386)</f>
        <v>-60000</v>
      </c>
      <c r="BS385" s="102">
        <f>SUM(BS386)</f>
        <v>0</v>
      </c>
      <c r="BT385" s="102">
        <f>SUM(BT386+BT387)</f>
        <v>56413.31</v>
      </c>
      <c r="BU385" s="102">
        <f>SUM(BU386+BU387)</f>
        <v>55900</v>
      </c>
      <c r="BV385" s="102">
        <f>SUM(BV386)</f>
        <v>0</v>
      </c>
      <c r="BW385" s="102"/>
      <c r="BX385" s="102"/>
      <c r="BY385" s="102">
        <f>SUM(BY386+BY387)</f>
        <v>115900</v>
      </c>
      <c r="BZ385" s="102">
        <f>SUM(BZ386:BZ387)</f>
        <v>77122.149999999994</v>
      </c>
      <c r="CA385" s="102">
        <f t="shared" si="1195"/>
        <v>0</v>
      </c>
      <c r="CB385" s="102">
        <f t="shared" si="1196"/>
        <v>66.541975841242447</v>
      </c>
      <c r="CC385" s="102">
        <f t="shared" si="1211"/>
        <v>0</v>
      </c>
      <c r="CD385" s="102">
        <f t="shared" si="1211"/>
        <v>0</v>
      </c>
      <c r="CE385" s="102">
        <f t="shared" si="1211"/>
        <v>0</v>
      </c>
      <c r="CF385" s="102">
        <f t="shared" si="1211"/>
        <v>0</v>
      </c>
      <c r="CG385" s="102">
        <f t="shared" si="1197"/>
        <v>0</v>
      </c>
      <c r="CH385" s="102">
        <f>SUM(CH386+CH387)</f>
        <v>29000</v>
      </c>
      <c r="CI385" s="102">
        <f>SUM(CI386)</f>
        <v>29000</v>
      </c>
      <c r="CJ385" s="102"/>
      <c r="CK385" s="102">
        <f t="shared" si="1015"/>
        <v>0</v>
      </c>
      <c r="CL385" s="102">
        <f>SUM(CL386+CL387)</f>
        <v>0</v>
      </c>
      <c r="CM385" s="102">
        <f>SUM(CM386)</f>
        <v>29000</v>
      </c>
      <c r="CN385" s="102"/>
      <c r="CO385" s="102">
        <f t="shared" si="1016"/>
        <v>0</v>
      </c>
      <c r="CP385" s="102">
        <f>SUM(CP386+CP387)</f>
        <v>0</v>
      </c>
      <c r="CQ385" s="102">
        <f>SUM(CQ386)</f>
        <v>29000</v>
      </c>
      <c r="CR385" s="102">
        <f>SUM(CR386)</f>
        <v>28479.42</v>
      </c>
      <c r="CS385" s="102">
        <f t="shared" si="1023"/>
        <v>98.204896551724133</v>
      </c>
      <c r="CT385" s="102">
        <f>SUM(CT386+CT387)</f>
        <v>3279.4199999999983</v>
      </c>
      <c r="CU385" s="102">
        <f>SUM(CU386)</f>
        <v>32279.42</v>
      </c>
      <c r="CV385" s="102">
        <f>SUM(CV386)</f>
        <v>28479.42</v>
      </c>
      <c r="CW385" s="102">
        <f t="shared" si="1095"/>
        <v>88.227793436189373</v>
      </c>
      <c r="CX385" s="102">
        <f>SUM(CX386+CX387)</f>
        <v>0</v>
      </c>
      <c r="CY385" s="102">
        <f>SUM(CY386)</f>
        <v>32279.42</v>
      </c>
      <c r="CZ385" s="115">
        <f t="shared" si="1214"/>
        <v>0</v>
      </c>
      <c r="DA385" s="115">
        <f t="shared" si="1214"/>
        <v>0</v>
      </c>
      <c r="DB385" s="115">
        <f t="shared" si="1215"/>
        <v>0</v>
      </c>
      <c r="DC385" s="115">
        <f>SUM(DC386)</f>
        <v>0</v>
      </c>
      <c r="DD385" s="102">
        <f t="shared" si="1088"/>
        <v>0</v>
      </c>
      <c r="DE385" s="102">
        <f t="shared" si="1089"/>
        <v>0</v>
      </c>
      <c r="DF385" s="115">
        <f>SUM(DF386)</f>
        <v>28479.42</v>
      </c>
      <c r="DG385" s="115">
        <f t="shared" si="1215"/>
        <v>0</v>
      </c>
      <c r="DH385" s="102">
        <f t="shared" si="1214"/>
        <v>0</v>
      </c>
      <c r="DI385" s="102">
        <f t="shared" si="1096"/>
        <v>0</v>
      </c>
      <c r="DJ385" s="102">
        <f>SUM(DJ386+DJ387)</f>
        <v>0</v>
      </c>
      <c r="DK385" s="115">
        <f>SUM(DK386)</f>
        <v>0</v>
      </c>
      <c r="DL385" s="102">
        <f t="shared" si="1103"/>
        <v>0</v>
      </c>
      <c r="DM385" s="102">
        <f>SUM(DM386+DM387)</f>
        <v>0</v>
      </c>
      <c r="DN385" s="115">
        <f>SUM(DN386)</f>
        <v>0</v>
      </c>
      <c r="DO385" s="102">
        <f t="shared" si="1216"/>
        <v>0</v>
      </c>
      <c r="DP385" s="102">
        <f t="shared" si="1105"/>
        <v>0</v>
      </c>
      <c r="DQ385" s="102">
        <f>SUM(DQ386+DQ387)</f>
        <v>0</v>
      </c>
      <c r="DR385" s="115">
        <f>SUM(DR386)</f>
        <v>0</v>
      </c>
      <c r="DS385" s="115">
        <f t="shared" si="1216"/>
        <v>0</v>
      </c>
      <c r="DT385" s="102">
        <f t="shared" si="1098"/>
        <v>0</v>
      </c>
      <c r="DU385" s="102">
        <f>SUM(DU386+DU387)</f>
        <v>0</v>
      </c>
      <c r="DV385" s="115">
        <f>SUM(DV386)</f>
        <v>0</v>
      </c>
      <c r="DW385" s="115">
        <f t="shared" si="1216"/>
        <v>0</v>
      </c>
      <c r="DX385" s="115">
        <f t="shared" si="1216"/>
        <v>0</v>
      </c>
      <c r="DY385" s="115">
        <f t="shared" si="1216"/>
        <v>0</v>
      </c>
      <c r="DZ385" s="115">
        <f t="shared" si="1216"/>
        <v>0</v>
      </c>
    </row>
    <row r="386" spans="1:130" s="630" customFormat="1" ht="20.100000000000001" customHeight="1" x14ac:dyDescent="0.35">
      <c r="A386" s="622"/>
      <c r="B386" s="622"/>
      <c r="C386" s="641"/>
      <c r="D386" s="622"/>
      <c r="E386" s="622"/>
      <c r="F386" s="622"/>
      <c r="G386" s="622"/>
      <c r="H386" s="622"/>
      <c r="I386" s="622"/>
      <c r="J386" s="619" t="s">
        <v>208</v>
      </c>
      <c r="K386" s="810"/>
      <c r="L386" s="587"/>
      <c r="M386" s="680"/>
      <c r="N386" s="681">
        <v>3211</v>
      </c>
      <c r="O386" s="824" t="s">
        <v>163</v>
      </c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591"/>
      <c r="AJ386" s="31"/>
      <c r="AK386" s="31"/>
      <c r="AL386" s="31"/>
      <c r="AM386" s="31"/>
      <c r="AN386" s="51"/>
      <c r="AO386" s="51"/>
      <c r="AP386" s="51"/>
      <c r="AQ386" s="51"/>
      <c r="AR386" s="51"/>
      <c r="AS386" s="51"/>
      <c r="AT386" s="51"/>
      <c r="AU386" s="51"/>
      <c r="AV386" s="51"/>
      <c r="AW386" s="51"/>
      <c r="AX386" s="51"/>
      <c r="AY386" s="51"/>
      <c r="AZ386" s="51"/>
      <c r="BA386" s="51"/>
      <c r="BB386" s="51"/>
      <c r="BC386" s="51"/>
      <c r="BD386" s="51"/>
      <c r="BE386" s="51"/>
      <c r="BF386" s="51"/>
      <c r="BG386" s="51">
        <v>0</v>
      </c>
      <c r="BH386" s="51">
        <v>0</v>
      </c>
      <c r="BI386" s="51">
        <f>(BJ386-BH386)</f>
        <v>60000</v>
      </c>
      <c r="BJ386" s="51">
        <v>60000</v>
      </c>
      <c r="BK386" s="51">
        <v>47514.47</v>
      </c>
      <c r="BL386" s="51">
        <f t="shared" si="1193"/>
        <v>79.190783333333343</v>
      </c>
      <c r="BM386" s="51"/>
      <c r="BN386" s="51"/>
      <c r="BO386" s="51">
        <v>60000</v>
      </c>
      <c r="BP386" s="51"/>
      <c r="BQ386" s="51"/>
      <c r="BR386" s="51">
        <f>(BS386-BO386)</f>
        <v>-60000</v>
      </c>
      <c r="BS386" s="51">
        <v>0</v>
      </c>
      <c r="BT386" s="51">
        <v>47514.47</v>
      </c>
      <c r="BU386" s="51">
        <f>(BY386-BO386)</f>
        <v>47000</v>
      </c>
      <c r="BV386" s="51">
        <v>0</v>
      </c>
      <c r="BW386" s="51"/>
      <c r="BX386" s="51"/>
      <c r="BY386" s="51">
        <v>107000</v>
      </c>
      <c r="BZ386" s="51">
        <v>68223.31</v>
      </c>
      <c r="CA386" s="51">
        <f t="shared" si="1195"/>
        <v>0</v>
      </c>
      <c r="CB386" s="51">
        <f t="shared" si="1196"/>
        <v>63.76010280373832</v>
      </c>
      <c r="CC386" s="51"/>
      <c r="CD386" s="51"/>
      <c r="CE386" s="51">
        <v>0</v>
      </c>
      <c r="CF386" s="51">
        <v>0</v>
      </c>
      <c r="CG386" s="51">
        <f t="shared" si="1197"/>
        <v>0</v>
      </c>
      <c r="CH386" s="51">
        <f>(CI386-CE386)</f>
        <v>29000</v>
      </c>
      <c r="CI386" s="51">
        <v>29000</v>
      </c>
      <c r="CJ386" s="51"/>
      <c r="CK386" s="51">
        <f t="shared" si="1015"/>
        <v>0</v>
      </c>
      <c r="CL386" s="51">
        <f>(CM386-CI386)</f>
        <v>0</v>
      </c>
      <c r="CM386" s="51">
        <v>29000</v>
      </c>
      <c r="CN386" s="51"/>
      <c r="CO386" s="51">
        <f t="shared" si="1016"/>
        <v>0</v>
      </c>
      <c r="CP386" s="51">
        <f>(CQ386-CM386)</f>
        <v>0</v>
      </c>
      <c r="CQ386" s="51">
        <v>29000</v>
      </c>
      <c r="CR386" s="51">
        <v>28479.42</v>
      </c>
      <c r="CS386" s="51">
        <f t="shared" si="1023"/>
        <v>98.204896551724133</v>
      </c>
      <c r="CT386" s="51">
        <f>(CU386-CQ386)</f>
        <v>3279.4199999999983</v>
      </c>
      <c r="CU386" s="51">
        <v>32279.42</v>
      </c>
      <c r="CV386" s="51">
        <v>28479.42</v>
      </c>
      <c r="CW386" s="51">
        <f t="shared" si="1095"/>
        <v>88.227793436189373</v>
      </c>
      <c r="CX386" s="51">
        <f>(CY386-CU386)</f>
        <v>0</v>
      </c>
      <c r="CY386" s="51">
        <v>32279.42</v>
      </c>
      <c r="CZ386" s="745"/>
      <c r="DA386" s="745"/>
      <c r="DB386" s="745">
        <v>0</v>
      </c>
      <c r="DC386" s="745">
        <v>0</v>
      </c>
      <c r="DD386" s="51">
        <f t="shared" si="1088"/>
        <v>0</v>
      </c>
      <c r="DE386" s="51">
        <f t="shared" si="1089"/>
        <v>0</v>
      </c>
      <c r="DF386" s="745">
        <v>28479.42</v>
      </c>
      <c r="DG386" s="745">
        <v>0</v>
      </c>
      <c r="DH386" s="51"/>
      <c r="DI386" s="51">
        <f t="shared" si="1096"/>
        <v>0</v>
      </c>
      <c r="DJ386" s="51">
        <f>(DK386-DG386)</f>
        <v>0</v>
      </c>
      <c r="DK386" s="745"/>
      <c r="DL386" s="51">
        <f t="shared" si="1103"/>
        <v>0</v>
      </c>
      <c r="DM386" s="51">
        <f>(DN386-DK386)</f>
        <v>0</v>
      </c>
      <c r="DN386" s="745"/>
      <c r="DO386" s="51"/>
      <c r="DP386" s="51">
        <f t="shared" si="1105"/>
        <v>0</v>
      </c>
      <c r="DQ386" s="51">
        <f>(DR386-DN386)</f>
        <v>0</v>
      </c>
      <c r="DR386" s="745"/>
      <c r="DS386" s="745"/>
      <c r="DT386" s="51">
        <f t="shared" si="1098"/>
        <v>0</v>
      </c>
      <c r="DU386" s="51">
        <f>(DV386-DR386)</f>
        <v>0</v>
      </c>
      <c r="DV386" s="745"/>
      <c r="DW386" s="745"/>
      <c r="DX386" s="745"/>
      <c r="DY386" s="745"/>
      <c r="DZ386" s="745"/>
    </row>
    <row r="387" spans="1:130" s="630" customFormat="1" ht="21" hidden="1" customHeight="1" x14ac:dyDescent="0.35">
      <c r="A387" s="635"/>
      <c r="B387" s="635"/>
      <c r="C387" s="644"/>
      <c r="D387" s="635"/>
      <c r="E387" s="635"/>
      <c r="F387" s="635"/>
      <c r="G387" s="635"/>
      <c r="H387" s="635"/>
      <c r="I387" s="635"/>
      <c r="J387" s="524" t="s">
        <v>208</v>
      </c>
      <c r="K387" s="811"/>
      <c r="L387" s="822"/>
      <c r="M387" s="822"/>
      <c r="N387" s="558">
        <v>3213</v>
      </c>
      <c r="O387" s="821" t="s">
        <v>170</v>
      </c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F387" s="35"/>
      <c r="AG387" s="35"/>
      <c r="AH387" s="35"/>
      <c r="AI387" s="574"/>
      <c r="AJ387" s="35"/>
      <c r="AK387" s="35"/>
      <c r="AL387" s="35"/>
      <c r="AM387" s="35"/>
      <c r="AN387" s="38"/>
      <c r="AO387" s="38"/>
      <c r="AP387" s="38"/>
      <c r="AQ387" s="38"/>
      <c r="AR387" s="38"/>
      <c r="AS387" s="38"/>
      <c r="AT387" s="38"/>
      <c r="AU387" s="38"/>
      <c r="AV387" s="38"/>
      <c r="AW387" s="38"/>
      <c r="AX387" s="38"/>
      <c r="AY387" s="38"/>
      <c r="AZ387" s="38"/>
      <c r="BA387" s="38"/>
      <c r="BB387" s="38"/>
      <c r="BC387" s="38"/>
      <c r="BD387" s="38"/>
      <c r="BE387" s="38"/>
      <c r="BF387" s="38"/>
      <c r="BG387" s="38">
        <v>0</v>
      </c>
      <c r="BH387" s="38">
        <v>0</v>
      </c>
      <c r="BI387" s="38"/>
      <c r="BJ387" s="38">
        <v>0</v>
      </c>
      <c r="BK387" s="38">
        <v>8898.84</v>
      </c>
      <c r="BL387" s="38">
        <f t="shared" si="1193"/>
        <v>0</v>
      </c>
      <c r="BM387" s="38"/>
      <c r="BN387" s="38"/>
      <c r="BO387" s="38">
        <v>0</v>
      </c>
      <c r="BP387" s="38"/>
      <c r="BQ387" s="38"/>
      <c r="BR387" s="38">
        <f>(BS387-BO387)</f>
        <v>0</v>
      </c>
      <c r="BS387" s="38">
        <v>0</v>
      </c>
      <c r="BT387" s="38">
        <v>8898.84</v>
      </c>
      <c r="BU387" s="38">
        <f>(BY387-BO387)</f>
        <v>8900</v>
      </c>
      <c r="BV387" s="38">
        <v>0</v>
      </c>
      <c r="BW387" s="38"/>
      <c r="BX387" s="38"/>
      <c r="BY387" s="38">
        <v>8900</v>
      </c>
      <c r="BZ387" s="38">
        <v>8898.84</v>
      </c>
      <c r="CA387" s="38">
        <f t="shared" si="1195"/>
        <v>0</v>
      </c>
      <c r="CB387" s="38">
        <f t="shared" si="1196"/>
        <v>99.986966292134838</v>
      </c>
      <c r="CC387" s="38"/>
      <c r="CD387" s="38"/>
      <c r="CE387" s="38">
        <v>0</v>
      </c>
      <c r="CF387" s="38"/>
      <c r="CG387" s="38">
        <f t="shared" si="1197"/>
        <v>0</v>
      </c>
      <c r="CH387" s="38">
        <f>(CI387-CE387)</f>
        <v>0</v>
      </c>
      <c r="CI387" s="38">
        <v>0</v>
      </c>
      <c r="CJ387" s="38">
        <v>0</v>
      </c>
      <c r="CK387" s="38">
        <v>0</v>
      </c>
      <c r="CL387" s="38">
        <v>0</v>
      </c>
      <c r="CM387" s="38">
        <v>0</v>
      </c>
      <c r="CN387" s="38">
        <v>0</v>
      </c>
      <c r="CO387" s="38">
        <v>0</v>
      </c>
      <c r="CP387" s="38">
        <v>0</v>
      </c>
      <c r="CQ387" s="38">
        <v>0</v>
      </c>
      <c r="CR387" s="38">
        <v>0</v>
      </c>
      <c r="CS387" s="38">
        <v>0</v>
      </c>
      <c r="CT387" s="38">
        <v>0</v>
      </c>
      <c r="CU387" s="38">
        <v>0</v>
      </c>
      <c r="CV387" s="38">
        <v>0</v>
      </c>
      <c r="CW387" s="38">
        <v>0</v>
      </c>
      <c r="CX387" s="38">
        <v>0</v>
      </c>
      <c r="CY387" s="38">
        <v>0</v>
      </c>
      <c r="CZ387" s="746"/>
      <c r="DA387" s="746"/>
      <c r="DB387" s="746">
        <v>0</v>
      </c>
      <c r="DC387" s="746">
        <v>0</v>
      </c>
      <c r="DD387" s="38">
        <v>0</v>
      </c>
      <c r="DE387" s="38">
        <v>0</v>
      </c>
      <c r="DF387" s="746"/>
      <c r="DG387" s="746">
        <v>0</v>
      </c>
      <c r="DH387" s="38"/>
      <c r="DI387" s="38">
        <v>0</v>
      </c>
      <c r="DJ387" s="38">
        <v>0</v>
      </c>
      <c r="DK387" s="746"/>
      <c r="DL387" s="38">
        <v>0</v>
      </c>
      <c r="DM387" s="38">
        <v>0</v>
      </c>
      <c r="DN387" s="746"/>
      <c r="DO387" s="38"/>
      <c r="DP387" s="38">
        <v>0</v>
      </c>
      <c r="DQ387" s="38">
        <v>0</v>
      </c>
      <c r="DR387" s="746"/>
      <c r="DS387" s="746"/>
      <c r="DT387" s="38">
        <v>0</v>
      </c>
      <c r="DU387" s="38">
        <v>0</v>
      </c>
      <c r="DV387" s="746"/>
      <c r="DW387" s="746"/>
      <c r="DX387" s="746"/>
      <c r="DY387" s="746"/>
      <c r="DZ387" s="746"/>
    </row>
    <row r="388" spans="1:130" s="630" customFormat="1" ht="20.100000000000001" customHeight="1" x14ac:dyDescent="0.35">
      <c r="A388" s="622"/>
      <c r="B388" s="633" t="s">
        <v>618</v>
      </c>
      <c r="C388" s="530"/>
      <c r="D388" s="634"/>
      <c r="E388" s="634" t="s">
        <v>7</v>
      </c>
      <c r="F388" s="634"/>
      <c r="G388" s="634"/>
      <c r="H388" s="634"/>
      <c r="I388" s="634"/>
      <c r="J388" s="634" t="s">
        <v>208</v>
      </c>
      <c r="K388" s="651"/>
      <c r="L388" s="924" t="s">
        <v>673</v>
      </c>
      <c r="M388" s="924"/>
      <c r="N388" s="924"/>
      <c r="O388" s="924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570"/>
      <c r="AJ388" s="36"/>
      <c r="AK388" s="36"/>
      <c r="AL388" s="36"/>
      <c r="AM388" s="36"/>
      <c r="AN388" s="99"/>
      <c r="AO388" s="99"/>
      <c r="AP388" s="99"/>
      <c r="AQ388" s="99"/>
      <c r="AR388" s="99"/>
      <c r="AS388" s="99"/>
      <c r="AT388" s="99"/>
      <c r="AU388" s="99"/>
      <c r="AV388" s="99"/>
      <c r="AW388" s="99"/>
      <c r="AX388" s="99"/>
      <c r="AY388" s="99"/>
      <c r="AZ388" s="99"/>
      <c r="BA388" s="99"/>
      <c r="BB388" s="99"/>
      <c r="BC388" s="99"/>
      <c r="BD388" s="99"/>
      <c r="BE388" s="99"/>
      <c r="BF388" s="99"/>
      <c r="BG388" s="100">
        <f>BG390</f>
        <v>0</v>
      </c>
      <c r="BH388" s="100">
        <f>BH390</f>
        <v>0</v>
      </c>
      <c r="BI388" s="99"/>
      <c r="BJ388" s="100">
        <f>BJ390</f>
        <v>0</v>
      </c>
      <c r="BK388" s="100">
        <f>BK390</f>
        <v>0</v>
      </c>
      <c r="BL388" s="100">
        <f t="shared" ref="BL388:BL393" si="1217">IFERROR(BK388/BJ388*100,)</f>
        <v>0</v>
      </c>
      <c r="BM388" s="100"/>
      <c r="BN388" s="100"/>
      <c r="BO388" s="100">
        <f>BO390</f>
        <v>225000</v>
      </c>
      <c r="BP388" s="100"/>
      <c r="BQ388" s="100"/>
      <c r="BR388" s="100">
        <f t="shared" ref="BR388:BY388" si="1218">BR390</f>
        <v>0</v>
      </c>
      <c r="BS388" s="100">
        <f t="shared" si="1218"/>
        <v>225000</v>
      </c>
      <c r="BT388" s="100">
        <f>BT390</f>
        <v>0</v>
      </c>
      <c r="BU388" s="100">
        <f t="shared" si="1218"/>
        <v>-205000</v>
      </c>
      <c r="BV388" s="100">
        <f t="shared" si="1218"/>
        <v>225000</v>
      </c>
      <c r="BW388" s="100"/>
      <c r="BX388" s="100"/>
      <c r="BY388" s="100">
        <f t="shared" si="1218"/>
        <v>20000</v>
      </c>
      <c r="BZ388" s="100">
        <f>BZ390</f>
        <v>11392.48</v>
      </c>
      <c r="CA388" s="100">
        <f t="shared" ref="CA388:CA393" si="1219">IFERROR(BZ388/BG388*100,)</f>
        <v>0</v>
      </c>
      <c r="CB388" s="100">
        <f t="shared" ref="CB388:CB393" si="1220">IFERROR(BZ388/BY388*100,)</f>
        <v>56.962400000000002</v>
      </c>
      <c r="CC388" s="100">
        <f>CC390</f>
        <v>100000</v>
      </c>
      <c r="CD388" s="100">
        <f>CD390</f>
        <v>0</v>
      </c>
      <c r="CE388" s="100">
        <f>CE390</f>
        <v>225000</v>
      </c>
      <c r="CF388" s="100">
        <f>CF390</f>
        <v>45479.42</v>
      </c>
      <c r="CG388" s="100">
        <f t="shared" si="1197"/>
        <v>20.213075555555555</v>
      </c>
      <c r="CH388" s="100">
        <f>CH390</f>
        <v>0</v>
      </c>
      <c r="CI388" s="100">
        <f>CI390</f>
        <v>225000</v>
      </c>
      <c r="CJ388" s="100"/>
      <c r="CK388" s="100">
        <f>IFERROR(CJ388/CI388*100,)</f>
        <v>0</v>
      </c>
      <c r="CL388" s="100">
        <f>CL390</f>
        <v>0</v>
      </c>
      <c r="CM388" s="100">
        <f>CM390</f>
        <v>225000</v>
      </c>
      <c r="CN388" s="100"/>
      <c r="CO388" s="100">
        <f>IFERROR(CN388/CM388*100,)</f>
        <v>0</v>
      </c>
      <c r="CP388" s="100">
        <f>CP390</f>
        <v>0</v>
      </c>
      <c r="CQ388" s="100">
        <f>CQ390</f>
        <v>225000</v>
      </c>
      <c r="CR388" s="100">
        <f>CR390</f>
        <v>176944.86000000002</v>
      </c>
      <c r="CS388" s="100">
        <f>IFERROR(CR388/CQ388*100,)</f>
        <v>78.642160000000004</v>
      </c>
      <c r="CT388" s="100">
        <f>CT390</f>
        <v>-8600</v>
      </c>
      <c r="CU388" s="100">
        <f>CU390</f>
        <v>216400</v>
      </c>
      <c r="CV388" s="100">
        <f>CV390</f>
        <v>176944.86000000002</v>
      </c>
      <c r="CW388" s="100">
        <f>IFERROR(CV388/CU388*100,)</f>
        <v>81.767495378927919</v>
      </c>
      <c r="CX388" s="100">
        <f t="shared" ref="CX388:DH388" si="1221">CX390</f>
        <v>39933</v>
      </c>
      <c r="CY388" s="100">
        <f t="shared" si="1221"/>
        <v>256333</v>
      </c>
      <c r="CZ388" s="100">
        <f t="shared" si="1221"/>
        <v>168720</v>
      </c>
      <c r="DA388" s="100">
        <f t="shared" si="1221"/>
        <v>0</v>
      </c>
      <c r="DB388" s="100">
        <f>DB390</f>
        <v>197265.8</v>
      </c>
      <c r="DC388" s="100">
        <f>DC390</f>
        <v>156462.85</v>
      </c>
      <c r="DD388" s="100">
        <f t="shared" ref="DD388:DD405" si="1222">IFERROR(DC388/DB388*100,)</f>
        <v>79.315750626819252</v>
      </c>
      <c r="DE388" s="100">
        <f t="shared" ref="DE388:DE405" si="1223">IFERROR(DC388/DK388*100,)</f>
        <v>71.119477272727266</v>
      </c>
      <c r="DF388" s="100">
        <f t="shared" ref="DF388" si="1224">DF390</f>
        <v>236520.71000000002</v>
      </c>
      <c r="DG388" s="100">
        <f t="shared" si="1221"/>
        <v>215000</v>
      </c>
      <c r="DH388" s="100">
        <f t="shared" si="1221"/>
        <v>0</v>
      </c>
      <c r="DI388" s="100">
        <f>IFERROR(DH388/DG388*100,)</f>
        <v>0</v>
      </c>
      <c r="DJ388" s="100">
        <f>DJ390</f>
        <v>5000</v>
      </c>
      <c r="DK388" s="100">
        <f>DK390</f>
        <v>220000</v>
      </c>
      <c r="DL388" s="100">
        <f>IFERROR(DF388/DK388*100,)</f>
        <v>107.50941363636363</v>
      </c>
      <c r="DM388" s="100">
        <f>DM390</f>
        <v>0</v>
      </c>
      <c r="DN388" s="100">
        <f>DN390</f>
        <v>220000</v>
      </c>
      <c r="DO388" s="100">
        <f t="shared" ref="DO388" si="1225">DO390</f>
        <v>156462.85</v>
      </c>
      <c r="DP388" s="100">
        <f>IFERROR(DO388/DN388*100,)</f>
        <v>71.119477272727266</v>
      </c>
      <c r="DQ388" s="100">
        <f>DQ390</f>
        <v>0</v>
      </c>
      <c r="DR388" s="100">
        <f>DR390</f>
        <v>220000</v>
      </c>
      <c r="DS388" s="100">
        <f t="shared" ref="DS388" si="1226">DS390</f>
        <v>170479.77</v>
      </c>
      <c r="DT388" s="100">
        <f>IFERROR(DS388/DR388*100,)</f>
        <v>77.490804545454537</v>
      </c>
      <c r="DU388" s="100">
        <f>DU390</f>
        <v>-24000</v>
      </c>
      <c r="DV388" s="100">
        <f>DV390</f>
        <v>196000</v>
      </c>
      <c r="DW388" s="100">
        <f t="shared" ref="DW388:DZ388" si="1227">DW390</f>
        <v>30000</v>
      </c>
      <c r="DX388" s="100">
        <f t="shared" ref="DX388" si="1228">DX390</f>
        <v>30000</v>
      </c>
      <c r="DY388" s="100">
        <f t="shared" si="1227"/>
        <v>0</v>
      </c>
      <c r="DZ388" s="100">
        <f t="shared" si="1227"/>
        <v>0</v>
      </c>
    </row>
    <row r="389" spans="1:130" s="630" customFormat="1" ht="19.5" customHeight="1" x14ac:dyDescent="0.35">
      <c r="A389" s="622"/>
      <c r="B389" s="637"/>
      <c r="C389" s="643"/>
      <c r="D389" s="637"/>
      <c r="E389" s="637"/>
      <c r="F389" s="637"/>
      <c r="G389" s="637"/>
      <c r="H389" s="637"/>
      <c r="I389" s="637"/>
      <c r="J389" s="637"/>
      <c r="K389" s="657" t="s">
        <v>471</v>
      </c>
      <c r="L389" s="552" t="s">
        <v>533</v>
      </c>
      <c r="M389" s="552"/>
      <c r="N389" s="552"/>
      <c r="O389" s="814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591"/>
      <c r="AJ389" s="31"/>
      <c r="AK389" s="31"/>
      <c r="AL389" s="31"/>
      <c r="AM389" s="31"/>
      <c r="AN389" s="51"/>
      <c r="AO389" s="51"/>
      <c r="AP389" s="51"/>
      <c r="AQ389" s="51"/>
      <c r="AR389" s="51"/>
      <c r="AS389" s="51"/>
      <c r="AT389" s="51"/>
      <c r="AU389" s="51"/>
      <c r="AV389" s="51"/>
      <c r="AW389" s="51"/>
      <c r="AX389" s="51"/>
      <c r="AY389" s="51"/>
      <c r="AZ389" s="51"/>
      <c r="BA389" s="51"/>
      <c r="BB389" s="51"/>
      <c r="BC389" s="51"/>
      <c r="BD389" s="51"/>
      <c r="BE389" s="51"/>
      <c r="BF389" s="51"/>
      <c r="BG389" s="104">
        <v>0</v>
      </c>
      <c r="BH389" s="104">
        <v>0</v>
      </c>
      <c r="BI389" s="104">
        <f>(BJ389-BH389)</f>
        <v>0</v>
      </c>
      <c r="BJ389" s="104">
        <v>0</v>
      </c>
      <c r="BK389" s="104">
        <v>0</v>
      </c>
      <c r="BL389" s="104">
        <f t="shared" si="1217"/>
        <v>0</v>
      </c>
      <c r="BM389" s="104"/>
      <c r="BN389" s="104"/>
      <c r="BO389" s="104">
        <f>BO390</f>
        <v>225000</v>
      </c>
      <c r="BP389" s="104"/>
      <c r="BQ389" s="104"/>
      <c r="BR389" s="104">
        <f>(BS389-BO389)</f>
        <v>0</v>
      </c>
      <c r="BS389" s="104">
        <f>BS390</f>
        <v>225000</v>
      </c>
      <c r="BT389" s="104">
        <f>BT390</f>
        <v>0</v>
      </c>
      <c r="BU389" s="104">
        <f>(BY389-BO389)</f>
        <v>-205000</v>
      </c>
      <c r="BV389" s="104">
        <f>BV390</f>
        <v>225000</v>
      </c>
      <c r="BW389" s="104"/>
      <c r="BX389" s="104"/>
      <c r="BY389" s="104">
        <f>BY390</f>
        <v>20000</v>
      </c>
      <c r="BZ389" s="104">
        <f t="shared" ref="BZ389:CQ389" si="1229">BZ390</f>
        <v>11392.48</v>
      </c>
      <c r="CA389" s="104">
        <f t="shared" si="1229"/>
        <v>0</v>
      </c>
      <c r="CB389" s="104">
        <f t="shared" si="1229"/>
        <v>56.962400000000002</v>
      </c>
      <c r="CC389" s="104">
        <f t="shared" si="1229"/>
        <v>100000</v>
      </c>
      <c r="CD389" s="104">
        <f t="shared" si="1229"/>
        <v>0</v>
      </c>
      <c r="CE389" s="104">
        <f t="shared" si="1229"/>
        <v>225000</v>
      </c>
      <c r="CF389" s="104">
        <f t="shared" si="1229"/>
        <v>45479.42</v>
      </c>
      <c r="CG389" s="104">
        <f t="shared" si="1229"/>
        <v>20.213075555555555</v>
      </c>
      <c r="CH389" s="104">
        <f t="shared" si="1229"/>
        <v>0</v>
      </c>
      <c r="CI389" s="104">
        <f t="shared" si="1229"/>
        <v>225000</v>
      </c>
      <c r="CJ389" s="104">
        <f t="shared" si="1229"/>
        <v>0</v>
      </c>
      <c r="CK389" s="104">
        <f t="shared" si="1229"/>
        <v>0</v>
      </c>
      <c r="CL389" s="104">
        <f t="shared" si="1229"/>
        <v>0</v>
      </c>
      <c r="CM389" s="104">
        <f t="shared" si="1229"/>
        <v>225000</v>
      </c>
      <c r="CN389" s="104">
        <f t="shared" si="1229"/>
        <v>0</v>
      </c>
      <c r="CO389" s="104">
        <f t="shared" si="1229"/>
        <v>0</v>
      </c>
      <c r="CP389" s="104">
        <f t="shared" si="1229"/>
        <v>0</v>
      </c>
      <c r="CQ389" s="104">
        <f t="shared" si="1229"/>
        <v>225000</v>
      </c>
      <c r="CR389" s="104">
        <f>CR390</f>
        <v>176944.86000000002</v>
      </c>
      <c r="CS389" s="104">
        <f>IFERROR(CR389/CQ389*100,)</f>
        <v>78.642160000000004</v>
      </c>
      <c r="CT389" s="104">
        <f t="shared" ref="CT389:CV390" si="1230">CT390</f>
        <v>-8600</v>
      </c>
      <c r="CU389" s="104">
        <f t="shared" si="1230"/>
        <v>216400</v>
      </c>
      <c r="CV389" s="104">
        <f t="shared" si="1230"/>
        <v>176944.86000000002</v>
      </c>
      <c r="CW389" s="104">
        <f>IFERROR(CV389/CU389*100,)</f>
        <v>81.767495378927919</v>
      </c>
      <c r="CX389" s="104">
        <f>CX390</f>
        <v>39933</v>
      </c>
      <c r="CY389" s="104">
        <f>CY390</f>
        <v>256333</v>
      </c>
      <c r="CZ389" s="104">
        <f t="shared" ref="CZ389:DH390" si="1231">CZ390</f>
        <v>168720</v>
      </c>
      <c r="DA389" s="104">
        <f t="shared" si="1231"/>
        <v>0</v>
      </c>
      <c r="DB389" s="104">
        <f>DB390</f>
        <v>197265.8</v>
      </c>
      <c r="DC389" s="104">
        <f>DC390</f>
        <v>156462.85</v>
      </c>
      <c r="DD389" s="104">
        <f t="shared" si="1222"/>
        <v>79.315750626819252</v>
      </c>
      <c r="DE389" s="104">
        <f t="shared" si="1223"/>
        <v>71.119477272727266</v>
      </c>
      <c r="DF389" s="104">
        <f>DF390</f>
        <v>236520.71000000002</v>
      </c>
      <c r="DG389" s="104">
        <f>DG390</f>
        <v>215000</v>
      </c>
      <c r="DH389" s="104">
        <f>DH390</f>
        <v>0</v>
      </c>
      <c r="DI389" s="104">
        <f>IFERROR(DH389/DG389*100,)</f>
        <v>0</v>
      </c>
      <c r="DJ389" s="104">
        <f t="shared" ref="DJ389:DK390" si="1232">DJ390</f>
        <v>5000</v>
      </c>
      <c r="DK389" s="104">
        <f t="shared" si="1232"/>
        <v>220000</v>
      </c>
      <c r="DL389" s="104">
        <f>IFERROR(DF389/DK389*100,)</f>
        <v>107.50941363636363</v>
      </c>
      <c r="DM389" s="104">
        <f t="shared" ref="DM389:DO390" si="1233">DM390</f>
        <v>0</v>
      </c>
      <c r="DN389" s="104">
        <f t="shared" si="1233"/>
        <v>220000</v>
      </c>
      <c r="DO389" s="104">
        <f>DO390</f>
        <v>156462.85</v>
      </c>
      <c r="DP389" s="104">
        <f>IFERROR(DO389/DN389*100,)</f>
        <v>71.119477272727266</v>
      </c>
      <c r="DQ389" s="104">
        <f t="shared" ref="DQ389:DZ390" si="1234">DQ390</f>
        <v>0</v>
      </c>
      <c r="DR389" s="104">
        <f t="shared" si="1234"/>
        <v>220000</v>
      </c>
      <c r="DS389" s="104">
        <f>DS390</f>
        <v>170479.77</v>
      </c>
      <c r="DT389" s="104">
        <f>IFERROR(DS389/DR389*100,)</f>
        <v>77.490804545454537</v>
      </c>
      <c r="DU389" s="104">
        <f t="shared" si="1234"/>
        <v>-24000</v>
      </c>
      <c r="DV389" s="104">
        <f t="shared" si="1234"/>
        <v>196000</v>
      </c>
      <c r="DW389" s="104">
        <f t="shared" si="1234"/>
        <v>30000</v>
      </c>
      <c r="DX389" s="104">
        <f t="shared" si="1234"/>
        <v>30000</v>
      </c>
      <c r="DY389" s="104">
        <f t="shared" si="1234"/>
        <v>0</v>
      </c>
      <c r="DZ389" s="104">
        <f t="shared" si="1234"/>
        <v>0</v>
      </c>
    </row>
    <row r="390" spans="1:130" s="630" customFormat="1" ht="19.5" customHeight="1" x14ac:dyDescent="0.35">
      <c r="A390" s="622"/>
      <c r="B390" s="622"/>
      <c r="C390" s="641"/>
      <c r="D390" s="622"/>
      <c r="E390" s="622"/>
      <c r="F390" s="622"/>
      <c r="G390" s="622"/>
      <c r="H390" s="622"/>
      <c r="I390" s="622"/>
      <c r="J390" s="757" t="s">
        <v>208</v>
      </c>
      <c r="K390" s="811">
        <v>3</v>
      </c>
      <c r="L390" s="904" t="s">
        <v>181</v>
      </c>
      <c r="M390" s="904"/>
      <c r="N390" s="904"/>
      <c r="O390" s="904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591"/>
      <c r="AJ390" s="31"/>
      <c r="AK390" s="31"/>
      <c r="AL390" s="31"/>
      <c r="AM390" s="31"/>
      <c r="AN390" s="51"/>
      <c r="AO390" s="51"/>
      <c r="AP390" s="51"/>
      <c r="AQ390" s="51"/>
      <c r="AR390" s="51"/>
      <c r="AS390" s="51"/>
      <c r="AT390" s="51"/>
      <c r="AU390" s="51"/>
      <c r="AV390" s="51"/>
      <c r="AW390" s="51"/>
      <c r="AX390" s="51"/>
      <c r="AY390" s="51"/>
      <c r="AZ390" s="51"/>
      <c r="BA390" s="51"/>
      <c r="BB390" s="51"/>
      <c r="BC390" s="51"/>
      <c r="BD390" s="51"/>
      <c r="BE390" s="51"/>
      <c r="BF390" s="51"/>
      <c r="BG390" s="102">
        <f>BG391</f>
        <v>0</v>
      </c>
      <c r="BH390" s="102">
        <f>BH391</f>
        <v>0</v>
      </c>
      <c r="BI390" s="51"/>
      <c r="BJ390" s="102">
        <f>BJ391</f>
        <v>0</v>
      </c>
      <c r="BK390" s="102">
        <f>BK391</f>
        <v>0</v>
      </c>
      <c r="BL390" s="102">
        <f t="shared" si="1217"/>
        <v>0</v>
      </c>
      <c r="BM390" s="102"/>
      <c r="BN390" s="102"/>
      <c r="BO390" s="102">
        <f>BO391</f>
        <v>225000</v>
      </c>
      <c r="BP390" s="102"/>
      <c r="BQ390" s="102"/>
      <c r="BR390" s="102">
        <f>BR391</f>
        <v>0</v>
      </c>
      <c r="BS390" s="102">
        <f>BS391</f>
        <v>225000</v>
      </c>
      <c r="BT390" s="102">
        <f>BT391</f>
        <v>0</v>
      </c>
      <c r="BU390" s="102">
        <f>BU391</f>
        <v>-205000</v>
      </c>
      <c r="BV390" s="102">
        <f>BV391</f>
        <v>225000</v>
      </c>
      <c r="BW390" s="102"/>
      <c r="BX390" s="102"/>
      <c r="BY390" s="102">
        <f>BY391</f>
        <v>20000</v>
      </c>
      <c r="BZ390" s="102">
        <f>BZ391</f>
        <v>11392.48</v>
      </c>
      <c r="CA390" s="102">
        <f t="shared" si="1219"/>
        <v>0</v>
      </c>
      <c r="CB390" s="102">
        <f t="shared" si="1220"/>
        <v>56.962400000000002</v>
      </c>
      <c r="CC390" s="102">
        <f>CC391</f>
        <v>100000</v>
      </c>
      <c r="CD390" s="102">
        <f>CD391</f>
        <v>0</v>
      </c>
      <c r="CE390" s="102">
        <f>CE391</f>
        <v>225000</v>
      </c>
      <c r="CF390" s="102">
        <f>CF391</f>
        <v>45479.42</v>
      </c>
      <c r="CG390" s="102">
        <f>IFERROR(CF390/CE390*100,)</f>
        <v>20.213075555555555</v>
      </c>
      <c r="CH390" s="102">
        <f>CH391</f>
        <v>0</v>
      </c>
      <c r="CI390" s="102">
        <f>CI391</f>
        <v>225000</v>
      </c>
      <c r="CJ390" s="102"/>
      <c r="CK390" s="102">
        <f>IFERROR(CJ390/CI390*100,)</f>
        <v>0</v>
      </c>
      <c r="CL390" s="102">
        <f>CL391</f>
        <v>0</v>
      </c>
      <c r="CM390" s="102">
        <f>CM391</f>
        <v>225000</v>
      </c>
      <c r="CN390" s="102"/>
      <c r="CO390" s="102">
        <f>IFERROR(CN390/CM390*100,)</f>
        <v>0</v>
      </c>
      <c r="CP390" s="102">
        <f>CP391</f>
        <v>0</v>
      </c>
      <c r="CQ390" s="102">
        <f>CQ391</f>
        <v>225000</v>
      </c>
      <c r="CR390" s="102">
        <f>CR391</f>
        <v>176944.86000000002</v>
      </c>
      <c r="CS390" s="102">
        <f>IFERROR(CR390/CQ390*100,)</f>
        <v>78.642160000000004</v>
      </c>
      <c r="CT390" s="102">
        <f t="shared" si="1230"/>
        <v>-8600</v>
      </c>
      <c r="CU390" s="102">
        <f t="shared" si="1230"/>
        <v>216400</v>
      </c>
      <c r="CV390" s="102">
        <f t="shared" si="1230"/>
        <v>176944.86000000002</v>
      </c>
      <c r="CW390" s="102">
        <f>IFERROR(CV390/CU390*100,)</f>
        <v>81.767495378927919</v>
      </c>
      <c r="CX390" s="102">
        <f>CX391</f>
        <v>39933</v>
      </c>
      <c r="CY390" s="102">
        <f>CY391</f>
        <v>256333</v>
      </c>
      <c r="CZ390" s="115">
        <f t="shared" si="1231"/>
        <v>168720</v>
      </c>
      <c r="DA390" s="115">
        <f t="shared" si="1231"/>
        <v>0</v>
      </c>
      <c r="DB390" s="115">
        <f>DB391</f>
        <v>197265.8</v>
      </c>
      <c r="DC390" s="115">
        <f>DC391</f>
        <v>156462.85</v>
      </c>
      <c r="DD390" s="102">
        <f t="shared" si="1222"/>
        <v>79.315750626819252</v>
      </c>
      <c r="DE390" s="102">
        <f t="shared" si="1223"/>
        <v>71.119477272727266</v>
      </c>
      <c r="DF390" s="115">
        <f>DF391</f>
        <v>236520.71000000002</v>
      </c>
      <c r="DG390" s="115">
        <f>DG391</f>
        <v>215000</v>
      </c>
      <c r="DH390" s="102">
        <f t="shared" si="1231"/>
        <v>0</v>
      </c>
      <c r="DI390" s="102">
        <f>IFERROR(DH390/DG390*100,)</f>
        <v>0</v>
      </c>
      <c r="DJ390" s="102">
        <f t="shared" si="1232"/>
        <v>5000</v>
      </c>
      <c r="DK390" s="115">
        <f t="shared" si="1232"/>
        <v>220000</v>
      </c>
      <c r="DL390" s="102">
        <f>IFERROR(DF390/DK390*100,)</f>
        <v>107.50941363636363</v>
      </c>
      <c r="DM390" s="102">
        <f t="shared" si="1233"/>
        <v>0</v>
      </c>
      <c r="DN390" s="115">
        <f t="shared" si="1233"/>
        <v>220000</v>
      </c>
      <c r="DO390" s="102">
        <f t="shared" si="1233"/>
        <v>156462.85</v>
      </c>
      <c r="DP390" s="102">
        <f>IFERROR(DO390/DN390*100,)</f>
        <v>71.119477272727266</v>
      </c>
      <c r="DQ390" s="102">
        <f t="shared" si="1234"/>
        <v>0</v>
      </c>
      <c r="DR390" s="115">
        <f t="shared" si="1234"/>
        <v>220000</v>
      </c>
      <c r="DS390" s="115">
        <f t="shared" si="1234"/>
        <v>170479.77</v>
      </c>
      <c r="DT390" s="102">
        <f>IFERROR(DS390/DR390*100,)</f>
        <v>77.490804545454537</v>
      </c>
      <c r="DU390" s="102">
        <f t="shared" si="1234"/>
        <v>-24000</v>
      </c>
      <c r="DV390" s="115">
        <f t="shared" si="1234"/>
        <v>196000</v>
      </c>
      <c r="DW390" s="115">
        <f t="shared" si="1234"/>
        <v>30000</v>
      </c>
      <c r="DX390" s="115">
        <f t="shared" si="1234"/>
        <v>30000</v>
      </c>
      <c r="DY390" s="115">
        <f t="shared" si="1234"/>
        <v>0</v>
      </c>
      <c r="DZ390" s="115">
        <f t="shared" si="1234"/>
        <v>0</v>
      </c>
    </row>
    <row r="391" spans="1:130" s="630" customFormat="1" ht="20.100000000000001" customHeight="1" x14ac:dyDescent="0.35">
      <c r="A391" s="622"/>
      <c r="B391" s="622"/>
      <c r="C391" s="641"/>
      <c r="D391" s="622"/>
      <c r="E391" s="622"/>
      <c r="F391" s="622"/>
      <c r="G391" s="622"/>
      <c r="H391" s="622"/>
      <c r="I391" s="622"/>
      <c r="J391" s="757" t="s">
        <v>208</v>
      </c>
      <c r="K391" s="810"/>
      <c r="L391" s="822">
        <v>32</v>
      </c>
      <c r="M391" s="904" t="s">
        <v>161</v>
      </c>
      <c r="N391" s="904"/>
      <c r="O391" s="904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591"/>
      <c r="AJ391" s="31"/>
      <c r="AK391" s="31"/>
      <c r="AL391" s="31"/>
      <c r="AM391" s="31"/>
      <c r="AN391" s="51"/>
      <c r="AO391" s="51"/>
      <c r="AP391" s="51"/>
      <c r="AQ391" s="51"/>
      <c r="AR391" s="51"/>
      <c r="AS391" s="51"/>
      <c r="AT391" s="51"/>
      <c r="AU391" s="51"/>
      <c r="AV391" s="51"/>
      <c r="AW391" s="51"/>
      <c r="AX391" s="51"/>
      <c r="AY391" s="51"/>
      <c r="AZ391" s="51"/>
      <c r="BA391" s="51"/>
      <c r="BB391" s="51"/>
      <c r="BC391" s="51"/>
      <c r="BD391" s="51"/>
      <c r="BE391" s="51"/>
      <c r="BF391" s="51"/>
      <c r="BG391" s="102">
        <f>BG392+BG399</f>
        <v>0</v>
      </c>
      <c r="BH391" s="102">
        <f>BH392+BH399</f>
        <v>0</v>
      </c>
      <c r="BI391" s="51"/>
      <c r="BJ391" s="102">
        <f>BJ392+BJ399</f>
        <v>0</v>
      </c>
      <c r="BK391" s="102">
        <f>BK392+BK399</f>
        <v>0</v>
      </c>
      <c r="BL391" s="102">
        <f t="shared" si="1217"/>
        <v>0</v>
      </c>
      <c r="BM391" s="102"/>
      <c r="BN391" s="102"/>
      <c r="BO391" s="102">
        <f>BO392+BO399</f>
        <v>225000</v>
      </c>
      <c r="BP391" s="102"/>
      <c r="BQ391" s="102"/>
      <c r="BR391" s="102">
        <f t="shared" ref="BR391:BY391" si="1235">BR392+BR399</f>
        <v>0</v>
      </c>
      <c r="BS391" s="102">
        <f t="shared" si="1235"/>
        <v>225000</v>
      </c>
      <c r="BT391" s="102">
        <f>BT392+BT399</f>
        <v>0</v>
      </c>
      <c r="BU391" s="102">
        <f t="shared" si="1235"/>
        <v>-205000</v>
      </c>
      <c r="BV391" s="102">
        <f t="shared" si="1235"/>
        <v>225000</v>
      </c>
      <c r="BW391" s="102"/>
      <c r="BX391" s="102"/>
      <c r="BY391" s="102">
        <f t="shared" si="1235"/>
        <v>20000</v>
      </c>
      <c r="BZ391" s="102">
        <f>BZ392+BZ399+BZ394+BZ397</f>
        <v>11392.48</v>
      </c>
      <c r="CA391" s="102">
        <f t="shared" si="1219"/>
        <v>0</v>
      </c>
      <c r="CB391" s="102">
        <f t="shared" si="1220"/>
        <v>56.962400000000002</v>
      </c>
      <c r="CC391" s="102">
        <v>100000</v>
      </c>
      <c r="CD391" s="102">
        <v>0</v>
      </c>
      <c r="CE391" s="102">
        <f t="shared" ref="CE391:DA391" si="1236">CE392+CE399+CE394+CE397</f>
        <v>225000</v>
      </c>
      <c r="CF391" s="102">
        <f t="shared" si="1236"/>
        <v>45479.42</v>
      </c>
      <c r="CG391" s="102">
        <f t="shared" si="1236"/>
        <v>64.970600000000005</v>
      </c>
      <c r="CH391" s="102">
        <f t="shared" si="1236"/>
        <v>0</v>
      </c>
      <c r="CI391" s="102">
        <f t="shared" si="1236"/>
        <v>225000</v>
      </c>
      <c r="CJ391" s="102">
        <f t="shared" si="1236"/>
        <v>0</v>
      </c>
      <c r="CK391" s="102">
        <f t="shared" si="1236"/>
        <v>0</v>
      </c>
      <c r="CL391" s="102">
        <f t="shared" si="1236"/>
        <v>0</v>
      </c>
      <c r="CM391" s="102">
        <f t="shared" si="1236"/>
        <v>225000</v>
      </c>
      <c r="CN391" s="102">
        <f t="shared" si="1236"/>
        <v>0</v>
      </c>
      <c r="CO391" s="102">
        <f t="shared" si="1236"/>
        <v>0</v>
      </c>
      <c r="CP391" s="102">
        <f t="shared" si="1236"/>
        <v>0</v>
      </c>
      <c r="CQ391" s="102">
        <f t="shared" si="1236"/>
        <v>225000</v>
      </c>
      <c r="CR391" s="102">
        <f t="shared" si="1236"/>
        <v>176944.86000000002</v>
      </c>
      <c r="CS391" s="102">
        <f t="shared" si="1236"/>
        <v>138.75742857142859</v>
      </c>
      <c r="CT391" s="102">
        <f t="shared" si="1236"/>
        <v>-8600</v>
      </c>
      <c r="CU391" s="102">
        <f t="shared" si="1236"/>
        <v>216400</v>
      </c>
      <c r="CV391" s="102">
        <f>CV392+CV399+CV394+CV397</f>
        <v>176944.86000000002</v>
      </c>
      <c r="CW391" s="102">
        <f>CW392+CW399+CW394+CW397</f>
        <v>3208.4344165972593</v>
      </c>
      <c r="CX391" s="102">
        <f>CX392+CX399+CX394+CX397</f>
        <v>39933</v>
      </c>
      <c r="CY391" s="102">
        <f>CY392+CY399+CY394+CY397</f>
        <v>256333</v>
      </c>
      <c r="CZ391" s="115">
        <v>168720</v>
      </c>
      <c r="DA391" s="115">
        <f t="shared" si="1236"/>
        <v>0</v>
      </c>
      <c r="DB391" s="115">
        <f>DB392+DB399+DB394+DB397</f>
        <v>197265.8</v>
      </c>
      <c r="DC391" s="115">
        <f>DC392+DC399+DC394+DC397</f>
        <v>156462.85</v>
      </c>
      <c r="DD391" s="102">
        <f t="shared" si="1222"/>
        <v>79.315750626819252</v>
      </c>
      <c r="DE391" s="102">
        <f t="shared" si="1223"/>
        <v>71.119477272727266</v>
      </c>
      <c r="DF391" s="115">
        <f t="shared" ref="DF391" si="1237">DF392+DF399+DF394+DF397</f>
        <v>236520.71000000002</v>
      </c>
      <c r="DG391" s="115">
        <f>DG392+DG399+DG394+DG397</f>
        <v>215000</v>
      </c>
      <c r="DH391" s="102">
        <f t="shared" ref="DH391" si="1238">DH392+DH399+DH394+DH397</f>
        <v>0</v>
      </c>
      <c r="DI391" s="102">
        <f t="shared" ref="DI391:DN391" si="1239">DI392+DI399+DI394+DI397</f>
        <v>0</v>
      </c>
      <c r="DJ391" s="102">
        <f t="shared" si="1239"/>
        <v>5000</v>
      </c>
      <c r="DK391" s="115">
        <f t="shared" si="1239"/>
        <v>220000</v>
      </c>
      <c r="DL391" s="102">
        <f t="shared" si="1239"/>
        <v>309.95432500000004</v>
      </c>
      <c r="DM391" s="102">
        <f t="shared" si="1239"/>
        <v>0</v>
      </c>
      <c r="DN391" s="115">
        <f t="shared" si="1239"/>
        <v>220000</v>
      </c>
      <c r="DO391" s="102">
        <f t="shared" ref="DO391" si="1240">DO392+DO399+DO394+DO397</f>
        <v>156462.85</v>
      </c>
      <c r="DP391" s="102">
        <f>DP392+DP399+DP394+DP397</f>
        <v>181.9574375</v>
      </c>
      <c r="DQ391" s="102">
        <f>DQ392+DQ399+DQ394+DQ397</f>
        <v>0</v>
      </c>
      <c r="DR391" s="115">
        <f>DR392+DR399+DR394+DR397</f>
        <v>220000</v>
      </c>
      <c r="DS391" s="115">
        <f t="shared" ref="DS391" si="1241">DS392+DS399+DS394+DS397</f>
        <v>170479.77</v>
      </c>
      <c r="DT391" s="102">
        <f>DT392+DT399+DT394+DT397</f>
        <v>255.67733750000002</v>
      </c>
      <c r="DU391" s="102">
        <f>DU392+DU399+DU394+DU397</f>
        <v>-24000</v>
      </c>
      <c r="DV391" s="115">
        <f>DV392+DV399+DV394+DV397</f>
        <v>196000</v>
      </c>
      <c r="DW391" s="115">
        <f t="shared" ref="DW391:DZ391" si="1242">DW392+DW399+DW394+DW397</f>
        <v>30000</v>
      </c>
      <c r="DX391" s="115">
        <f t="shared" ref="DX391" si="1243">DX392+DX399+DX394+DX397</f>
        <v>30000</v>
      </c>
      <c r="DY391" s="115">
        <f t="shared" si="1242"/>
        <v>0</v>
      </c>
      <c r="DZ391" s="115">
        <f t="shared" si="1242"/>
        <v>0</v>
      </c>
    </row>
    <row r="392" spans="1:130" s="630" customFormat="1" ht="19.5" customHeight="1" x14ac:dyDescent="0.35">
      <c r="A392" s="622"/>
      <c r="B392" s="622" t="s">
        <v>663</v>
      </c>
      <c r="C392" s="641" t="s">
        <v>471</v>
      </c>
      <c r="D392" s="622"/>
      <c r="E392" s="622"/>
      <c r="F392" s="622"/>
      <c r="G392" s="622"/>
      <c r="H392" s="622"/>
      <c r="I392" s="622"/>
      <c r="J392" s="757" t="s">
        <v>208</v>
      </c>
      <c r="K392" s="810"/>
      <c r="L392" s="587"/>
      <c r="M392" s="819">
        <v>321</v>
      </c>
      <c r="N392" s="819" t="s">
        <v>21</v>
      </c>
      <c r="O392" s="808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591"/>
      <c r="AJ392" s="31"/>
      <c r="AK392" s="31"/>
      <c r="AL392" s="31"/>
      <c r="AM392" s="31"/>
      <c r="AN392" s="51"/>
      <c r="AO392" s="51"/>
      <c r="AP392" s="51"/>
      <c r="AQ392" s="51"/>
      <c r="AR392" s="51"/>
      <c r="AS392" s="51"/>
      <c r="AT392" s="51"/>
      <c r="AU392" s="51"/>
      <c r="AV392" s="51"/>
      <c r="AW392" s="51"/>
      <c r="AX392" s="51"/>
      <c r="AY392" s="51"/>
      <c r="AZ392" s="51"/>
      <c r="BA392" s="51"/>
      <c r="BB392" s="51"/>
      <c r="BC392" s="51"/>
      <c r="BD392" s="51"/>
      <c r="BE392" s="51"/>
      <c r="BF392" s="51"/>
      <c r="BG392" s="102">
        <f>BG393</f>
        <v>0</v>
      </c>
      <c r="BH392" s="102">
        <f>BH393</f>
        <v>0</v>
      </c>
      <c r="BI392" s="51"/>
      <c r="BJ392" s="102">
        <f>BJ393</f>
        <v>0</v>
      </c>
      <c r="BK392" s="102">
        <f>BK393</f>
        <v>0</v>
      </c>
      <c r="BL392" s="102">
        <f t="shared" si="1217"/>
        <v>0</v>
      </c>
      <c r="BM392" s="102"/>
      <c r="BN392" s="102"/>
      <c r="BO392" s="102">
        <f>BO393</f>
        <v>70000</v>
      </c>
      <c r="BP392" s="102"/>
      <c r="BQ392" s="102"/>
      <c r="BR392" s="102">
        <f>BR393</f>
        <v>0</v>
      </c>
      <c r="BS392" s="102">
        <f>BS393</f>
        <v>70000</v>
      </c>
      <c r="BT392" s="102">
        <f>BT393</f>
        <v>0</v>
      </c>
      <c r="BU392" s="102">
        <f>BU393</f>
        <v>-50000</v>
      </c>
      <c r="BV392" s="102">
        <f>BV393</f>
        <v>70000</v>
      </c>
      <c r="BW392" s="102"/>
      <c r="BX392" s="102"/>
      <c r="BY392" s="102">
        <f>BY393</f>
        <v>20000</v>
      </c>
      <c r="BZ392" s="102">
        <f>BZ393</f>
        <v>11392.48</v>
      </c>
      <c r="CA392" s="102">
        <f t="shared" si="1219"/>
        <v>0</v>
      </c>
      <c r="CB392" s="102">
        <f t="shared" si="1220"/>
        <v>56.962400000000002</v>
      </c>
      <c r="CC392" s="102"/>
      <c r="CD392" s="102"/>
      <c r="CE392" s="102">
        <f>CE393</f>
        <v>70000</v>
      </c>
      <c r="CF392" s="102">
        <f>CF393</f>
        <v>45479.42</v>
      </c>
      <c r="CG392" s="102">
        <f>IFERROR(CF392/CE392*100,)</f>
        <v>64.970600000000005</v>
      </c>
      <c r="CH392" s="102">
        <f>CH393</f>
        <v>0</v>
      </c>
      <c r="CI392" s="102">
        <f>CI393</f>
        <v>70000</v>
      </c>
      <c r="CJ392" s="102"/>
      <c r="CK392" s="102">
        <f>IFERROR(CJ392/CI392*100,)</f>
        <v>0</v>
      </c>
      <c r="CL392" s="102">
        <f>CL393</f>
        <v>0</v>
      </c>
      <c r="CM392" s="102">
        <f>CM393</f>
        <v>70000</v>
      </c>
      <c r="CN392" s="102"/>
      <c r="CO392" s="102">
        <f>IFERROR(CN392/CM392*100,)</f>
        <v>0</v>
      </c>
      <c r="CP392" s="102">
        <f>CP393</f>
        <v>0</v>
      </c>
      <c r="CQ392" s="102">
        <f>CQ393</f>
        <v>70000</v>
      </c>
      <c r="CR392" s="102">
        <f>CR393</f>
        <v>31400.48</v>
      </c>
      <c r="CS392" s="102">
        <f>IFERROR(CR392/CQ392*100,)</f>
        <v>44.85782857142857</v>
      </c>
      <c r="CT392" s="102">
        <f>CT393</f>
        <v>-41900</v>
      </c>
      <c r="CU392" s="102">
        <f>CU393</f>
        <v>28100</v>
      </c>
      <c r="CV392" s="102">
        <f>CV393</f>
        <v>31400.48</v>
      </c>
      <c r="CW392" s="102">
        <f>IFERROR(CV392/CU392*100,)</f>
        <v>111.74548042704626</v>
      </c>
      <c r="CX392" s="102">
        <f t="shared" ref="CX392:DH392" si="1244">CX393</f>
        <v>-5600</v>
      </c>
      <c r="CY392" s="102">
        <f t="shared" si="1244"/>
        <v>22500</v>
      </c>
      <c r="CZ392" s="115">
        <f t="shared" si="1244"/>
        <v>0</v>
      </c>
      <c r="DA392" s="115">
        <f t="shared" si="1244"/>
        <v>0</v>
      </c>
      <c r="DB392" s="115">
        <f>DB393</f>
        <v>51721.42</v>
      </c>
      <c r="DC392" s="115">
        <f>DC393</f>
        <v>14384.4</v>
      </c>
      <c r="DD392" s="102">
        <f t="shared" si="1222"/>
        <v>27.811301391183768</v>
      </c>
      <c r="DE392" s="102">
        <f t="shared" si="1223"/>
        <v>71.921999999999997</v>
      </c>
      <c r="DF392" s="115">
        <f t="shared" ref="DF392" si="1245">DF393</f>
        <v>19948.27</v>
      </c>
      <c r="DG392" s="115">
        <f t="shared" si="1244"/>
        <v>15000</v>
      </c>
      <c r="DH392" s="102">
        <f t="shared" si="1244"/>
        <v>0</v>
      </c>
      <c r="DI392" s="102">
        <f>IFERROR(DH392/DG392*100,)</f>
        <v>0</v>
      </c>
      <c r="DJ392" s="102">
        <f>DJ393</f>
        <v>5000</v>
      </c>
      <c r="DK392" s="115">
        <f>DK393</f>
        <v>20000</v>
      </c>
      <c r="DL392" s="102">
        <f>IFERROR(DF392/DK392*100,)</f>
        <v>99.741350000000011</v>
      </c>
      <c r="DM392" s="102">
        <f>DM393</f>
        <v>0</v>
      </c>
      <c r="DN392" s="115">
        <f>DN393</f>
        <v>20000</v>
      </c>
      <c r="DO392" s="102">
        <f t="shared" ref="DO392" si="1246">DO393</f>
        <v>14384.4</v>
      </c>
      <c r="DP392" s="102">
        <f>IFERROR(DO392/DN392*100,)</f>
        <v>71.921999999999997</v>
      </c>
      <c r="DQ392" s="102">
        <f>DQ393</f>
        <v>0</v>
      </c>
      <c r="DR392" s="115">
        <f>DR393</f>
        <v>20000</v>
      </c>
      <c r="DS392" s="115">
        <f t="shared" ref="DS392" si="1247">DS393</f>
        <v>14384.4</v>
      </c>
      <c r="DT392" s="102">
        <f>IFERROR(DS392/DR392*100,)</f>
        <v>71.921999999999997</v>
      </c>
      <c r="DU392" s="102">
        <f>DU393</f>
        <v>-4000</v>
      </c>
      <c r="DV392" s="115">
        <f>DV393</f>
        <v>16000</v>
      </c>
      <c r="DW392" s="115">
        <f t="shared" ref="DW392:DZ392" si="1248">DW393</f>
        <v>0</v>
      </c>
      <c r="DX392" s="115">
        <f t="shared" si="1248"/>
        <v>0</v>
      </c>
      <c r="DY392" s="115">
        <f t="shared" si="1248"/>
        <v>0</v>
      </c>
      <c r="DZ392" s="115">
        <f t="shared" si="1248"/>
        <v>0</v>
      </c>
    </row>
    <row r="393" spans="1:130" s="630" customFormat="1" ht="19.5" customHeight="1" x14ac:dyDescent="0.35">
      <c r="A393" s="622"/>
      <c r="B393" s="622"/>
      <c r="C393" s="641"/>
      <c r="D393" s="622"/>
      <c r="E393" s="622"/>
      <c r="F393" s="622"/>
      <c r="G393" s="622"/>
      <c r="H393" s="622"/>
      <c r="I393" s="622"/>
      <c r="J393" s="757" t="s">
        <v>208</v>
      </c>
      <c r="K393" s="810"/>
      <c r="L393" s="587"/>
      <c r="M393" s="680"/>
      <c r="N393" s="701">
        <v>3211</v>
      </c>
      <c r="O393" s="682" t="s">
        <v>163</v>
      </c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591"/>
      <c r="AJ393" s="31"/>
      <c r="AK393" s="31"/>
      <c r="AL393" s="31"/>
      <c r="AM393" s="31"/>
      <c r="AN393" s="51"/>
      <c r="AO393" s="51"/>
      <c r="AP393" s="51"/>
      <c r="AQ393" s="51"/>
      <c r="AR393" s="51"/>
      <c r="AS393" s="51"/>
      <c r="AT393" s="51"/>
      <c r="AU393" s="51"/>
      <c r="AV393" s="51"/>
      <c r="AW393" s="51"/>
      <c r="AX393" s="51"/>
      <c r="AY393" s="51"/>
      <c r="AZ393" s="51"/>
      <c r="BA393" s="51"/>
      <c r="BB393" s="51"/>
      <c r="BC393" s="51"/>
      <c r="BD393" s="51"/>
      <c r="BE393" s="51"/>
      <c r="BF393" s="51"/>
      <c r="BG393" s="51">
        <v>0</v>
      </c>
      <c r="BH393" s="51">
        <v>0</v>
      </c>
      <c r="BI393" s="51"/>
      <c r="BJ393" s="51">
        <v>0</v>
      </c>
      <c r="BK393" s="51">
        <v>0</v>
      </c>
      <c r="BL393" s="51">
        <f t="shared" si="1217"/>
        <v>0</v>
      </c>
      <c r="BM393" s="51"/>
      <c r="BN393" s="51"/>
      <c r="BO393" s="51">
        <v>70000</v>
      </c>
      <c r="BP393" s="51"/>
      <c r="BQ393" s="51"/>
      <c r="BR393" s="51">
        <f>(BS393-BO393)</f>
        <v>0</v>
      </c>
      <c r="BS393" s="51">
        <v>70000</v>
      </c>
      <c r="BT393" s="51">
        <v>0</v>
      </c>
      <c r="BU393" s="51">
        <f>(BY393-BO393)</f>
        <v>-50000</v>
      </c>
      <c r="BV393" s="51">
        <v>70000</v>
      </c>
      <c r="BW393" s="51"/>
      <c r="BX393" s="51"/>
      <c r="BY393" s="51">
        <v>20000</v>
      </c>
      <c r="BZ393" s="51">
        <v>11392.48</v>
      </c>
      <c r="CA393" s="51">
        <f t="shared" si="1219"/>
        <v>0</v>
      </c>
      <c r="CB393" s="51">
        <f t="shared" si="1220"/>
        <v>56.962400000000002</v>
      </c>
      <c r="CC393" s="51"/>
      <c r="CD393" s="51"/>
      <c r="CE393" s="51">
        <v>70000</v>
      </c>
      <c r="CF393" s="51">
        <v>45479.42</v>
      </c>
      <c r="CG393" s="51">
        <f>IFERROR(CF393/CE393*100,)</f>
        <v>64.970600000000005</v>
      </c>
      <c r="CH393" s="51">
        <f>(CI393-CE393)</f>
        <v>0</v>
      </c>
      <c r="CI393" s="51">
        <v>70000</v>
      </c>
      <c r="CJ393" s="51"/>
      <c r="CK393" s="51">
        <f>IFERROR(CJ393/CI393*100,)</f>
        <v>0</v>
      </c>
      <c r="CL393" s="51">
        <f>(CM393-CI393)</f>
        <v>0</v>
      </c>
      <c r="CM393" s="51">
        <v>70000</v>
      </c>
      <c r="CN393" s="51"/>
      <c r="CO393" s="51">
        <f>IFERROR(CN393/CM393*100,)</f>
        <v>0</v>
      </c>
      <c r="CP393" s="51">
        <f>(CQ393-CM393)</f>
        <v>0</v>
      </c>
      <c r="CQ393" s="51">
        <v>70000</v>
      </c>
      <c r="CR393" s="51">
        <v>31400.48</v>
      </c>
      <c r="CS393" s="51">
        <f>IFERROR(CR393/CQ393*100,)</f>
        <v>44.85782857142857</v>
      </c>
      <c r="CT393" s="51">
        <f>(CU393-CQ393)</f>
        <v>-41900</v>
      </c>
      <c r="CU393" s="51">
        <v>28100</v>
      </c>
      <c r="CV393" s="51">
        <v>31400.48</v>
      </c>
      <c r="CW393" s="51">
        <f>IFERROR(CV393/CU393*100,)</f>
        <v>111.74548042704626</v>
      </c>
      <c r="CX393" s="51">
        <f>(CY393-CU393)</f>
        <v>-5600</v>
      </c>
      <c r="CY393" s="51">
        <v>22500</v>
      </c>
      <c r="CZ393" s="745"/>
      <c r="DA393" s="745"/>
      <c r="DB393" s="745">
        <v>51721.42</v>
      </c>
      <c r="DC393" s="745">
        <v>14384.4</v>
      </c>
      <c r="DD393" s="51">
        <f t="shared" si="1222"/>
        <v>27.811301391183768</v>
      </c>
      <c r="DE393" s="51">
        <f t="shared" si="1223"/>
        <v>71.921999999999997</v>
      </c>
      <c r="DF393" s="789">
        <v>19948.27</v>
      </c>
      <c r="DG393" s="789">
        <v>15000</v>
      </c>
      <c r="DH393" s="51"/>
      <c r="DI393" s="51">
        <f>IFERROR(DH393/DG393*100,)</f>
        <v>0</v>
      </c>
      <c r="DJ393" s="51">
        <f>(DK393-DG393)</f>
        <v>5000</v>
      </c>
      <c r="DK393" s="789">
        <v>20000</v>
      </c>
      <c r="DL393" s="51">
        <f>IFERROR(DF393/DK393*100,)</f>
        <v>99.741350000000011</v>
      </c>
      <c r="DM393" s="51">
        <f>(DN393-DK393)</f>
        <v>0</v>
      </c>
      <c r="DN393" s="789">
        <v>20000</v>
      </c>
      <c r="DO393" s="51">
        <v>14384.4</v>
      </c>
      <c r="DP393" s="51">
        <f>IFERROR(DO393/DN393*100,)</f>
        <v>71.921999999999997</v>
      </c>
      <c r="DQ393" s="51">
        <f>(DR393-DN393)</f>
        <v>0</v>
      </c>
      <c r="DR393" s="789">
        <v>20000</v>
      </c>
      <c r="DS393" s="789">
        <v>14384.4</v>
      </c>
      <c r="DT393" s="51">
        <f>IFERROR(DS393/DR393*100,)</f>
        <v>71.921999999999997</v>
      </c>
      <c r="DU393" s="51">
        <f>(DV393-DR393)</f>
        <v>-4000</v>
      </c>
      <c r="DV393" s="789">
        <v>16000</v>
      </c>
      <c r="DW393" s="789"/>
      <c r="DX393" s="789"/>
      <c r="DY393" s="745"/>
      <c r="DZ393" s="745"/>
    </row>
    <row r="394" spans="1:130" s="630" customFormat="1" ht="19.5" customHeight="1" x14ac:dyDescent="0.35">
      <c r="A394" s="622"/>
      <c r="B394" s="622" t="s">
        <v>745</v>
      </c>
      <c r="C394" s="641" t="s">
        <v>471</v>
      </c>
      <c r="D394" s="622"/>
      <c r="E394" s="622"/>
      <c r="F394" s="622"/>
      <c r="G394" s="622"/>
      <c r="H394" s="622"/>
      <c r="I394" s="622"/>
      <c r="J394" s="757" t="s">
        <v>208</v>
      </c>
      <c r="K394" s="810"/>
      <c r="L394" s="587"/>
      <c r="M394" s="822">
        <v>323</v>
      </c>
      <c r="N394" s="905" t="s">
        <v>31</v>
      </c>
      <c r="O394" s="905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591"/>
      <c r="AJ394" s="31"/>
      <c r="AK394" s="31"/>
      <c r="AL394" s="31"/>
      <c r="AM394" s="31"/>
      <c r="AN394" s="51"/>
      <c r="AO394" s="51"/>
      <c r="AP394" s="51"/>
      <c r="AQ394" s="51"/>
      <c r="AR394" s="51"/>
      <c r="AS394" s="51"/>
      <c r="AT394" s="51"/>
      <c r="AU394" s="51"/>
      <c r="AV394" s="51"/>
      <c r="AW394" s="51"/>
      <c r="AX394" s="51"/>
      <c r="AY394" s="51"/>
      <c r="AZ394" s="51"/>
      <c r="BA394" s="51"/>
      <c r="BB394" s="51"/>
      <c r="BC394" s="51"/>
      <c r="BD394" s="51"/>
      <c r="BE394" s="51"/>
      <c r="BF394" s="51"/>
      <c r="BG394" s="51"/>
      <c r="BH394" s="51"/>
      <c r="BI394" s="51"/>
      <c r="BJ394" s="51"/>
      <c r="BK394" s="51"/>
      <c r="BL394" s="51"/>
      <c r="BM394" s="51"/>
      <c r="BN394" s="51"/>
      <c r="BO394" s="51"/>
      <c r="BP394" s="51"/>
      <c r="BQ394" s="51"/>
      <c r="BR394" s="51"/>
      <c r="BS394" s="51"/>
      <c r="BT394" s="51"/>
      <c r="BU394" s="51"/>
      <c r="BV394" s="51"/>
      <c r="BW394" s="51"/>
      <c r="BX394" s="51"/>
      <c r="BY394" s="51"/>
      <c r="BZ394" s="102">
        <f>BZ395</f>
        <v>0</v>
      </c>
      <c r="CA394" s="102">
        <f>IFERROR(BZ394/BG394*100,)</f>
        <v>0</v>
      </c>
      <c r="CB394" s="102">
        <f>IFERROR(BZ394/BY394*100,)</f>
        <v>0</v>
      </c>
      <c r="CC394" s="102">
        <f>CC395</f>
        <v>0</v>
      </c>
      <c r="CD394" s="102">
        <f>CD395</f>
        <v>0</v>
      </c>
      <c r="CE394" s="102">
        <f t="shared" ref="CE394:CW394" si="1249">CE395</f>
        <v>0</v>
      </c>
      <c r="CF394" s="102">
        <f t="shared" si="1249"/>
        <v>0</v>
      </c>
      <c r="CG394" s="102">
        <f t="shared" si="1249"/>
        <v>0</v>
      </c>
      <c r="CH394" s="102">
        <f t="shared" si="1249"/>
        <v>0</v>
      </c>
      <c r="CI394" s="102">
        <f t="shared" si="1249"/>
        <v>0</v>
      </c>
      <c r="CJ394" s="102">
        <f t="shared" si="1249"/>
        <v>0</v>
      </c>
      <c r="CK394" s="102">
        <f t="shared" si="1249"/>
        <v>0</v>
      </c>
      <c r="CL394" s="102">
        <f t="shared" si="1249"/>
        <v>0</v>
      </c>
      <c r="CM394" s="102">
        <f t="shared" si="1249"/>
        <v>0</v>
      </c>
      <c r="CN394" s="102">
        <f t="shared" si="1249"/>
        <v>0</v>
      </c>
      <c r="CO394" s="102">
        <f t="shared" si="1249"/>
        <v>0</v>
      </c>
      <c r="CP394" s="102">
        <f t="shared" si="1249"/>
        <v>0</v>
      </c>
      <c r="CQ394" s="102">
        <f t="shared" ref="CQ394:CV394" si="1250">SUM(CQ395:CQ396)</f>
        <v>0</v>
      </c>
      <c r="CR394" s="102">
        <f t="shared" si="1250"/>
        <v>0</v>
      </c>
      <c r="CS394" s="102">
        <f t="shared" si="1250"/>
        <v>0</v>
      </c>
      <c r="CT394" s="102">
        <f t="shared" si="1250"/>
        <v>17000</v>
      </c>
      <c r="CU394" s="102">
        <f t="shared" si="1250"/>
        <v>17000</v>
      </c>
      <c r="CV394" s="102">
        <f t="shared" si="1250"/>
        <v>0</v>
      </c>
      <c r="CW394" s="102">
        <f t="shared" si="1249"/>
        <v>0</v>
      </c>
      <c r="CX394" s="102">
        <f>SUM(CX395:CX396)</f>
        <v>137233</v>
      </c>
      <c r="CY394" s="102">
        <f>SUM(CY395:CY396)</f>
        <v>154233</v>
      </c>
      <c r="CZ394" s="115">
        <f t="shared" ref="CZ394:DO399" si="1251">CZ395</f>
        <v>0</v>
      </c>
      <c r="DA394" s="115">
        <f t="shared" si="1251"/>
        <v>0</v>
      </c>
      <c r="DB394" s="115">
        <f>SUM(DB395:DB396)</f>
        <v>0</v>
      </c>
      <c r="DC394" s="115">
        <f>SUM(DC395:DC396)</f>
        <v>90950.1</v>
      </c>
      <c r="DD394" s="102">
        <f t="shared" si="1222"/>
        <v>0</v>
      </c>
      <c r="DE394" s="102">
        <f t="shared" si="1223"/>
        <v>75.791750000000008</v>
      </c>
      <c r="DF394" s="115">
        <v>144081.75</v>
      </c>
      <c r="DG394" s="115">
        <f>SUM(DG395:DG396)</f>
        <v>100000</v>
      </c>
      <c r="DH394" s="102">
        <f>SUM(DH395:DH396)</f>
        <v>0</v>
      </c>
      <c r="DI394" s="102">
        <f t="shared" ref="DI394" si="1252">DI395</f>
        <v>0</v>
      </c>
      <c r="DJ394" s="102">
        <f>SUM(DJ395:DJ396)</f>
        <v>20000</v>
      </c>
      <c r="DK394" s="115">
        <f>SUM(DK395:DK396)</f>
        <v>120000</v>
      </c>
      <c r="DL394" s="102">
        <f t="shared" ref="DL394" si="1253">DL395</f>
        <v>125.32375</v>
      </c>
      <c r="DM394" s="102">
        <f>SUM(DM395:DM396)</f>
        <v>0</v>
      </c>
      <c r="DN394" s="115">
        <f>SUM(DN395:DN396)</f>
        <v>120000</v>
      </c>
      <c r="DO394" s="102">
        <f>SUM(DO395:DO396)</f>
        <v>90950.1</v>
      </c>
      <c r="DP394" s="102">
        <f t="shared" ref="DP394" si="1254">DP395</f>
        <v>46.125</v>
      </c>
      <c r="DQ394" s="102">
        <f>SUM(DQ395:DQ396)</f>
        <v>0</v>
      </c>
      <c r="DR394" s="115">
        <f>SUM(DR395:DR396)</f>
        <v>120000</v>
      </c>
      <c r="DS394" s="115">
        <f>SUM(DS395:DS396)</f>
        <v>99009.1</v>
      </c>
      <c r="DT394" s="102">
        <f t="shared" ref="DT394" si="1255">DT395</f>
        <v>112.39749999999999</v>
      </c>
      <c r="DU394" s="102">
        <f>SUM(DU395:DU396)</f>
        <v>0</v>
      </c>
      <c r="DV394" s="115">
        <f>SUM(DV395:DV396)</f>
        <v>120000</v>
      </c>
      <c r="DW394" s="115">
        <f t="shared" ref="DW394:DZ394" si="1256">SUM(DW395:DW396)</f>
        <v>30000</v>
      </c>
      <c r="DX394" s="115">
        <f t="shared" ref="DX394" si="1257">SUM(DX395:DX396)</f>
        <v>30000</v>
      </c>
      <c r="DY394" s="115">
        <f t="shared" si="1256"/>
        <v>0</v>
      </c>
      <c r="DZ394" s="115">
        <f t="shared" si="1256"/>
        <v>0</v>
      </c>
    </row>
    <row r="395" spans="1:130" s="630" customFormat="1" ht="19.5" customHeight="1" x14ac:dyDescent="0.35">
      <c r="A395" s="622"/>
      <c r="B395" s="622"/>
      <c r="C395" s="641"/>
      <c r="D395" s="622"/>
      <c r="E395" s="622"/>
      <c r="F395" s="622"/>
      <c r="G395" s="622"/>
      <c r="H395" s="622"/>
      <c r="I395" s="622"/>
      <c r="J395" s="757" t="s">
        <v>208</v>
      </c>
      <c r="K395" s="810"/>
      <c r="L395" s="587"/>
      <c r="M395" s="609"/>
      <c r="N395" s="692">
        <v>3231</v>
      </c>
      <c r="O395" s="642" t="s">
        <v>737</v>
      </c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591"/>
      <c r="AJ395" s="31"/>
      <c r="AK395" s="31"/>
      <c r="AL395" s="31"/>
      <c r="AM395" s="31"/>
      <c r="AN395" s="51"/>
      <c r="AO395" s="51"/>
      <c r="AP395" s="51"/>
      <c r="AQ395" s="51"/>
      <c r="AR395" s="51"/>
      <c r="AS395" s="51"/>
      <c r="AT395" s="51"/>
      <c r="AU395" s="51"/>
      <c r="AV395" s="51"/>
      <c r="AW395" s="51"/>
      <c r="AX395" s="51"/>
      <c r="AY395" s="51"/>
      <c r="AZ395" s="51"/>
      <c r="BA395" s="51"/>
      <c r="BB395" s="51"/>
      <c r="BC395" s="51"/>
      <c r="BD395" s="51"/>
      <c r="BE395" s="51"/>
      <c r="BF395" s="51"/>
      <c r="BG395" s="51"/>
      <c r="BH395" s="51"/>
      <c r="BI395" s="51"/>
      <c r="BJ395" s="51"/>
      <c r="BK395" s="51"/>
      <c r="BL395" s="51"/>
      <c r="BM395" s="51"/>
      <c r="BN395" s="51"/>
      <c r="BO395" s="51"/>
      <c r="BP395" s="51"/>
      <c r="BQ395" s="51"/>
      <c r="BR395" s="51"/>
      <c r="BS395" s="51"/>
      <c r="BT395" s="51"/>
      <c r="BU395" s="51"/>
      <c r="BV395" s="51"/>
      <c r="BW395" s="51"/>
      <c r="BX395" s="51"/>
      <c r="BY395" s="51"/>
      <c r="BZ395" s="51">
        <v>0</v>
      </c>
      <c r="CA395" s="51"/>
      <c r="CB395" s="51"/>
      <c r="CC395" s="51"/>
      <c r="CD395" s="51"/>
      <c r="CE395" s="51">
        <v>0</v>
      </c>
      <c r="CF395" s="51">
        <v>0</v>
      </c>
      <c r="CG395" s="51">
        <v>0</v>
      </c>
      <c r="CH395" s="51">
        <v>0</v>
      </c>
      <c r="CI395" s="51">
        <v>0</v>
      </c>
      <c r="CJ395" s="51">
        <v>0</v>
      </c>
      <c r="CK395" s="51">
        <v>0</v>
      </c>
      <c r="CL395" s="51">
        <v>0</v>
      </c>
      <c r="CM395" s="51">
        <v>0</v>
      </c>
      <c r="CN395" s="51">
        <v>0</v>
      </c>
      <c r="CO395" s="51">
        <v>0</v>
      </c>
      <c r="CP395" s="51">
        <v>0</v>
      </c>
      <c r="CQ395" s="51">
        <v>0</v>
      </c>
      <c r="CR395" s="51">
        <v>0</v>
      </c>
      <c r="CS395" s="51">
        <f>IFERROR(CR395/CQ395*100,)</f>
        <v>0</v>
      </c>
      <c r="CT395" s="51">
        <f>(CU395-CQ395)</f>
        <v>17000</v>
      </c>
      <c r="CU395" s="51">
        <v>17000</v>
      </c>
      <c r="CV395" s="51">
        <v>0</v>
      </c>
      <c r="CW395" s="51">
        <f>IFERROR(CV395/CU395*100,)</f>
        <v>0</v>
      </c>
      <c r="CX395" s="51">
        <f>(CY395-CU395)</f>
        <v>96233</v>
      </c>
      <c r="CY395" s="51">
        <v>113233</v>
      </c>
      <c r="CZ395" s="745"/>
      <c r="DA395" s="745"/>
      <c r="DB395" s="745">
        <v>0</v>
      </c>
      <c r="DC395" s="745">
        <v>36900</v>
      </c>
      <c r="DD395" s="51">
        <f t="shared" si="1222"/>
        <v>0</v>
      </c>
      <c r="DE395" s="51">
        <f t="shared" si="1223"/>
        <v>46.125</v>
      </c>
      <c r="DF395" s="789">
        <v>100259</v>
      </c>
      <c r="DG395" s="789">
        <v>100000</v>
      </c>
      <c r="DH395" s="51"/>
      <c r="DI395" s="51">
        <f>IFERROR(DH395/DG395*100,)</f>
        <v>0</v>
      </c>
      <c r="DJ395" s="51">
        <f>(DK395-DG395)</f>
        <v>-20000</v>
      </c>
      <c r="DK395" s="789">
        <v>80000</v>
      </c>
      <c r="DL395" s="51">
        <f>IFERROR(DF395/DK395*100,)</f>
        <v>125.32375</v>
      </c>
      <c r="DM395" s="51">
        <f>(DN395-DK395)</f>
        <v>0</v>
      </c>
      <c r="DN395" s="789">
        <v>80000</v>
      </c>
      <c r="DO395" s="51">
        <v>36900</v>
      </c>
      <c r="DP395" s="51">
        <f>IFERROR(DO395/DN395*100,)</f>
        <v>46.125</v>
      </c>
      <c r="DQ395" s="51">
        <f>(DR395-DN395)</f>
        <v>-40000</v>
      </c>
      <c r="DR395" s="789">
        <v>40000</v>
      </c>
      <c r="DS395" s="789">
        <v>44959</v>
      </c>
      <c r="DT395" s="51">
        <f>IFERROR(DS395/DR395*100,)</f>
        <v>112.39749999999999</v>
      </c>
      <c r="DU395" s="51">
        <f>(DV395-DR395)</f>
        <v>5000</v>
      </c>
      <c r="DV395" s="789">
        <v>45000</v>
      </c>
      <c r="DW395" s="789"/>
      <c r="DX395" s="789"/>
      <c r="DY395" s="745"/>
      <c r="DZ395" s="745"/>
    </row>
    <row r="396" spans="1:130" s="630" customFormat="1" ht="19.5" customHeight="1" x14ac:dyDescent="0.35">
      <c r="A396" s="622"/>
      <c r="B396" s="622"/>
      <c r="C396" s="641"/>
      <c r="D396" s="622"/>
      <c r="E396" s="622"/>
      <c r="F396" s="622"/>
      <c r="G396" s="622"/>
      <c r="H396" s="622"/>
      <c r="I396" s="622"/>
      <c r="J396" s="757" t="s">
        <v>208</v>
      </c>
      <c r="K396" s="810"/>
      <c r="L396" s="587"/>
      <c r="M396" s="609"/>
      <c r="N396" s="692">
        <v>3237</v>
      </c>
      <c r="O396" s="642" t="s">
        <v>187</v>
      </c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591"/>
      <c r="AJ396" s="31"/>
      <c r="AK396" s="31"/>
      <c r="AL396" s="31"/>
      <c r="AM396" s="31"/>
      <c r="AN396" s="51"/>
      <c r="AO396" s="51"/>
      <c r="AP396" s="51"/>
      <c r="AQ396" s="51"/>
      <c r="AR396" s="51"/>
      <c r="AS396" s="51"/>
      <c r="AT396" s="51"/>
      <c r="AU396" s="51"/>
      <c r="AV396" s="51"/>
      <c r="AW396" s="51"/>
      <c r="AX396" s="51"/>
      <c r="AY396" s="51"/>
      <c r="AZ396" s="51"/>
      <c r="BA396" s="51"/>
      <c r="BB396" s="51"/>
      <c r="BC396" s="51"/>
      <c r="BD396" s="51"/>
      <c r="BE396" s="51"/>
      <c r="BF396" s="51"/>
      <c r="BG396" s="51"/>
      <c r="BH396" s="51"/>
      <c r="BI396" s="51"/>
      <c r="BJ396" s="51"/>
      <c r="BK396" s="51"/>
      <c r="BL396" s="51"/>
      <c r="BM396" s="51"/>
      <c r="BN396" s="51"/>
      <c r="BO396" s="51"/>
      <c r="BP396" s="51"/>
      <c r="BQ396" s="51"/>
      <c r="BR396" s="51"/>
      <c r="BS396" s="51"/>
      <c r="BT396" s="51"/>
      <c r="BU396" s="51"/>
      <c r="BV396" s="51"/>
      <c r="BW396" s="51"/>
      <c r="BX396" s="51"/>
      <c r="BY396" s="51"/>
      <c r="BZ396" s="51">
        <v>0</v>
      </c>
      <c r="CA396" s="51"/>
      <c r="CB396" s="51"/>
      <c r="CC396" s="51"/>
      <c r="CD396" s="51"/>
      <c r="CE396" s="51">
        <v>0</v>
      </c>
      <c r="CF396" s="51"/>
      <c r="CG396" s="51"/>
      <c r="CH396" s="51"/>
      <c r="CI396" s="51"/>
      <c r="CJ396" s="51"/>
      <c r="CK396" s="51"/>
      <c r="CL396" s="51"/>
      <c r="CM396" s="51"/>
      <c r="CN396" s="51"/>
      <c r="CO396" s="51"/>
      <c r="CP396" s="51"/>
      <c r="CQ396" s="51"/>
      <c r="CR396" s="51"/>
      <c r="CS396" s="51"/>
      <c r="CT396" s="51"/>
      <c r="CU396" s="51"/>
      <c r="CV396" s="51"/>
      <c r="CW396" s="51">
        <f>IFERROR(CV396/CU396*100,)</f>
        <v>0</v>
      </c>
      <c r="CX396" s="51">
        <f>(CY396-CU396)</f>
        <v>41000</v>
      </c>
      <c r="CY396" s="51">
        <v>41000</v>
      </c>
      <c r="CZ396" s="745"/>
      <c r="DA396" s="745"/>
      <c r="DB396" s="745">
        <v>0</v>
      </c>
      <c r="DC396" s="745">
        <v>54050.1</v>
      </c>
      <c r="DD396" s="51">
        <f t="shared" si="1222"/>
        <v>0</v>
      </c>
      <c r="DE396" s="51">
        <f t="shared" si="1223"/>
        <v>135.12524999999999</v>
      </c>
      <c r="DF396" s="789">
        <v>43822.75</v>
      </c>
      <c r="DG396" s="789"/>
      <c r="DH396" s="51"/>
      <c r="DI396" s="51">
        <f>IFERROR(DH396/DG396*100,)</f>
        <v>0</v>
      </c>
      <c r="DJ396" s="51">
        <f>(DK396-DG396)</f>
        <v>40000</v>
      </c>
      <c r="DK396" s="789">
        <v>40000</v>
      </c>
      <c r="DL396" s="51">
        <f>IFERROR(DF396/DK396*100,)</f>
        <v>109.55687499999999</v>
      </c>
      <c r="DM396" s="51">
        <f>(DN396-DK396)</f>
        <v>0</v>
      </c>
      <c r="DN396" s="789">
        <v>40000</v>
      </c>
      <c r="DO396" s="51">
        <v>54050.1</v>
      </c>
      <c r="DP396" s="51">
        <f>IFERROR(DO396/DN396*100,)</f>
        <v>135.12524999999999</v>
      </c>
      <c r="DQ396" s="51">
        <f>(DR396-DN396)</f>
        <v>40000</v>
      </c>
      <c r="DR396" s="789">
        <v>80000</v>
      </c>
      <c r="DS396" s="789">
        <v>54050.1</v>
      </c>
      <c r="DT396" s="51">
        <f>IFERROR(DS396/DR396*100,)</f>
        <v>67.562624999999997</v>
      </c>
      <c r="DU396" s="51">
        <f>(DV396-DR396)</f>
        <v>-5000</v>
      </c>
      <c r="DV396" s="789">
        <v>75000</v>
      </c>
      <c r="DW396" s="789">
        <v>30000</v>
      </c>
      <c r="DX396" s="789">
        <v>30000</v>
      </c>
      <c r="DY396" s="745"/>
      <c r="DZ396" s="745"/>
    </row>
    <row r="397" spans="1:130" s="630" customFormat="1" ht="20.100000000000001" customHeight="1" x14ac:dyDescent="0.35">
      <c r="A397" s="622"/>
      <c r="B397" s="622" t="s">
        <v>746</v>
      </c>
      <c r="C397" s="641" t="s">
        <v>471</v>
      </c>
      <c r="D397" s="622"/>
      <c r="E397" s="622"/>
      <c r="F397" s="622"/>
      <c r="G397" s="622"/>
      <c r="H397" s="622"/>
      <c r="I397" s="622"/>
      <c r="J397" s="757" t="s">
        <v>208</v>
      </c>
      <c r="K397" s="810"/>
      <c r="L397" s="587"/>
      <c r="M397" s="822">
        <v>324</v>
      </c>
      <c r="N397" s="690" t="s">
        <v>230</v>
      </c>
      <c r="O397" s="805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591"/>
      <c r="AJ397" s="31"/>
      <c r="AK397" s="31"/>
      <c r="AL397" s="31"/>
      <c r="AM397" s="31"/>
      <c r="AN397" s="51"/>
      <c r="AO397" s="51"/>
      <c r="AP397" s="51"/>
      <c r="AQ397" s="51"/>
      <c r="AR397" s="51"/>
      <c r="AS397" s="51"/>
      <c r="AT397" s="51"/>
      <c r="AU397" s="51"/>
      <c r="AV397" s="51"/>
      <c r="AW397" s="51"/>
      <c r="AX397" s="51"/>
      <c r="AY397" s="51"/>
      <c r="AZ397" s="51"/>
      <c r="BA397" s="51"/>
      <c r="BB397" s="51"/>
      <c r="BC397" s="51"/>
      <c r="BD397" s="51"/>
      <c r="BE397" s="51"/>
      <c r="BF397" s="51"/>
      <c r="BG397" s="51"/>
      <c r="BH397" s="51"/>
      <c r="BI397" s="51"/>
      <c r="BJ397" s="51"/>
      <c r="BK397" s="51"/>
      <c r="BL397" s="51"/>
      <c r="BM397" s="51"/>
      <c r="BN397" s="51"/>
      <c r="BO397" s="51"/>
      <c r="BP397" s="51"/>
      <c r="BQ397" s="51"/>
      <c r="BR397" s="51"/>
      <c r="BS397" s="51"/>
      <c r="BT397" s="51"/>
      <c r="BU397" s="51"/>
      <c r="BV397" s="51"/>
      <c r="BW397" s="51"/>
      <c r="BX397" s="51"/>
      <c r="BY397" s="51"/>
      <c r="BZ397" s="102">
        <f>BZ398</f>
        <v>0</v>
      </c>
      <c r="CA397" s="102">
        <f>IFERROR(BZ397/BG397*100,)</f>
        <v>0</v>
      </c>
      <c r="CB397" s="102">
        <f>IFERROR(BZ397/BY397*100,)</f>
        <v>0</v>
      </c>
      <c r="CC397" s="102">
        <f>CC398</f>
        <v>0</v>
      </c>
      <c r="CD397" s="102">
        <f>CD398</f>
        <v>0</v>
      </c>
      <c r="CE397" s="102">
        <f t="shared" ref="CE397:CY397" si="1258">CE398</f>
        <v>0</v>
      </c>
      <c r="CF397" s="102">
        <f t="shared" si="1258"/>
        <v>0</v>
      </c>
      <c r="CG397" s="102">
        <f t="shared" si="1258"/>
        <v>0</v>
      </c>
      <c r="CH397" s="102">
        <f t="shared" si="1258"/>
        <v>0</v>
      </c>
      <c r="CI397" s="102">
        <f t="shared" si="1258"/>
        <v>0</v>
      </c>
      <c r="CJ397" s="102">
        <f t="shared" si="1258"/>
        <v>0</v>
      </c>
      <c r="CK397" s="102">
        <f t="shared" si="1258"/>
        <v>0</v>
      </c>
      <c r="CL397" s="102">
        <f t="shared" si="1258"/>
        <v>0</v>
      </c>
      <c r="CM397" s="102">
        <f t="shared" si="1258"/>
        <v>0</v>
      </c>
      <c r="CN397" s="102">
        <f t="shared" si="1258"/>
        <v>0</v>
      </c>
      <c r="CO397" s="102">
        <f t="shared" si="1258"/>
        <v>0</v>
      </c>
      <c r="CP397" s="102">
        <f t="shared" si="1258"/>
        <v>0</v>
      </c>
      <c r="CQ397" s="102">
        <f t="shared" si="1258"/>
        <v>0</v>
      </c>
      <c r="CR397" s="102">
        <f t="shared" si="1258"/>
        <v>0</v>
      </c>
      <c r="CS397" s="102">
        <f t="shared" si="1258"/>
        <v>0</v>
      </c>
      <c r="CT397" s="102">
        <f t="shared" si="1258"/>
        <v>166600</v>
      </c>
      <c r="CU397" s="102">
        <f t="shared" si="1258"/>
        <v>166600</v>
      </c>
      <c r="CV397" s="102">
        <f t="shared" si="1258"/>
        <v>0</v>
      </c>
      <c r="CW397" s="102">
        <f t="shared" si="1258"/>
        <v>0</v>
      </c>
      <c r="CX397" s="102">
        <f t="shared" si="1258"/>
        <v>-91600</v>
      </c>
      <c r="CY397" s="102">
        <f t="shared" si="1258"/>
        <v>75000</v>
      </c>
      <c r="CZ397" s="115">
        <f t="shared" si="1251"/>
        <v>0</v>
      </c>
      <c r="DA397" s="115">
        <f t="shared" si="1251"/>
        <v>0</v>
      </c>
      <c r="DB397" s="115">
        <f>DB398</f>
        <v>0</v>
      </c>
      <c r="DC397" s="115">
        <f>DC398</f>
        <v>51128.35</v>
      </c>
      <c r="DD397" s="102">
        <f t="shared" si="1222"/>
        <v>0</v>
      </c>
      <c r="DE397" s="102">
        <f t="shared" si="1223"/>
        <v>63.910437499999993</v>
      </c>
      <c r="DF397" s="115">
        <v>67911.38</v>
      </c>
      <c r="DG397" s="115">
        <f>DG398</f>
        <v>100000</v>
      </c>
      <c r="DH397" s="102">
        <f t="shared" si="1251"/>
        <v>0</v>
      </c>
      <c r="DI397" s="102">
        <f t="shared" si="1251"/>
        <v>0</v>
      </c>
      <c r="DJ397" s="102">
        <f t="shared" si="1251"/>
        <v>-20000</v>
      </c>
      <c r="DK397" s="115">
        <f>DK398</f>
        <v>80000</v>
      </c>
      <c r="DL397" s="102">
        <f t="shared" si="1251"/>
        <v>84.889224999999996</v>
      </c>
      <c r="DM397" s="102">
        <f t="shared" si="1251"/>
        <v>0</v>
      </c>
      <c r="DN397" s="115">
        <f>DN398</f>
        <v>80000</v>
      </c>
      <c r="DO397" s="102">
        <f t="shared" si="1251"/>
        <v>51128.35</v>
      </c>
      <c r="DP397" s="102">
        <f t="shared" ref="DO397:DQ399" si="1259">DP398</f>
        <v>63.910437499999993</v>
      </c>
      <c r="DQ397" s="102">
        <f t="shared" si="1259"/>
        <v>0</v>
      </c>
      <c r="DR397" s="115">
        <f>DR398</f>
        <v>80000</v>
      </c>
      <c r="DS397" s="115">
        <f t="shared" ref="DS397:DU399" si="1260">DS398</f>
        <v>57086.27</v>
      </c>
      <c r="DT397" s="102">
        <f t="shared" si="1260"/>
        <v>71.357837500000002</v>
      </c>
      <c r="DU397" s="102">
        <f t="shared" si="1260"/>
        <v>-20000</v>
      </c>
      <c r="DV397" s="115">
        <f>DV398</f>
        <v>60000</v>
      </c>
      <c r="DW397" s="115">
        <f t="shared" ref="DW397:DZ397" si="1261">DW398</f>
        <v>0</v>
      </c>
      <c r="DX397" s="115">
        <f t="shared" si="1261"/>
        <v>0</v>
      </c>
      <c r="DY397" s="115">
        <f t="shared" si="1261"/>
        <v>0</v>
      </c>
      <c r="DZ397" s="115">
        <f t="shared" si="1261"/>
        <v>0</v>
      </c>
    </row>
    <row r="398" spans="1:130" s="630" customFormat="1" ht="20.100000000000001" customHeight="1" x14ac:dyDescent="0.35">
      <c r="A398" s="622"/>
      <c r="B398" s="622"/>
      <c r="C398" s="641"/>
      <c r="D398" s="622"/>
      <c r="E398" s="622"/>
      <c r="F398" s="622"/>
      <c r="G398" s="622"/>
      <c r="H398" s="622"/>
      <c r="I398" s="622"/>
      <c r="J398" s="757" t="s">
        <v>208</v>
      </c>
      <c r="K398" s="810"/>
      <c r="L398" s="587"/>
      <c r="M398" s="680"/>
      <c r="N398" s="734">
        <v>3241</v>
      </c>
      <c r="O398" s="682" t="s">
        <v>640</v>
      </c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591"/>
      <c r="AJ398" s="31"/>
      <c r="AK398" s="31"/>
      <c r="AL398" s="31"/>
      <c r="AM398" s="31"/>
      <c r="AN398" s="51"/>
      <c r="AO398" s="51"/>
      <c r="AP398" s="51"/>
      <c r="AQ398" s="51"/>
      <c r="AR398" s="51"/>
      <c r="AS398" s="51"/>
      <c r="AT398" s="51"/>
      <c r="AU398" s="51"/>
      <c r="AV398" s="51"/>
      <c r="AW398" s="51"/>
      <c r="AX398" s="51"/>
      <c r="AY398" s="51"/>
      <c r="AZ398" s="51"/>
      <c r="BA398" s="51"/>
      <c r="BB398" s="51"/>
      <c r="BC398" s="51"/>
      <c r="BD398" s="51"/>
      <c r="BE398" s="51"/>
      <c r="BF398" s="51"/>
      <c r="BG398" s="51"/>
      <c r="BH398" s="51"/>
      <c r="BI398" s="51"/>
      <c r="BJ398" s="51"/>
      <c r="BK398" s="51"/>
      <c r="BL398" s="51"/>
      <c r="BM398" s="51"/>
      <c r="BN398" s="51"/>
      <c r="BO398" s="51"/>
      <c r="BP398" s="51"/>
      <c r="BQ398" s="51"/>
      <c r="BR398" s="51"/>
      <c r="BS398" s="51"/>
      <c r="BT398" s="51"/>
      <c r="BU398" s="51"/>
      <c r="BV398" s="51"/>
      <c r="BW398" s="51"/>
      <c r="BX398" s="51"/>
      <c r="BY398" s="51"/>
      <c r="BZ398" s="51">
        <v>0</v>
      </c>
      <c r="CA398" s="51"/>
      <c r="CB398" s="51"/>
      <c r="CC398" s="51"/>
      <c r="CD398" s="51"/>
      <c r="CE398" s="51">
        <v>0</v>
      </c>
      <c r="CF398" s="51">
        <v>0</v>
      </c>
      <c r="CG398" s="51">
        <v>0</v>
      </c>
      <c r="CH398" s="51">
        <v>0</v>
      </c>
      <c r="CI398" s="51">
        <v>0</v>
      </c>
      <c r="CJ398" s="51">
        <v>0</v>
      </c>
      <c r="CK398" s="51">
        <v>0</v>
      </c>
      <c r="CL398" s="51">
        <v>0</v>
      </c>
      <c r="CM398" s="51">
        <v>0</v>
      </c>
      <c r="CN398" s="51">
        <v>0</v>
      </c>
      <c r="CO398" s="51">
        <v>0</v>
      </c>
      <c r="CP398" s="51">
        <v>0</v>
      </c>
      <c r="CQ398" s="51">
        <v>0</v>
      </c>
      <c r="CR398" s="51">
        <v>0</v>
      </c>
      <c r="CS398" s="51">
        <f>IFERROR(CR398/CQ398*100,)</f>
        <v>0</v>
      </c>
      <c r="CT398" s="51">
        <f>(CU398-CQ398)</f>
        <v>166600</v>
      </c>
      <c r="CU398" s="51">
        <v>166600</v>
      </c>
      <c r="CV398" s="51">
        <v>0</v>
      </c>
      <c r="CW398" s="51">
        <f t="shared" ref="CW398:CW405" si="1262">IFERROR(CV398/CU398*100,)</f>
        <v>0</v>
      </c>
      <c r="CX398" s="51">
        <f>(CY398-CU398)</f>
        <v>-91600</v>
      </c>
      <c r="CY398" s="51">
        <v>75000</v>
      </c>
      <c r="CZ398" s="745"/>
      <c r="DA398" s="745"/>
      <c r="DB398" s="745">
        <v>0</v>
      </c>
      <c r="DC398" s="745">
        <v>51128.35</v>
      </c>
      <c r="DD398" s="51">
        <f t="shared" si="1222"/>
        <v>0</v>
      </c>
      <c r="DE398" s="51">
        <f t="shared" si="1223"/>
        <v>63.910437499999993</v>
      </c>
      <c r="DF398" s="745">
        <v>67911.38</v>
      </c>
      <c r="DG398" s="745">
        <v>100000</v>
      </c>
      <c r="DH398" s="51"/>
      <c r="DI398" s="51">
        <f t="shared" ref="DI398:DI405" si="1263">IFERROR(DH398/DG398*100,)</f>
        <v>0</v>
      </c>
      <c r="DJ398" s="51">
        <f>(DK398-DG398)</f>
        <v>-20000</v>
      </c>
      <c r="DK398" s="745">
        <v>80000</v>
      </c>
      <c r="DL398" s="51">
        <f t="shared" ref="DL398:DL405" si="1264">IFERROR(DF398/DK398*100,)</f>
        <v>84.889224999999996</v>
      </c>
      <c r="DM398" s="51">
        <f>(DN398-DK398)</f>
        <v>0</v>
      </c>
      <c r="DN398" s="745">
        <v>80000</v>
      </c>
      <c r="DO398" s="51">
        <v>51128.35</v>
      </c>
      <c r="DP398" s="51">
        <f t="shared" ref="DP398:DP405" si="1265">IFERROR(DO398/DN398*100,)</f>
        <v>63.910437499999993</v>
      </c>
      <c r="DQ398" s="51">
        <f>(DR398-DN398)</f>
        <v>0</v>
      </c>
      <c r="DR398" s="745">
        <v>80000</v>
      </c>
      <c r="DS398" s="745">
        <v>57086.27</v>
      </c>
      <c r="DT398" s="51">
        <f t="shared" ref="DT398:DT405" si="1266">IFERROR(DS398/DR398*100,)</f>
        <v>71.357837500000002</v>
      </c>
      <c r="DU398" s="51">
        <f>(DV398-DR398)</f>
        <v>-20000</v>
      </c>
      <c r="DV398" s="745">
        <v>60000</v>
      </c>
      <c r="DW398" s="745"/>
      <c r="DX398" s="745"/>
      <c r="DY398" s="745"/>
      <c r="DZ398" s="745"/>
    </row>
    <row r="399" spans="1:130" s="630" customFormat="1" ht="21" x14ac:dyDescent="0.35">
      <c r="A399" s="622"/>
      <c r="B399" s="622" t="s">
        <v>664</v>
      </c>
      <c r="C399" s="641" t="s">
        <v>471</v>
      </c>
      <c r="D399" s="622"/>
      <c r="E399" s="622"/>
      <c r="F399" s="622"/>
      <c r="G399" s="622"/>
      <c r="H399" s="622"/>
      <c r="I399" s="622"/>
      <c r="J399" s="757" t="s">
        <v>208</v>
      </c>
      <c r="K399" s="810"/>
      <c r="L399" s="587"/>
      <c r="M399" s="822">
        <v>329</v>
      </c>
      <c r="N399" s="822" t="s">
        <v>190</v>
      </c>
      <c r="O399" s="805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591"/>
      <c r="AJ399" s="31"/>
      <c r="AK399" s="31"/>
      <c r="AL399" s="31"/>
      <c r="AM399" s="31"/>
      <c r="AN399" s="51"/>
      <c r="AO399" s="51"/>
      <c r="AP399" s="51"/>
      <c r="AQ399" s="51"/>
      <c r="AR399" s="51"/>
      <c r="AS399" s="51"/>
      <c r="AT399" s="51"/>
      <c r="AU399" s="51"/>
      <c r="AV399" s="51"/>
      <c r="AW399" s="51"/>
      <c r="AX399" s="51"/>
      <c r="AY399" s="51"/>
      <c r="AZ399" s="51"/>
      <c r="BA399" s="51"/>
      <c r="BB399" s="51"/>
      <c r="BC399" s="51"/>
      <c r="BD399" s="51"/>
      <c r="BE399" s="51"/>
      <c r="BF399" s="51"/>
      <c r="BG399" s="102">
        <f>BG400</f>
        <v>0</v>
      </c>
      <c r="BH399" s="102">
        <f>BH400</f>
        <v>0</v>
      </c>
      <c r="BI399" s="51"/>
      <c r="BJ399" s="102">
        <f>BJ400</f>
        <v>0</v>
      </c>
      <c r="BK399" s="102">
        <f>BK400</f>
        <v>0</v>
      </c>
      <c r="BL399" s="102">
        <f>IFERROR(BK399/BJ399*100,)</f>
        <v>0</v>
      </c>
      <c r="BM399" s="102"/>
      <c r="BN399" s="102"/>
      <c r="BO399" s="102">
        <f>BO400</f>
        <v>155000</v>
      </c>
      <c r="BP399" s="102"/>
      <c r="BQ399" s="102"/>
      <c r="BR399" s="102">
        <f>BR400</f>
        <v>0</v>
      </c>
      <c r="BS399" s="102">
        <f>BS400</f>
        <v>155000</v>
      </c>
      <c r="BT399" s="102">
        <f>BT400</f>
        <v>0</v>
      </c>
      <c r="BU399" s="102">
        <f>BU400</f>
        <v>-155000</v>
      </c>
      <c r="BV399" s="102">
        <f>BV400</f>
        <v>155000</v>
      </c>
      <c r="BW399" s="102"/>
      <c r="BX399" s="102"/>
      <c r="BY399" s="102">
        <f>BY400</f>
        <v>0</v>
      </c>
      <c r="BZ399" s="102">
        <f>BZ400</f>
        <v>0</v>
      </c>
      <c r="CA399" s="102">
        <f>IFERROR(BZ399/BG399*100,)</f>
        <v>0</v>
      </c>
      <c r="CB399" s="102">
        <f>IFERROR(BZ399/BY399*100,)</f>
        <v>0</v>
      </c>
      <c r="CC399" s="102">
        <f>CC400</f>
        <v>0</v>
      </c>
      <c r="CD399" s="102">
        <f>CD400</f>
        <v>0</v>
      </c>
      <c r="CE399" s="102">
        <f>CE400</f>
        <v>155000</v>
      </c>
      <c r="CF399" s="102">
        <f>CF400</f>
        <v>0</v>
      </c>
      <c r="CG399" s="102">
        <f t="shared" ref="CG399:CG405" si="1267">IFERROR(CF399/CE399*100,)</f>
        <v>0</v>
      </c>
      <c r="CH399" s="102">
        <f>CH400</f>
        <v>0</v>
      </c>
      <c r="CI399" s="102">
        <f>CI400</f>
        <v>155000</v>
      </c>
      <c r="CJ399" s="102"/>
      <c r="CK399" s="102">
        <f t="shared" ref="CK399:CK405" si="1268">IFERROR(CJ399/CI399*100,)</f>
        <v>0</v>
      </c>
      <c r="CL399" s="102">
        <f>CL400</f>
        <v>0</v>
      </c>
      <c r="CM399" s="102">
        <f>CM400</f>
        <v>155000</v>
      </c>
      <c r="CN399" s="102"/>
      <c r="CO399" s="102">
        <f t="shared" ref="CO399:CO405" si="1269">IFERROR(CN399/CM399*100,)</f>
        <v>0</v>
      </c>
      <c r="CP399" s="102">
        <f>CP400</f>
        <v>0</v>
      </c>
      <c r="CQ399" s="102">
        <f>CQ400</f>
        <v>155000</v>
      </c>
      <c r="CR399" s="102">
        <f>CR400</f>
        <v>145544.38</v>
      </c>
      <c r="CS399" s="102">
        <f t="shared" ref="CS399:CS405" si="1270">IFERROR(CR399/CQ399*100,)</f>
        <v>93.899600000000007</v>
      </c>
      <c r="CT399" s="102">
        <f>CT400</f>
        <v>-150300</v>
      </c>
      <c r="CU399" s="102">
        <f>CU400</f>
        <v>4700</v>
      </c>
      <c r="CV399" s="102">
        <f>CV400</f>
        <v>145544.38</v>
      </c>
      <c r="CW399" s="102">
        <f t="shared" si="1262"/>
        <v>3096.6889361702129</v>
      </c>
      <c r="CX399" s="102">
        <f>CX400</f>
        <v>-100</v>
      </c>
      <c r="CY399" s="102">
        <f>CY400</f>
        <v>4600</v>
      </c>
      <c r="CZ399" s="115">
        <f t="shared" si="1251"/>
        <v>0</v>
      </c>
      <c r="DA399" s="115">
        <f t="shared" si="1251"/>
        <v>0</v>
      </c>
      <c r="DB399" s="115">
        <f>DB400</f>
        <v>145544.38</v>
      </c>
      <c r="DC399" s="115">
        <f>DC400</f>
        <v>0</v>
      </c>
      <c r="DD399" s="102">
        <f t="shared" si="1222"/>
        <v>0</v>
      </c>
      <c r="DE399" s="102">
        <f t="shared" si="1223"/>
        <v>0</v>
      </c>
      <c r="DF399" s="115">
        <v>4579.3100000000004</v>
      </c>
      <c r="DG399" s="115">
        <f>DG400</f>
        <v>0</v>
      </c>
      <c r="DH399" s="102">
        <f t="shared" si="1251"/>
        <v>0</v>
      </c>
      <c r="DI399" s="102">
        <f t="shared" si="1263"/>
        <v>0</v>
      </c>
      <c r="DJ399" s="102">
        <f>DJ400</f>
        <v>0</v>
      </c>
      <c r="DK399" s="115">
        <f>DK400</f>
        <v>0</v>
      </c>
      <c r="DL399" s="102">
        <f t="shared" si="1264"/>
        <v>0</v>
      </c>
      <c r="DM399" s="102">
        <f>DM400</f>
        <v>0</v>
      </c>
      <c r="DN399" s="115">
        <f>DN400</f>
        <v>0</v>
      </c>
      <c r="DO399" s="102">
        <f t="shared" si="1259"/>
        <v>0</v>
      </c>
      <c r="DP399" s="102">
        <f t="shared" si="1265"/>
        <v>0</v>
      </c>
      <c r="DQ399" s="102">
        <f>DQ400</f>
        <v>0</v>
      </c>
      <c r="DR399" s="115">
        <f>DR400</f>
        <v>0</v>
      </c>
      <c r="DS399" s="115">
        <f t="shared" si="1260"/>
        <v>0</v>
      </c>
      <c r="DT399" s="102">
        <f t="shared" si="1266"/>
        <v>0</v>
      </c>
      <c r="DU399" s="102">
        <f>DU400</f>
        <v>0</v>
      </c>
      <c r="DV399" s="115">
        <f>DV400</f>
        <v>0</v>
      </c>
      <c r="DW399" s="115">
        <f t="shared" ref="DW399:DZ399" si="1271">DW400</f>
        <v>0</v>
      </c>
      <c r="DX399" s="115">
        <f t="shared" si="1271"/>
        <v>0</v>
      </c>
      <c r="DY399" s="115">
        <f t="shared" si="1271"/>
        <v>0</v>
      </c>
      <c r="DZ399" s="115">
        <f t="shared" si="1271"/>
        <v>0</v>
      </c>
    </row>
    <row r="400" spans="1:130" s="630" customFormat="1" ht="21" x14ac:dyDescent="0.35">
      <c r="A400" s="622"/>
      <c r="B400" s="622"/>
      <c r="C400" s="641"/>
      <c r="D400" s="622"/>
      <c r="E400" s="622"/>
      <c r="F400" s="622"/>
      <c r="G400" s="622"/>
      <c r="H400" s="622"/>
      <c r="I400" s="622"/>
      <c r="J400" s="757" t="s">
        <v>208</v>
      </c>
      <c r="K400" s="810"/>
      <c r="L400" s="587"/>
      <c r="M400" s="609"/>
      <c r="N400" s="609">
        <v>3299</v>
      </c>
      <c r="O400" s="592" t="s">
        <v>41</v>
      </c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591"/>
      <c r="AJ400" s="31"/>
      <c r="AK400" s="31"/>
      <c r="AL400" s="31"/>
      <c r="AM400" s="31"/>
      <c r="AN400" s="51"/>
      <c r="AO400" s="51"/>
      <c r="AP400" s="51"/>
      <c r="AQ400" s="51"/>
      <c r="AR400" s="51"/>
      <c r="AS400" s="51"/>
      <c r="AT400" s="51"/>
      <c r="AU400" s="51"/>
      <c r="AV400" s="51"/>
      <c r="AW400" s="51"/>
      <c r="AX400" s="51"/>
      <c r="AY400" s="51"/>
      <c r="AZ400" s="51"/>
      <c r="BA400" s="51"/>
      <c r="BB400" s="51"/>
      <c r="BC400" s="51"/>
      <c r="BD400" s="51"/>
      <c r="BE400" s="51"/>
      <c r="BF400" s="51"/>
      <c r="BG400" s="51">
        <v>0</v>
      </c>
      <c r="BH400" s="51">
        <v>0</v>
      </c>
      <c r="BI400" s="51"/>
      <c r="BJ400" s="51">
        <v>0</v>
      </c>
      <c r="BK400" s="51">
        <v>0</v>
      </c>
      <c r="BL400" s="51">
        <f>IFERROR(BK400/BJ400*100,)</f>
        <v>0</v>
      </c>
      <c r="BM400" s="51"/>
      <c r="BN400" s="51"/>
      <c r="BO400" s="51">
        <v>155000</v>
      </c>
      <c r="BP400" s="51"/>
      <c r="BQ400" s="51"/>
      <c r="BR400" s="51">
        <f>(BS400-BO400)</f>
        <v>0</v>
      </c>
      <c r="BS400" s="51">
        <v>155000</v>
      </c>
      <c r="BT400" s="51">
        <v>0</v>
      </c>
      <c r="BU400" s="51">
        <f>(BY400-BO400)</f>
        <v>-155000</v>
      </c>
      <c r="BV400" s="51">
        <v>155000</v>
      </c>
      <c r="BW400" s="51"/>
      <c r="BX400" s="51"/>
      <c r="BY400" s="51">
        <v>0</v>
      </c>
      <c r="BZ400" s="51">
        <v>0</v>
      </c>
      <c r="CA400" s="51">
        <f>IFERROR(BZ400/BG400*100,)</f>
        <v>0</v>
      </c>
      <c r="CB400" s="51">
        <f>IFERROR(BZ400/BY400*100,)</f>
        <v>0</v>
      </c>
      <c r="CC400" s="51"/>
      <c r="CD400" s="51"/>
      <c r="CE400" s="51">
        <v>155000</v>
      </c>
      <c r="CF400" s="51">
        <v>0</v>
      </c>
      <c r="CG400" s="51">
        <f t="shared" si="1267"/>
        <v>0</v>
      </c>
      <c r="CH400" s="51">
        <f>(CI400-CE400)</f>
        <v>0</v>
      </c>
      <c r="CI400" s="51">
        <v>155000</v>
      </c>
      <c r="CJ400" s="51"/>
      <c r="CK400" s="51">
        <f t="shared" si="1268"/>
        <v>0</v>
      </c>
      <c r="CL400" s="51">
        <f>(CM400-CI400)</f>
        <v>0</v>
      </c>
      <c r="CM400" s="51">
        <v>155000</v>
      </c>
      <c r="CN400" s="51"/>
      <c r="CO400" s="51">
        <f t="shared" si="1269"/>
        <v>0</v>
      </c>
      <c r="CP400" s="51">
        <f>(CQ400-CM400)</f>
        <v>0</v>
      </c>
      <c r="CQ400" s="51">
        <v>155000</v>
      </c>
      <c r="CR400" s="51">
        <v>145544.38</v>
      </c>
      <c r="CS400" s="51">
        <f t="shared" si="1270"/>
        <v>93.899600000000007</v>
      </c>
      <c r="CT400" s="51">
        <f>(CU400-CQ400)</f>
        <v>-150300</v>
      </c>
      <c r="CU400" s="51">
        <v>4700</v>
      </c>
      <c r="CV400" s="51">
        <v>145544.38</v>
      </c>
      <c r="CW400" s="51">
        <f t="shared" si="1262"/>
        <v>3096.6889361702129</v>
      </c>
      <c r="CX400" s="51">
        <f>(CY400-CU400)</f>
        <v>-100</v>
      </c>
      <c r="CY400" s="51">
        <v>4600</v>
      </c>
      <c r="CZ400" s="745"/>
      <c r="DA400" s="745"/>
      <c r="DB400" s="746">
        <v>145544.38</v>
      </c>
      <c r="DC400" s="745">
        <v>0</v>
      </c>
      <c r="DD400" s="51">
        <f t="shared" si="1222"/>
        <v>0</v>
      </c>
      <c r="DE400" s="51">
        <f t="shared" si="1223"/>
        <v>0</v>
      </c>
      <c r="DF400" s="745">
        <v>4579.3100000000004</v>
      </c>
      <c r="DG400" s="745">
        <v>0</v>
      </c>
      <c r="DH400" s="51"/>
      <c r="DI400" s="51">
        <f t="shared" si="1263"/>
        <v>0</v>
      </c>
      <c r="DJ400" s="51">
        <f>(DK400-DG400)</f>
        <v>0</v>
      </c>
      <c r="DK400" s="745">
        <v>0</v>
      </c>
      <c r="DL400" s="51">
        <f t="shared" si="1264"/>
        <v>0</v>
      </c>
      <c r="DM400" s="51">
        <f>(DN400-DK400)</f>
        <v>0</v>
      </c>
      <c r="DN400" s="745">
        <v>0</v>
      </c>
      <c r="DO400" s="51"/>
      <c r="DP400" s="51">
        <f t="shared" si="1265"/>
        <v>0</v>
      </c>
      <c r="DQ400" s="51">
        <f>(DR400-DN400)</f>
        <v>0</v>
      </c>
      <c r="DR400" s="745"/>
      <c r="DS400" s="745"/>
      <c r="DT400" s="51">
        <f t="shared" si="1266"/>
        <v>0</v>
      </c>
      <c r="DU400" s="51">
        <f>(DV400-DR400)</f>
        <v>0</v>
      </c>
      <c r="DV400" s="745"/>
      <c r="DW400" s="745"/>
      <c r="DX400" s="745"/>
      <c r="DY400" s="745"/>
      <c r="DZ400" s="745"/>
    </row>
    <row r="401" spans="1:130" s="630" customFormat="1" ht="20.100000000000001" customHeight="1" x14ac:dyDescent="0.35">
      <c r="A401" s="685"/>
      <c r="B401" s="634" t="s">
        <v>618</v>
      </c>
      <c r="C401" s="530"/>
      <c r="D401" s="634"/>
      <c r="E401" s="634" t="s">
        <v>7</v>
      </c>
      <c r="F401" s="634"/>
      <c r="G401" s="634"/>
      <c r="H401" s="634"/>
      <c r="I401" s="634"/>
      <c r="J401" s="634" t="s">
        <v>208</v>
      </c>
      <c r="K401" s="651"/>
      <c r="L401" s="924" t="s">
        <v>738</v>
      </c>
      <c r="M401" s="924"/>
      <c r="N401" s="924"/>
      <c r="O401" s="924"/>
      <c r="P401" s="404"/>
      <c r="Q401" s="404"/>
      <c r="R401" s="404"/>
      <c r="S401" s="404"/>
      <c r="T401" s="404"/>
      <c r="U401" s="404"/>
      <c r="V401" s="404"/>
      <c r="W401" s="404"/>
      <c r="X401" s="404"/>
      <c r="Y401" s="404"/>
      <c r="Z401" s="404"/>
      <c r="AA401" s="404"/>
      <c r="AB401" s="404"/>
      <c r="AC401" s="404"/>
      <c r="AD401" s="404"/>
      <c r="AE401" s="404"/>
      <c r="AF401" s="404"/>
      <c r="AG401" s="404"/>
      <c r="AH401" s="404"/>
      <c r="AI401" s="569"/>
      <c r="AJ401" s="404"/>
      <c r="AK401" s="404"/>
      <c r="AL401" s="404"/>
      <c r="AM401" s="404"/>
      <c r="AN401" s="54"/>
      <c r="AO401" s="54"/>
      <c r="AP401" s="54"/>
      <c r="AQ401" s="54"/>
      <c r="AR401" s="54"/>
      <c r="AS401" s="54"/>
      <c r="AT401" s="54"/>
      <c r="AU401" s="54"/>
      <c r="AV401" s="54"/>
      <c r="AW401" s="54"/>
      <c r="AX401" s="54"/>
      <c r="AY401" s="54"/>
      <c r="AZ401" s="54"/>
      <c r="BA401" s="54"/>
      <c r="BB401" s="54"/>
      <c r="BC401" s="54"/>
      <c r="BD401" s="54"/>
      <c r="BE401" s="54"/>
      <c r="BF401" s="54"/>
      <c r="BG401" s="54"/>
      <c r="BH401" s="54"/>
      <c r="BI401" s="54"/>
      <c r="BJ401" s="54"/>
      <c r="BK401" s="54"/>
      <c r="BL401" s="54"/>
      <c r="BM401" s="54"/>
      <c r="BN401" s="54"/>
      <c r="BO401" s="54"/>
      <c r="BP401" s="54"/>
      <c r="BQ401" s="54"/>
      <c r="BR401" s="54"/>
      <c r="BS401" s="54"/>
      <c r="BT401" s="54"/>
      <c r="BU401" s="54"/>
      <c r="BV401" s="54"/>
      <c r="BW401" s="54"/>
      <c r="BX401" s="54"/>
      <c r="BY401" s="54"/>
      <c r="BZ401" s="100">
        <f>SUM(BZ402)</f>
        <v>0</v>
      </c>
      <c r="CA401" s="54"/>
      <c r="CB401" s="54"/>
      <c r="CC401" s="54"/>
      <c r="CD401" s="54"/>
      <c r="CE401" s="100">
        <f t="shared" ref="CE401:CF405" si="1272">SUM(CE402)</f>
        <v>0</v>
      </c>
      <c r="CF401" s="100">
        <f t="shared" si="1272"/>
        <v>0</v>
      </c>
      <c r="CG401" s="100">
        <f t="shared" si="1267"/>
        <v>0</v>
      </c>
      <c r="CH401" s="100">
        <f t="shared" ref="CH401:DJ405" si="1273">SUM(CH402)</f>
        <v>0</v>
      </c>
      <c r="CI401" s="100">
        <f t="shared" si="1273"/>
        <v>0</v>
      </c>
      <c r="CJ401" s="100"/>
      <c r="CK401" s="100">
        <f t="shared" si="1268"/>
        <v>0</v>
      </c>
      <c r="CL401" s="100">
        <f t="shared" si="1273"/>
        <v>0</v>
      </c>
      <c r="CM401" s="100">
        <f t="shared" si="1273"/>
        <v>0</v>
      </c>
      <c r="CN401" s="100"/>
      <c r="CO401" s="100">
        <f t="shared" si="1269"/>
        <v>0</v>
      </c>
      <c r="CP401" s="100">
        <f t="shared" si="1273"/>
        <v>0</v>
      </c>
      <c r="CQ401" s="100">
        <f t="shared" si="1273"/>
        <v>0</v>
      </c>
      <c r="CR401" s="100">
        <f t="shared" si="1273"/>
        <v>0</v>
      </c>
      <c r="CS401" s="100">
        <f t="shared" si="1270"/>
        <v>0</v>
      </c>
      <c r="CT401" s="100">
        <f t="shared" si="1273"/>
        <v>0</v>
      </c>
      <c r="CU401" s="100">
        <f t="shared" si="1273"/>
        <v>0</v>
      </c>
      <c r="CV401" s="100">
        <f t="shared" si="1273"/>
        <v>0</v>
      </c>
      <c r="CW401" s="100">
        <f t="shared" si="1262"/>
        <v>0</v>
      </c>
      <c r="CX401" s="100">
        <f t="shared" si="1273"/>
        <v>0</v>
      </c>
      <c r="CY401" s="100">
        <f t="shared" si="1273"/>
        <v>0</v>
      </c>
      <c r="CZ401" s="100">
        <f t="shared" si="1273"/>
        <v>0</v>
      </c>
      <c r="DA401" s="100">
        <f t="shared" si="1273"/>
        <v>0</v>
      </c>
      <c r="DB401" s="100">
        <f t="shared" ref="DB401:DG405" si="1274">SUM(DB402)</f>
        <v>0</v>
      </c>
      <c r="DC401" s="100">
        <f>SUM(DC402)</f>
        <v>0</v>
      </c>
      <c r="DD401" s="100">
        <f t="shared" si="1222"/>
        <v>0</v>
      </c>
      <c r="DE401" s="100">
        <f t="shared" si="1223"/>
        <v>0</v>
      </c>
      <c r="DF401" s="100">
        <f>SUM(DF402)</f>
        <v>0</v>
      </c>
      <c r="DG401" s="100">
        <f t="shared" si="1274"/>
        <v>44400</v>
      </c>
      <c r="DH401" s="100">
        <f t="shared" si="1273"/>
        <v>0</v>
      </c>
      <c r="DI401" s="100">
        <f t="shared" si="1263"/>
        <v>0</v>
      </c>
      <c r="DJ401" s="100">
        <f t="shared" si="1273"/>
        <v>-400</v>
      </c>
      <c r="DK401" s="100">
        <f t="shared" ref="DK401:DK405" si="1275">SUM(DK402)</f>
        <v>44000</v>
      </c>
      <c r="DL401" s="100">
        <f t="shared" si="1264"/>
        <v>0</v>
      </c>
      <c r="DM401" s="100">
        <f t="shared" ref="DM401:DZ405" si="1276">SUM(DM402)</f>
        <v>0</v>
      </c>
      <c r="DN401" s="100">
        <f t="shared" si="1276"/>
        <v>44000</v>
      </c>
      <c r="DO401" s="100">
        <f t="shared" si="1276"/>
        <v>477.86</v>
      </c>
      <c r="DP401" s="100">
        <f t="shared" si="1265"/>
        <v>1.0860454545454545</v>
      </c>
      <c r="DQ401" s="100">
        <f t="shared" si="1276"/>
        <v>56000</v>
      </c>
      <c r="DR401" s="100">
        <f t="shared" si="1276"/>
        <v>100000</v>
      </c>
      <c r="DS401" s="100">
        <f t="shared" si="1276"/>
        <v>477.86</v>
      </c>
      <c r="DT401" s="100">
        <f t="shared" si="1266"/>
        <v>0.47786000000000001</v>
      </c>
      <c r="DU401" s="100">
        <f t="shared" si="1276"/>
        <v>0</v>
      </c>
      <c r="DV401" s="100">
        <f t="shared" si="1276"/>
        <v>100000</v>
      </c>
      <c r="DW401" s="100">
        <f t="shared" si="1276"/>
        <v>30000</v>
      </c>
      <c r="DX401" s="100">
        <f t="shared" si="1276"/>
        <v>30000</v>
      </c>
      <c r="DY401" s="100">
        <f t="shared" si="1276"/>
        <v>40000</v>
      </c>
      <c r="DZ401" s="100">
        <f t="shared" si="1276"/>
        <v>0</v>
      </c>
    </row>
    <row r="402" spans="1:130" s="630" customFormat="1" ht="20.100000000000001" customHeight="1" x14ac:dyDescent="0.35">
      <c r="A402" s="622"/>
      <c r="B402" s="637"/>
      <c r="C402" s="643"/>
      <c r="D402" s="637"/>
      <c r="E402" s="637"/>
      <c r="F402" s="637"/>
      <c r="G402" s="637"/>
      <c r="H402" s="637"/>
      <c r="I402" s="637"/>
      <c r="J402" s="637"/>
      <c r="K402" s="657" t="s">
        <v>471</v>
      </c>
      <c r="L402" s="552" t="s">
        <v>533</v>
      </c>
      <c r="M402" s="552"/>
      <c r="N402" s="552"/>
      <c r="O402" s="814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F402" s="35"/>
      <c r="AG402" s="35"/>
      <c r="AH402" s="35"/>
      <c r="AI402" s="574"/>
      <c r="AJ402" s="35"/>
      <c r="AK402" s="35"/>
      <c r="AL402" s="35"/>
      <c r="AM402" s="35"/>
      <c r="AN402" s="38"/>
      <c r="AO402" s="38"/>
      <c r="AP402" s="38"/>
      <c r="AQ402" s="38"/>
      <c r="AR402" s="38"/>
      <c r="AS402" s="38"/>
      <c r="AT402" s="38"/>
      <c r="AU402" s="38"/>
      <c r="AV402" s="38"/>
      <c r="AW402" s="38"/>
      <c r="AX402" s="38"/>
      <c r="AY402" s="38"/>
      <c r="AZ402" s="38"/>
      <c r="BA402" s="38"/>
      <c r="BB402" s="38"/>
      <c r="BC402" s="38"/>
      <c r="BD402" s="38"/>
      <c r="BE402" s="38"/>
      <c r="BF402" s="38"/>
      <c r="BG402" s="38"/>
      <c r="BH402" s="38"/>
      <c r="BI402" s="38"/>
      <c r="BJ402" s="38"/>
      <c r="BK402" s="38"/>
      <c r="BL402" s="38"/>
      <c r="BM402" s="38"/>
      <c r="BN402" s="38"/>
      <c r="BO402" s="38"/>
      <c r="BP402" s="38"/>
      <c r="BQ402" s="38"/>
      <c r="BR402" s="38"/>
      <c r="BS402" s="38"/>
      <c r="BT402" s="38"/>
      <c r="BU402" s="38"/>
      <c r="BV402" s="38"/>
      <c r="BW402" s="38"/>
      <c r="BX402" s="38"/>
      <c r="BY402" s="38"/>
      <c r="BZ402" s="104">
        <f>SUM(BZ403)</f>
        <v>0</v>
      </c>
      <c r="CA402" s="38"/>
      <c r="CB402" s="38"/>
      <c r="CC402" s="38"/>
      <c r="CD402" s="38"/>
      <c r="CE402" s="104">
        <f t="shared" si="1272"/>
        <v>0</v>
      </c>
      <c r="CF402" s="104">
        <f t="shared" si="1272"/>
        <v>0</v>
      </c>
      <c r="CG402" s="104">
        <f t="shared" si="1267"/>
        <v>0</v>
      </c>
      <c r="CH402" s="104">
        <f t="shared" si="1273"/>
        <v>0</v>
      </c>
      <c r="CI402" s="104">
        <f t="shared" si="1273"/>
        <v>0</v>
      </c>
      <c r="CJ402" s="104"/>
      <c r="CK402" s="104">
        <f t="shared" si="1268"/>
        <v>0</v>
      </c>
      <c r="CL402" s="104">
        <f t="shared" si="1273"/>
        <v>0</v>
      </c>
      <c r="CM402" s="104">
        <f t="shared" si="1273"/>
        <v>0</v>
      </c>
      <c r="CN402" s="104"/>
      <c r="CO402" s="104">
        <f t="shared" si="1269"/>
        <v>0</v>
      </c>
      <c r="CP402" s="104">
        <f t="shared" si="1273"/>
        <v>0</v>
      </c>
      <c r="CQ402" s="104">
        <f t="shared" si="1273"/>
        <v>0</v>
      </c>
      <c r="CR402" s="104">
        <f t="shared" si="1273"/>
        <v>0</v>
      </c>
      <c r="CS402" s="104">
        <f t="shared" si="1270"/>
        <v>0</v>
      </c>
      <c r="CT402" s="104">
        <f t="shared" si="1273"/>
        <v>0</v>
      </c>
      <c r="CU402" s="104">
        <f t="shared" si="1273"/>
        <v>0</v>
      </c>
      <c r="CV402" s="104">
        <f t="shared" si="1273"/>
        <v>0</v>
      </c>
      <c r="CW402" s="104">
        <f t="shared" si="1262"/>
        <v>0</v>
      </c>
      <c r="CX402" s="104">
        <f t="shared" si="1273"/>
        <v>0</v>
      </c>
      <c r="CY402" s="104">
        <f t="shared" si="1273"/>
        <v>0</v>
      </c>
      <c r="CZ402" s="104">
        <f t="shared" si="1273"/>
        <v>0</v>
      </c>
      <c r="DA402" s="104">
        <f t="shared" si="1273"/>
        <v>0</v>
      </c>
      <c r="DB402" s="104">
        <f t="shared" si="1274"/>
        <v>0</v>
      </c>
      <c r="DC402" s="104">
        <f>SUM(DC403)</f>
        <v>0</v>
      </c>
      <c r="DD402" s="104">
        <f t="shared" si="1222"/>
        <v>0</v>
      </c>
      <c r="DE402" s="104">
        <f t="shared" si="1223"/>
        <v>0</v>
      </c>
      <c r="DF402" s="104">
        <f>SUM(DF403)</f>
        <v>0</v>
      </c>
      <c r="DG402" s="104">
        <f t="shared" si="1274"/>
        <v>44400</v>
      </c>
      <c r="DH402" s="104">
        <f t="shared" si="1273"/>
        <v>0</v>
      </c>
      <c r="DI402" s="104">
        <f t="shared" si="1263"/>
        <v>0</v>
      </c>
      <c r="DJ402" s="104">
        <f t="shared" si="1273"/>
        <v>-400</v>
      </c>
      <c r="DK402" s="104">
        <f t="shared" si="1275"/>
        <v>44000</v>
      </c>
      <c r="DL402" s="104">
        <f t="shared" si="1264"/>
        <v>0</v>
      </c>
      <c r="DM402" s="104">
        <f t="shared" si="1276"/>
        <v>0</v>
      </c>
      <c r="DN402" s="104">
        <f t="shared" si="1276"/>
        <v>44000</v>
      </c>
      <c r="DO402" s="104">
        <f t="shared" si="1276"/>
        <v>477.86</v>
      </c>
      <c r="DP402" s="104">
        <f t="shared" si="1265"/>
        <v>1.0860454545454545</v>
      </c>
      <c r="DQ402" s="104">
        <f t="shared" si="1276"/>
        <v>56000</v>
      </c>
      <c r="DR402" s="104">
        <f t="shared" si="1276"/>
        <v>100000</v>
      </c>
      <c r="DS402" s="104">
        <f t="shared" si="1276"/>
        <v>477.86</v>
      </c>
      <c r="DT402" s="104">
        <f t="shared" si="1266"/>
        <v>0.47786000000000001</v>
      </c>
      <c r="DU402" s="104">
        <f t="shared" si="1276"/>
        <v>0</v>
      </c>
      <c r="DV402" s="104">
        <f t="shared" si="1276"/>
        <v>100000</v>
      </c>
      <c r="DW402" s="104">
        <f t="shared" si="1276"/>
        <v>30000</v>
      </c>
      <c r="DX402" s="104">
        <f t="shared" si="1276"/>
        <v>30000</v>
      </c>
      <c r="DY402" s="104">
        <f t="shared" si="1276"/>
        <v>40000</v>
      </c>
      <c r="DZ402" s="104">
        <f t="shared" si="1276"/>
        <v>0</v>
      </c>
    </row>
    <row r="403" spans="1:130" s="630" customFormat="1" ht="20.100000000000001" customHeight="1" x14ac:dyDescent="0.35">
      <c r="A403" s="622"/>
      <c r="B403" s="622"/>
      <c r="C403" s="641"/>
      <c r="D403" s="622"/>
      <c r="E403" s="622"/>
      <c r="F403" s="622"/>
      <c r="G403" s="622"/>
      <c r="H403" s="622"/>
      <c r="I403" s="622"/>
      <c r="J403" s="757" t="s">
        <v>208</v>
      </c>
      <c r="K403" s="811">
        <v>3</v>
      </c>
      <c r="L403" s="904" t="s">
        <v>181</v>
      </c>
      <c r="M403" s="904"/>
      <c r="N403" s="904"/>
      <c r="O403" s="904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F403" s="35"/>
      <c r="AG403" s="35"/>
      <c r="AH403" s="35"/>
      <c r="AI403" s="574"/>
      <c r="AJ403" s="35"/>
      <c r="AK403" s="35"/>
      <c r="AL403" s="35"/>
      <c r="AM403" s="35"/>
      <c r="AN403" s="38"/>
      <c r="AO403" s="38"/>
      <c r="AP403" s="38"/>
      <c r="AQ403" s="38"/>
      <c r="AR403" s="38"/>
      <c r="AS403" s="38"/>
      <c r="AT403" s="38"/>
      <c r="AU403" s="38"/>
      <c r="AV403" s="38"/>
      <c r="AW403" s="38"/>
      <c r="AX403" s="38"/>
      <c r="AY403" s="38"/>
      <c r="AZ403" s="38"/>
      <c r="BA403" s="38"/>
      <c r="BB403" s="38"/>
      <c r="BC403" s="38"/>
      <c r="BD403" s="38"/>
      <c r="BE403" s="38"/>
      <c r="BF403" s="38"/>
      <c r="BG403" s="38"/>
      <c r="BH403" s="38"/>
      <c r="BI403" s="38"/>
      <c r="BJ403" s="38"/>
      <c r="BK403" s="38"/>
      <c r="BL403" s="38"/>
      <c r="BM403" s="38"/>
      <c r="BN403" s="38"/>
      <c r="BO403" s="38"/>
      <c r="BP403" s="38"/>
      <c r="BQ403" s="38"/>
      <c r="BR403" s="38"/>
      <c r="BS403" s="38"/>
      <c r="BT403" s="38"/>
      <c r="BU403" s="38"/>
      <c r="BV403" s="38"/>
      <c r="BW403" s="38"/>
      <c r="BX403" s="38"/>
      <c r="BY403" s="38"/>
      <c r="BZ403" s="102">
        <f>SUM(BZ404)</f>
        <v>0</v>
      </c>
      <c r="CA403" s="38"/>
      <c r="CB403" s="38"/>
      <c r="CC403" s="38"/>
      <c r="CD403" s="38"/>
      <c r="CE403" s="102">
        <f t="shared" si="1272"/>
        <v>0</v>
      </c>
      <c r="CF403" s="102">
        <f t="shared" si="1272"/>
        <v>0</v>
      </c>
      <c r="CG403" s="102">
        <f t="shared" si="1267"/>
        <v>0</v>
      </c>
      <c r="CH403" s="102">
        <f t="shared" si="1273"/>
        <v>0</v>
      </c>
      <c r="CI403" s="102">
        <f t="shared" si="1273"/>
        <v>0</v>
      </c>
      <c r="CJ403" s="102"/>
      <c r="CK403" s="102">
        <f t="shared" si="1268"/>
        <v>0</v>
      </c>
      <c r="CL403" s="102">
        <f t="shared" si="1273"/>
        <v>0</v>
      </c>
      <c r="CM403" s="102">
        <f t="shared" si="1273"/>
        <v>0</v>
      </c>
      <c r="CN403" s="102"/>
      <c r="CO403" s="102">
        <f t="shared" si="1269"/>
        <v>0</v>
      </c>
      <c r="CP403" s="102">
        <f t="shared" si="1273"/>
        <v>0</v>
      </c>
      <c r="CQ403" s="102">
        <f t="shared" si="1273"/>
        <v>0</v>
      </c>
      <c r="CR403" s="102">
        <f t="shared" si="1273"/>
        <v>0</v>
      </c>
      <c r="CS403" s="102">
        <f t="shared" si="1270"/>
        <v>0</v>
      </c>
      <c r="CT403" s="102">
        <f t="shared" si="1273"/>
        <v>0</v>
      </c>
      <c r="CU403" s="102">
        <f t="shared" si="1273"/>
        <v>0</v>
      </c>
      <c r="CV403" s="102">
        <f t="shared" si="1273"/>
        <v>0</v>
      </c>
      <c r="CW403" s="102">
        <f t="shared" si="1262"/>
        <v>0</v>
      </c>
      <c r="CX403" s="102">
        <f t="shared" si="1273"/>
        <v>0</v>
      </c>
      <c r="CY403" s="102">
        <f t="shared" si="1273"/>
        <v>0</v>
      </c>
      <c r="CZ403" s="115">
        <f t="shared" si="1273"/>
        <v>0</v>
      </c>
      <c r="DA403" s="115">
        <f t="shared" si="1273"/>
        <v>0</v>
      </c>
      <c r="DB403" s="115">
        <f t="shared" si="1274"/>
        <v>0</v>
      </c>
      <c r="DC403" s="115">
        <f>SUM(DC404)</f>
        <v>0</v>
      </c>
      <c r="DD403" s="102">
        <f t="shared" si="1222"/>
        <v>0</v>
      </c>
      <c r="DE403" s="102">
        <f t="shared" si="1223"/>
        <v>0</v>
      </c>
      <c r="DF403" s="115">
        <f>SUM(DF404)</f>
        <v>0</v>
      </c>
      <c r="DG403" s="115">
        <f t="shared" si="1274"/>
        <v>44400</v>
      </c>
      <c r="DH403" s="102">
        <f t="shared" si="1273"/>
        <v>0</v>
      </c>
      <c r="DI403" s="102">
        <f t="shared" si="1263"/>
        <v>0</v>
      </c>
      <c r="DJ403" s="102">
        <f t="shared" si="1273"/>
        <v>-400</v>
      </c>
      <c r="DK403" s="115">
        <f t="shared" si="1275"/>
        <v>44000</v>
      </c>
      <c r="DL403" s="102">
        <f t="shared" si="1264"/>
        <v>0</v>
      </c>
      <c r="DM403" s="102">
        <f t="shared" si="1276"/>
        <v>0</v>
      </c>
      <c r="DN403" s="115">
        <f t="shared" si="1276"/>
        <v>44000</v>
      </c>
      <c r="DO403" s="102">
        <f t="shared" si="1276"/>
        <v>477.86</v>
      </c>
      <c r="DP403" s="102">
        <f t="shared" si="1265"/>
        <v>1.0860454545454545</v>
      </c>
      <c r="DQ403" s="102">
        <f t="shared" si="1276"/>
        <v>56000</v>
      </c>
      <c r="DR403" s="115">
        <f t="shared" si="1276"/>
        <v>100000</v>
      </c>
      <c r="DS403" s="115">
        <f t="shared" si="1276"/>
        <v>477.86</v>
      </c>
      <c r="DT403" s="102">
        <f t="shared" si="1266"/>
        <v>0.47786000000000001</v>
      </c>
      <c r="DU403" s="102">
        <f t="shared" si="1276"/>
        <v>0</v>
      </c>
      <c r="DV403" s="115">
        <f t="shared" si="1276"/>
        <v>100000</v>
      </c>
      <c r="DW403" s="115">
        <f t="shared" si="1276"/>
        <v>30000</v>
      </c>
      <c r="DX403" s="115">
        <f t="shared" si="1276"/>
        <v>30000</v>
      </c>
      <c r="DY403" s="115">
        <f t="shared" si="1276"/>
        <v>40000</v>
      </c>
      <c r="DZ403" s="115">
        <f t="shared" si="1276"/>
        <v>0</v>
      </c>
    </row>
    <row r="404" spans="1:130" s="630" customFormat="1" ht="20.100000000000001" customHeight="1" x14ac:dyDescent="0.35">
      <c r="A404" s="622"/>
      <c r="B404" s="622"/>
      <c r="C404" s="641"/>
      <c r="D404" s="622"/>
      <c r="E404" s="622"/>
      <c r="F404" s="622"/>
      <c r="G404" s="622"/>
      <c r="H404" s="622"/>
      <c r="I404" s="622"/>
      <c r="J404" s="757" t="s">
        <v>208</v>
      </c>
      <c r="K404" s="810"/>
      <c r="L404" s="822">
        <v>32</v>
      </c>
      <c r="M404" s="904" t="s">
        <v>161</v>
      </c>
      <c r="N404" s="904"/>
      <c r="O404" s="904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F404" s="35"/>
      <c r="AG404" s="35"/>
      <c r="AH404" s="35"/>
      <c r="AI404" s="574"/>
      <c r="AJ404" s="35"/>
      <c r="AK404" s="35"/>
      <c r="AL404" s="35"/>
      <c r="AM404" s="35"/>
      <c r="AN404" s="38"/>
      <c r="AO404" s="38"/>
      <c r="AP404" s="38"/>
      <c r="AQ404" s="38"/>
      <c r="AR404" s="38"/>
      <c r="AS404" s="38"/>
      <c r="AT404" s="38"/>
      <c r="AU404" s="38"/>
      <c r="AV404" s="38"/>
      <c r="AW404" s="38"/>
      <c r="AX404" s="38"/>
      <c r="AY404" s="38"/>
      <c r="AZ404" s="38"/>
      <c r="BA404" s="38"/>
      <c r="BB404" s="38"/>
      <c r="BC404" s="38"/>
      <c r="BD404" s="38"/>
      <c r="BE404" s="38"/>
      <c r="BF404" s="38"/>
      <c r="BG404" s="38"/>
      <c r="BH404" s="38"/>
      <c r="BI404" s="38"/>
      <c r="BJ404" s="38"/>
      <c r="BK404" s="38"/>
      <c r="BL404" s="38"/>
      <c r="BM404" s="38"/>
      <c r="BN404" s="38"/>
      <c r="BO404" s="38"/>
      <c r="BP404" s="38"/>
      <c r="BQ404" s="38"/>
      <c r="BR404" s="38"/>
      <c r="BS404" s="38"/>
      <c r="BT404" s="38"/>
      <c r="BU404" s="38"/>
      <c r="BV404" s="38"/>
      <c r="BW404" s="38"/>
      <c r="BX404" s="38"/>
      <c r="BY404" s="38"/>
      <c r="BZ404" s="102">
        <f>SUM(BZ405)</f>
        <v>0</v>
      </c>
      <c r="CA404" s="38"/>
      <c r="CB404" s="38"/>
      <c r="CC404" s="38"/>
      <c r="CD404" s="38"/>
      <c r="CE404" s="102">
        <f t="shared" si="1272"/>
        <v>0</v>
      </c>
      <c r="CF404" s="102">
        <f t="shared" si="1272"/>
        <v>0</v>
      </c>
      <c r="CG404" s="102">
        <f t="shared" si="1267"/>
        <v>0</v>
      </c>
      <c r="CH404" s="102">
        <f t="shared" si="1273"/>
        <v>0</v>
      </c>
      <c r="CI404" s="102">
        <f t="shared" si="1273"/>
        <v>0</v>
      </c>
      <c r="CJ404" s="102"/>
      <c r="CK404" s="102">
        <f t="shared" si="1268"/>
        <v>0</v>
      </c>
      <c r="CL404" s="102">
        <f t="shared" si="1273"/>
        <v>0</v>
      </c>
      <c r="CM404" s="102">
        <f t="shared" si="1273"/>
        <v>0</v>
      </c>
      <c r="CN404" s="102"/>
      <c r="CO404" s="102">
        <f t="shared" si="1269"/>
        <v>0</v>
      </c>
      <c r="CP404" s="102">
        <f t="shared" si="1273"/>
        <v>0</v>
      </c>
      <c r="CQ404" s="102">
        <f t="shared" si="1273"/>
        <v>0</v>
      </c>
      <c r="CR404" s="102">
        <f t="shared" si="1273"/>
        <v>0</v>
      </c>
      <c r="CS404" s="102">
        <f t="shared" si="1270"/>
        <v>0</v>
      </c>
      <c r="CT404" s="102">
        <f t="shared" si="1273"/>
        <v>0</v>
      </c>
      <c r="CU404" s="102">
        <f t="shared" si="1273"/>
        <v>0</v>
      </c>
      <c r="CV404" s="102">
        <f t="shared" si="1273"/>
        <v>0</v>
      </c>
      <c r="CW404" s="102">
        <f t="shared" si="1262"/>
        <v>0</v>
      </c>
      <c r="CX404" s="102">
        <f t="shared" si="1273"/>
        <v>0</v>
      </c>
      <c r="CY404" s="102">
        <f t="shared" si="1273"/>
        <v>0</v>
      </c>
      <c r="CZ404" s="115">
        <f t="shared" si="1273"/>
        <v>0</v>
      </c>
      <c r="DA404" s="115">
        <f t="shared" si="1273"/>
        <v>0</v>
      </c>
      <c r="DB404" s="115">
        <f t="shared" si="1274"/>
        <v>0</v>
      </c>
      <c r="DC404" s="115">
        <f>SUM(DC405)</f>
        <v>0</v>
      </c>
      <c r="DD404" s="102">
        <f t="shared" si="1222"/>
        <v>0</v>
      </c>
      <c r="DE404" s="102">
        <f t="shared" si="1223"/>
        <v>0</v>
      </c>
      <c r="DF404" s="115">
        <f>SUM(DF405)</f>
        <v>0</v>
      </c>
      <c r="DG404" s="115">
        <f t="shared" si="1274"/>
        <v>44400</v>
      </c>
      <c r="DH404" s="102">
        <f t="shared" si="1273"/>
        <v>0</v>
      </c>
      <c r="DI404" s="102">
        <f t="shared" si="1263"/>
        <v>0</v>
      </c>
      <c r="DJ404" s="102">
        <f t="shared" si="1273"/>
        <v>-400</v>
      </c>
      <c r="DK404" s="115">
        <f t="shared" si="1275"/>
        <v>44000</v>
      </c>
      <c r="DL404" s="102">
        <f t="shared" si="1264"/>
        <v>0</v>
      </c>
      <c r="DM404" s="102">
        <f t="shared" si="1276"/>
        <v>0</v>
      </c>
      <c r="DN404" s="115">
        <f t="shared" si="1276"/>
        <v>44000</v>
      </c>
      <c r="DO404" s="102">
        <f t="shared" si="1276"/>
        <v>477.86</v>
      </c>
      <c r="DP404" s="102">
        <f t="shared" si="1265"/>
        <v>1.0860454545454545</v>
      </c>
      <c r="DQ404" s="102">
        <f t="shared" si="1276"/>
        <v>56000</v>
      </c>
      <c r="DR404" s="115">
        <f t="shared" si="1276"/>
        <v>100000</v>
      </c>
      <c r="DS404" s="115">
        <f t="shared" si="1276"/>
        <v>477.86</v>
      </c>
      <c r="DT404" s="102">
        <f t="shared" si="1266"/>
        <v>0.47786000000000001</v>
      </c>
      <c r="DU404" s="102">
        <f t="shared" si="1276"/>
        <v>0</v>
      </c>
      <c r="DV404" s="115">
        <f t="shared" si="1276"/>
        <v>100000</v>
      </c>
      <c r="DW404" s="115">
        <f t="shared" si="1276"/>
        <v>30000</v>
      </c>
      <c r="DX404" s="115">
        <f t="shared" si="1276"/>
        <v>30000</v>
      </c>
      <c r="DY404" s="115">
        <f t="shared" si="1276"/>
        <v>40000</v>
      </c>
      <c r="DZ404" s="115">
        <f t="shared" si="1276"/>
        <v>0</v>
      </c>
    </row>
    <row r="405" spans="1:130" s="630" customFormat="1" ht="20.100000000000001" customHeight="1" x14ac:dyDescent="0.35">
      <c r="A405" s="622"/>
      <c r="B405" s="622" t="s">
        <v>747</v>
      </c>
      <c r="C405" s="641" t="s">
        <v>471</v>
      </c>
      <c r="D405" s="622"/>
      <c r="E405" s="622"/>
      <c r="F405" s="622"/>
      <c r="G405" s="622"/>
      <c r="H405" s="622"/>
      <c r="I405" s="622"/>
      <c r="J405" s="757" t="s">
        <v>208</v>
      </c>
      <c r="K405" s="810"/>
      <c r="L405" s="587"/>
      <c r="M405" s="819">
        <v>321</v>
      </c>
      <c r="N405" s="819" t="s">
        <v>21</v>
      </c>
      <c r="O405" s="808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F405" s="35"/>
      <c r="AG405" s="35"/>
      <c r="AH405" s="35"/>
      <c r="AI405" s="574"/>
      <c r="AJ405" s="35"/>
      <c r="AK405" s="35"/>
      <c r="AL405" s="35"/>
      <c r="AM405" s="35"/>
      <c r="AN405" s="38"/>
      <c r="AO405" s="38"/>
      <c r="AP405" s="38"/>
      <c r="AQ405" s="38"/>
      <c r="AR405" s="38"/>
      <c r="AS405" s="38"/>
      <c r="AT405" s="38"/>
      <c r="AU405" s="38"/>
      <c r="AV405" s="38"/>
      <c r="AW405" s="38"/>
      <c r="AX405" s="38"/>
      <c r="AY405" s="38"/>
      <c r="AZ405" s="38"/>
      <c r="BA405" s="38"/>
      <c r="BB405" s="38"/>
      <c r="BC405" s="38"/>
      <c r="BD405" s="38"/>
      <c r="BE405" s="38"/>
      <c r="BF405" s="38"/>
      <c r="BG405" s="38"/>
      <c r="BH405" s="38"/>
      <c r="BI405" s="38"/>
      <c r="BJ405" s="38"/>
      <c r="BK405" s="38"/>
      <c r="BL405" s="38"/>
      <c r="BM405" s="38"/>
      <c r="BN405" s="38"/>
      <c r="BO405" s="38"/>
      <c r="BP405" s="38"/>
      <c r="BQ405" s="38"/>
      <c r="BR405" s="38"/>
      <c r="BS405" s="38"/>
      <c r="BT405" s="38"/>
      <c r="BU405" s="38"/>
      <c r="BV405" s="38"/>
      <c r="BW405" s="38"/>
      <c r="BX405" s="38"/>
      <c r="BY405" s="38"/>
      <c r="BZ405" s="102">
        <f>SUM(BZ406)</f>
        <v>0</v>
      </c>
      <c r="CA405" s="38"/>
      <c r="CB405" s="38"/>
      <c r="CC405" s="38"/>
      <c r="CD405" s="38"/>
      <c r="CE405" s="102">
        <f t="shared" si="1272"/>
        <v>0</v>
      </c>
      <c r="CF405" s="102">
        <f t="shared" si="1272"/>
        <v>0</v>
      </c>
      <c r="CG405" s="102">
        <f t="shared" si="1267"/>
        <v>0</v>
      </c>
      <c r="CH405" s="102">
        <f t="shared" si="1273"/>
        <v>0</v>
      </c>
      <c r="CI405" s="102">
        <f t="shared" si="1273"/>
        <v>0</v>
      </c>
      <c r="CJ405" s="102"/>
      <c r="CK405" s="102">
        <f t="shared" si="1268"/>
        <v>0</v>
      </c>
      <c r="CL405" s="102">
        <f t="shared" si="1273"/>
        <v>0</v>
      </c>
      <c r="CM405" s="102">
        <f t="shared" si="1273"/>
        <v>0</v>
      </c>
      <c r="CN405" s="102"/>
      <c r="CO405" s="102">
        <f t="shared" si="1269"/>
        <v>0</v>
      </c>
      <c r="CP405" s="102">
        <f t="shared" si="1273"/>
        <v>0</v>
      </c>
      <c r="CQ405" s="102">
        <f t="shared" si="1273"/>
        <v>0</v>
      </c>
      <c r="CR405" s="102">
        <f t="shared" si="1273"/>
        <v>0</v>
      </c>
      <c r="CS405" s="102">
        <f t="shared" si="1270"/>
        <v>0</v>
      </c>
      <c r="CT405" s="102">
        <f t="shared" si="1273"/>
        <v>0</v>
      </c>
      <c r="CU405" s="102">
        <f t="shared" si="1273"/>
        <v>0</v>
      </c>
      <c r="CV405" s="102">
        <f t="shared" si="1273"/>
        <v>0</v>
      </c>
      <c r="CW405" s="102">
        <f t="shared" si="1262"/>
        <v>0</v>
      </c>
      <c r="CX405" s="102">
        <f t="shared" si="1273"/>
        <v>0</v>
      </c>
      <c r="CY405" s="102">
        <f t="shared" si="1273"/>
        <v>0</v>
      </c>
      <c r="CZ405" s="115">
        <f t="shared" si="1273"/>
        <v>0</v>
      </c>
      <c r="DA405" s="115">
        <f t="shared" si="1273"/>
        <v>0</v>
      </c>
      <c r="DB405" s="115">
        <f t="shared" si="1274"/>
        <v>0</v>
      </c>
      <c r="DC405" s="115">
        <f>SUM(DC406)</f>
        <v>0</v>
      </c>
      <c r="DD405" s="102">
        <f t="shared" si="1222"/>
        <v>0</v>
      </c>
      <c r="DE405" s="102">
        <f t="shared" si="1223"/>
        <v>0</v>
      </c>
      <c r="DF405" s="115">
        <f>SUM(DF406)</f>
        <v>0</v>
      </c>
      <c r="DG405" s="115">
        <f t="shared" si="1274"/>
        <v>44400</v>
      </c>
      <c r="DH405" s="102">
        <f t="shared" si="1273"/>
        <v>0</v>
      </c>
      <c r="DI405" s="102">
        <f t="shared" si="1263"/>
        <v>0</v>
      </c>
      <c r="DJ405" s="102">
        <f t="shared" si="1273"/>
        <v>-400</v>
      </c>
      <c r="DK405" s="115">
        <f t="shared" si="1275"/>
        <v>44000</v>
      </c>
      <c r="DL405" s="102">
        <f t="shared" si="1264"/>
        <v>0</v>
      </c>
      <c r="DM405" s="102">
        <f t="shared" si="1276"/>
        <v>0</v>
      </c>
      <c r="DN405" s="115">
        <f t="shared" si="1276"/>
        <v>44000</v>
      </c>
      <c r="DO405" s="102">
        <f t="shared" si="1276"/>
        <v>477.86</v>
      </c>
      <c r="DP405" s="102">
        <f t="shared" si="1265"/>
        <v>1.0860454545454545</v>
      </c>
      <c r="DQ405" s="102">
        <f t="shared" si="1276"/>
        <v>56000</v>
      </c>
      <c r="DR405" s="115">
        <f t="shared" si="1276"/>
        <v>100000</v>
      </c>
      <c r="DS405" s="115">
        <f t="shared" si="1276"/>
        <v>477.86</v>
      </c>
      <c r="DT405" s="102">
        <f t="shared" si="1266"/>
        <v>0.47786000000000001</v>
      </c>
      <c r="DU405" s="102">
        <f t="shared" si="1276"/>
        <v>0</v>
      </c>
      <c r="DV405" s="115">
        <f t="shared" si="1276"/>
        <v>100000</v>
      </c>
      <c r="DW405" s="115">
        <f t="shared" si="1276"/>
        <v>30000</v>
      </c>
      <c r="DX405" s="115">
        <f t="shared" si="1276"/>
        <v>30000</v>
      </c>
      <c r="DY405" s="115">
        <f t="shared" si="1276"/>
        <v>40000</v>
      </c>
      <c r="DZ405" s="115">
        <f t="shared" si="1276"/>
        <v>0</v>
      </c>
    </row>
    <row r="406" spans="1:130" s="630" customFormat="1" ht="20.100000000000001" customHeight="1" x14ac:dyDescent="0.35">
      <c r="A406" s="622"/>
      <c r="B406" s="622"/>
      <c r="C406" s="641"/>
      <c r="D406" s="622"/>
      <c r="E406" s="622"/>
      <c r="F406" s="622"/>
      <c r="G406" s="622"/>
      <c r="H406" s="622"/>
      <c r="I406" s="622"/>
      <c r="J406" s="757" t="s">
        <v>208</v>
      </c>
      <c r="K406" s="810"/>
      <c r="L406" s="587"/>
      <c r="M406" s="680"/>
      <c r="N406" s="701">
        <v>3211</v>
      </c>
      <c r="O406" s="682" t="s">
        <v>163</v>
      </c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591"/>
      <c r="AJ406" s="31"/>
      <c r="AK406" s="31"/>
      <c r="AL406" s="31"/>
      <c r="AM406" s="31"/>
      <c r="AN406" s="51"/>
      <c r="AO406" s="51"/>
      <c r="AP406" s="51"/>
      <c r="AQ406" s="51"/>
      <c r="AR406" s="51"/>
      <c r="AS406" s="51"/>
      <c r="AT406" s="51"/>
      <c r="AU406" s="51"/>
      <c r="AV406" s="51"/>
      <c r="AW406" s="51"/>
      <c r="AX406" s="51"/>
      <c r="AY406" s="51"/>
      <c r="AZ406" s="51"/>
      <c r="BA406" s="51"/>
      <c r="BB406" s="51"/>
      <c r="BC406" s="51"/>
      <c r="BD406" s="51"/>
      <c r="BE406" s="51"/>
      <c r="BF406" s="51"/>
      <c r="BG406" s="51"/>
      <c r="BH406" s="51"/>
      <c r="BI406" s="51"/>
      <c r="BJ406" s="51"/>
      <c r="BK406" s="51"/>
      <c r="BL406" s="51"/>
      <c r="BM406" s="51"/>
      <c r="BN406" s="51"/>
      <c r="BO406" s="51"/>
      <c r="BP406" s="51"/>
      <c r="BQ406" s="51"/>
      <c r="BR406" s="51"/>
      <c r="BS406" s="51"/>
      <c r="BT406" s="51"/>
      <c r="BU406" s="51"/>
      <c r="BV406" s="51"/>
      <c r="BW406" s="51"/>
      <c r="BX406" s="51"/>
      <c r="BY406" s="51"/>
      <c r="BZ406" s="51">
        <v>0</v>
      </c>
      <c r="CA406" s="51"/>
      <c r="CB406" s="51"/>
      <c r="CC406" s="51"/>
      <c r="CD406" s="51"/>
      <c r="CE406" s="51">
        <v>0</v>
      </c>
      <c r="CF406" s="51">
        <v>0</v>
      </c>
      <c r="CG406" s="51">
        <v>0</v>
      </c>
      <c r="CH406" s="51">
        <v>0</v>
      </c>
      <c r="CI406" s="51">
        <v>0</v>
      </c>
      <c r="CJ406" s="51">
        <v>0</v>
      </c>
      <c r="CK406" s="51">
        <v>0</v>
      </c>
      <c r="CL406" s="51">
        <v>0</v>
      </c>
      <c r="CM406" s="51">
        <v>0</v>
      </c>
      <c r="CN406" s="51">
        <v>0</v>
      </c>
      <c r="CO406" s="51">
        <v>0</v>
      </c>
      <c r="CP406" s="51">
        <v>0</v>
      </c>
      <c r="CQ406" s="51">
        <v>0</v>
      </c>
      <c r="CR406" s="51">
        <v>0</v>
      </c>
      <c r="CS406" s="51">
        <v>0</v>
      </c>
      <c r="CT406" s="51">
        <f>(CU406-CQ406)</f>
        <v>0</v>
      </c>
      <c r="CU406" s="51">
        <v>0</v>
      </c>
      <c r="CV406" s="51">
        <v>0</v>
      </c>
      <c r="CW406" s="51">
        <v>0</v>
      </c>
      <c r="CX406" s="51">
        <f>(CY406-CU406)</f>
        <v>0</v>
      </c>
      <c r="CY406" s="51">
        <v>0</v>
      </c>
      <c r="CZ406" s="745"/>
      <c r="DA406" s="745"/>
      <c r="DB406" s="745">
        <v>0</v>
      </c>
      <c r="DC406" s="745">
        <v>0</v>
      </c>
      <c r="DD406" s="51">
        <v>0</v>
      </c>
      <c r="DE406" s="51">
        <v>0</v>
      </c>
      <c r="DF406" s="51"/>
      <c r="DG406" s="51">
        <v>44400</v>
      </c>
      <c r="DH406" s="51"/>
      <c r="DI406" s="51">
        <v>0</v>
      </c>
      <c r="DJ406" s="51">
        <f>(DK406-DG406)</f>
        <v>-400</v>
      </c>
      <c r="DK406" s="51">
        <v>44000</v>
      </c>
      <c r="DL406" s="51">
        <v>0</v>
      </c>
      <c r="DM406" s="51">
        <f>(DN406-DK406)</f>
        <v>0</v>
      </c>
      <c r="DN406" s="51">
        <v>44000</v>
      </c>
      <c r="DO406" s="51">
        <v>477.86</v>
      </c>
      <c r="DP406" s="51">
        <v>0</v>
      </c>
      <c r="DQ406" s="51">
        <f>(DR406-DN406)</f>
        <v>56000</v>
      </c>
      <c r="DR406" s="51">
        <v>100000</v>
      </c>
      <c r="DS406" s="51">
        <v>477.86</v>
      </c>
      <c r="DT406" s="51">
        <v>0</v>
      </c>
      <c r="DU406" s="51">
        <f>(DV406-DR406)</f>
        <v>0</v>
      </c>
      <c r="DV406" s="51">
        <v>100000</v>
      </c>
      <c r="DW406" s="51">
        <v>30000</v>
      </c>
      <c r="DX406" s="51">
        <v>30000</v>
      </c>
      <c r="DY406" s="51">
        <v>40000</v>
      </c>
      <c r="DZ406" s="745"/>
    </row>
    <row r="407" spans="1:130" ht="20.100000000000001" hidden="1" customHeight="1" x14ac:dyDescent="0.25">
      <c r="A407" s="907" t="s">
        <v>0</v>
      </c>
      <c r="B407" s="901" t="s">
        <v>0</v>
      </c>
      <c r="C407" s="909" t="s">
        <v>151</v>
      </c>
      <c r="D407" s="909"/>
      <c r="E407" s="909"/>
      <c r="F407" s="909"/>
      <c r="G407" s="909"/>
      <c r="H407" s="909"/>
      <c r="I407" s="909"/>
      <c r="J407" s="909" t="s">
        <v>2</v>
      </c>
      <c r="K407" s="912" t="s">
        <v>3</v>
      </c>
      <c r="L407" s="912"/>
      <c r="M407" s="912"/>
      <c r="N407" s="912"/>
      <c r="O407" s="915" t="s">
        <v>4</v>
      </c>
      <c r="P407" s="898" t="s">
        <v>361</v>
      </c>
      <c r="Q407" s="898" t="s">
        <v>247</v>
      </c>
      <c r="R407" s="898" t="s">
        <v>301</v>
      </c>
      <c r="S407" s="898" t="s">
        <v>362</v>
      </c>
      <c r="T407" s="898" t="s">
        <v>329</v>
      </c>
      <c r="U407" s="898" t="s">
        <v>331</v>
      </c>
      <c r="V407" s="898" t="s">
        <v>363</v>
      </c>
      <c r="W407" s="730" t="s">
        <v>315</v>
      </c>
      <c r="X407" s="898" t="s">
        <v>323</v>
      </c>
      <c r="Y407" s="898" t="s">
        <v>347</v>
      </c>
      <c r="Z407" s="898" t="s">
        <v>348</v>
      </c>
      <c r="AA407" s="898" t="s">
        <v>357</v>
      </c>
      <c r="AB407" s="898" t="s">
        <v>379</v>
      </c>
      <c r="AC407" s="898" t="s">
        <v>367</v>
      </c>
      <c r="AD407" s="898" t="s">
        <v>370</v>
      </c>
      <c r="AE407" s="898" t="s">
        <v>364</v>
      </c>
      <c r="AF407" s="898" t="s">
        <v>323</v>
      </c>
      <c r="AG407" s="898" t="s">
        <v>375</v>
      </c>
      <c r="AH407" s="901" t="s">
        <v>314</v>
      </c>
      <c r="AI407" s="901"/>
      <c r="AJ407" s="898" t="s">
        <v>369</v>
      </c>
      <c r="AK407" s="898" t="s">
        <v>376</v>
      </c>
      <c r="AL407" s="898" t="s">
        <v>378</v>
      </c>
      <c r="AM407" s="898" t="s">
        <v>417</v>
      </c>
      <c r="AN407" s="898" t="s">
        <v>424</v>
      </c>
      <c r="AO407" s="898" t="s">
        <v>395</v>
      </c>
      <c r="AP407" s="898" t="s">
        <v>420</v>
      </c>
      <c r="AQ407" s="898" t="s">
        <v>483</v>
      </c>
      <c r="AR407" s="898" t="s">
        <v>572</v>
      </c>
      <c r="AS407" s="898" t="s">
        <v>422</v>
      </c>
      <c r="AT407" s="898" t="s">
        <v>421</v>
      </c>
      <c r="AU407" s="898" t="s">
        <v>433</v>
      </c>
      <c r="AV407" s="898" t="s">
        <v>474</v>
      </c>
      <c r="AW407" s="898" t="s">
        <v>103</v>
      </c>
      <c r="AX407" s="898"/>
      <c r="AY407" s="898" t="s">
        <v>323</v>
      </c>
      <c r="AZ407" s="898" t="s">
        <v>323</v>
      </c>
      <c r="BA407" s="898" t="s">
        <v>399</v>
      </c>
      <c r="BB407" s="898" t="s">
        <v>569</v>
      </c>
      <c r="BC407" s="898" t="s">
        <v>573</v>
      </c>
      <c r="BD407" s="898" t="s">
        <v>560</v>
      </c>
      <c r="BE407" s="898" t="s">
        <v>589</v>
      </c>
      <c r="BF407" s="898" t="s">
        <v>622</v>
      </c>
      <c r="BG407" s="898" t="s">
        <v>684</v>
      </c>
      <c r="BH407" s="898" t="s">
        <v>623</v>
      </c>
      <c r="BI407" s="898" t="s">
        <v>323</v>
      </c>
      <c r="BJ407" s="898" t="s">
        <v>682</v>
      </c>
      <c r="BK407" s="898" t="s">
        <v>669</v>
      </c>
      <c r="BL407" s="898" t="s">
        <v>601</v>
      </c>
      <c r="BM407" s="730"/>
      <c r="BN407" s="730"/>
      <c r="BO407" s="898" t="s">
        <v>674</v>
      </c>
      <c r="BP407" s="730"/>
      <c r="BQ407" s="730"/>
      <c r="BR407" s="898" t="s">
        <v>323</v>
      </c>
      <c r="BS407" s="898" t="s">
        <v>685</v>
      </c>
      <c r="BT407" s="898" t="s">
        <v>696</v>
      </c>
      <c r="BU407" s="898" t="s">
        <v>323</v>
      </c>
      <c r="BV407" s="898" t="s">
        <v>691</v>
      </c>
      <c r="BW407" s="730"/>
      <c r="BX407" s="730"/>
      <c r="BY407" s="898" t="s">
        <v>694</v>
      </c>
      <c r="BZ407" s="898" t="s">
        <v>696</v>
      </c>
      <c r="CA407" s="898" t="s">
        <v>707</v>
      </c>
      <c r="CB407" s="898" t="s">
        <v>706</v>
      </c>
      <c r="CC407" s="898" t="s">
        <v>675</v>
      </c>
      <c r="CD407" s="898" t="s">
        <v>676</v>
      </c>
      <c r="CE407" s="898" t="s">
        <v>708</v>
      </c>
      <c r="CF407" s="898" t="s">
        <v>713</v>
      </c>
      <c r="CG407" s="898" t="s">
        <v>617</v>
      </c>
      <c r="CH407" s="898" t="s">
        <v>323</v>
      </c>
      <c r="CI407" s="898" t="s">
        <v>724</v>
      </c>
      <c r="CJ407" s="898"/>
      <c r="CK407" s="898" t="s">
        <v>617</v>
      </c>
      <c r="CL407" s="898" t="s">
        <v>323</v>
      </c>
      <c r="CM407" s="898" t="s">
        <v>725</v>
      </c>
      <c r="CN407" s="898"/>
      <c r="CO407" s="898" t="s">
        <v>617</v>
      </c>
      <c r="CP407" s="898" t="s">
        <v>323</v>
      </c>
      <c r="CQ407" s="898" t="s">
        <v>729</v>
      </c>
      <c r="CR407" s="898" t="s">
        <v>742</v>
      </c>
      <c r="CS407" s="898" t="s">
        <v>617</v>
      </c>
      <c r="CT407" s="898" t="s">
        <v>323</v>
      </c>
      <c r="CU407" s="898" t="s">
        <v>730</v>
      </c>
      <c r="CV407" s="898" t="s">
        <v>742</v>
      </c>
      <c r="CW407" s="898" t="s">
        <v>617</v>
      </c>
      <c r="CX407" s="898" t="s">
        <v>323</v>
      </c>
      <c r="CY407" s="898" t="s">
        <v>754</v>
      </c>
      <c r="CZ407" s="898" t="s">
        <v>676</v>
      </c>
      <c r="DA407" s="898" t="s">
        <v>726</v>
      </c>
      <c r="DB407" s="775" t="s">
        <v>756</v>
      </c>
      <c r="DC407" s="775" t="s">
        <v>756</v>
      </c>
      <c r="DD407" s="898" t="s">
        <v>617</v>
      </c>
      <c r="DE407" s="898" t="s">
        <v>617</v>
      </c>
      <c r="DF407" s="898" t="s">
        <v>791</v>
      </c>
      <c r="DG407" s="898" t="s">
        <v>727</v>
      </c>
      <c r="DH407" s="898" t="s">
        <v>762</v>
      </c>
      <c r="DI407" s="898" t="s">
        <v>617</v>
      </c>
      <c r="DJ407" s="898" t="s">
        <v>323</v>
      </c>
      <c r="DK407" s="898" t="s">
        <v>769</v>
      </c>
      <c r="DL407" s="898" t="s">
        <v>617</v>
      </c>
      <c r="DM407" s="898" t="s">
        <v>323</v>
      </c>
      <c r="DN407" s="898" t="s">
        <v>769</v>
      </c>
      <c r="DO407" s="898" t="s">
        <v>777</v>
      </c>
      <c r="DP407" s="898" t="s">
        <v>617</v>
      </c>
      <c r="DQ407" s="898" t="s">
        <v>323</v>
      </c>
      <c r="DR407" s="898" t="s">
        <v>769</v>
      </c>
      <c r="DS407" s="898" t="s">
        <v>794</v>
      </c>
      <c r="DT407" s="898" t="s">
        <v>617</v>
      </c>
      <c r="DU407" s="898" t="s">
        <v>323</v>
      </c>
      <c r="DV407" s="901" t="s">
        <v>769</v>
      </c>
      <c r="DW407" s="898" t="s">
        <v>769</v>
      </c>
      <c r="DX407" s="898" t="s">
        <v>769</v>
      </c>
      <c r="DY407" s="898" t="s">
        <v>769</v>
      </c>
      <c r="DZ407" s="898" t="s">
        <v>769</v>
      </c>
    </row>
    <row r="408" spans="1:130" ht="20.100000000000001" hidden="1" customHeight="1" x14ac:dyDescent="0.25">
      <c r="A408" s="896"/>
      <c r="B408" s="899"/>
      <c r="C408" s="910"/>
      <c r="D408" s="910"/>
      <c r="E408" s="910"/>
      <c r="F408" s="910"/>
      <c r="G408" s="910"/>
      <c r="H408" s="910"/>
      <c r="I408" s="910"/>
      <c r="J408" s="910"/>
      <c r="K408" s="913"/>
      <c r="L408" s="913"/>
      <c r="M408" s="913"/>
      <c r="N408" s="913"/>
      <c r="O408" s="916"/>
      <c r="P408" s="899"/>
      <c r="Q408" s="899"/>
      <c r="R408" s="899"/>
      <c r="S408" s="899"/>
      <c r="T408" s="899"/>
      <c r="U408" s="899"/>
      <c r="V408" s="899"/>
      <c r="W408" s="727" t="s">
        <v>333</v>
      </c>
      <c r="X408" s="899"/>
      <c r="Y408" s="899"/>
      <c r="Z408" s="899"/>
      <c r="AA408" s="899"/>
      <c r="AB408" s="899"/>
      <c r="AC408" s="899"/>
      <c r="AD408" s="899"/>
      <c r="AE408" s="899"/>
      <c r="AF408" s="899"/>
      <c r="AG408" s="899"/>
      <c r="AH408" s="916" t="s">
        <v>299</v>
      </c>
      <c r="AI408" s="916" t="s">
        <v>337</v>
      </c>
      <c r="AJ408" s="899"/>
      <c r="AK408" s="899"/>
      <c r="AL408" s="899"/>
      <c r="AM408" s="899"/>
      <c r="AN408" s="899"/>
      <c r="AO408" s="899"/>
      <c r="AP408" s="899"/>
      <c r="AQ408" s="899"/>
      <c r="AR408" s="899"/>
      <c r="AS408" s="899"/>
      <c r="AT408" s="899"/>
      <c r="AU408" s="899"/>
      <c r="AV408" s="899"/>
      <c r="AW408" s="899"/>
      <c r="AX408" s="899"/>
      <c r="AY408" s="899"/>
      <c r="AZ408" s="899"/>
      <c r="BA408" s="899"/>
      <c r="BB408" s="899"/>
      <c r="BC408" s="899"/>
      <c r="BD408" s="899"/>
      <c r="BE408" s="899"/>
      <c r="BF408" s="899"/>
      <c r="BG408" s="899"/>
      <c r="BH408" s="899"/>
      <c r="BI408" s="899"/>
      <c r="BJ408" s="899"/>
      <c r="BK408" s="899"/>
      <c r="BL408" s="899"/>
      <c r="BM408" s="727"/>
      <c r="BN408" s="727"/>
      <c r="BO408" s="899"/>
      <c r="BP408" s="727"/>
      <c r="BQ408" s="727"/>
      <c r="BR408" s="899"/>
      <c r="BS408" s="899"/>
      <c r="BT408" s="899"/>
      <c r="BU408" s="899"/>
      <c r="BV408" s="899"/>
      <c r="BW408" s="727"/>
      <c r="BX408" s="727"/>
      <c r="BY408" s="899"/>
      <c r="BZ408" s="899"/>
      <c r="CA408" s="899"/>
      <c r="CB408" s="899"/>
      <c r="CC408" s="899"/>
      <c r="CD408" s="899"/>
      <c r="CE408" s="899"/>
      <c r="CF408" s="899"/>
      <c r="CG408" s="899"/>
      <c r="CH408" s="899"/>
      <c r="CI408" s="899"/>
      <c r="CJ408" s="899"/>
      <c r="CK408" s="899"/>
      <c r="CL408" s="899"/>
      <c r="CM408" s="899"/>
      <c r="CN408" s="899"/>
      <c r="CO408" s="899"/>
      <c r="CP408" s="899"/>
      <c r="CQ408" s="899"/>
      <c r="CR408" s="899"/>
      <c r="CS408" s="899"/>
      <c r="CT408" s="899"/>
      <c r="CU408" s="899"/>
      <c r="CV408" s="899"/>
      <c r="CW408" s="899"/>
      <c r="CX408" s="899"/>
      <c r="CY408" s="899"/>
      <c r="CZ408" s="899"/>
      <c r="DA408" s="899"/>
      <c r="DB408" s="776">
        <v>0</v>
      </c>
      <c r="DC408" s="776">
        <v>0</v>
      </c>
      <c r="DD408" s="899"/>
      <c r="DE408" s="899"/>
      <c r="DF408" s="899"/>
      <c r="DG408" s="899"/>
      <c r="DH408" s="899"/>
      <c r="DI408" s="899"/>
      <c r="DJ408" s="899"/>
      <c r="DK408" s="899"/>
      <c r="DL408" s="899"/>
      <c r="DM408" s="899"/>
      <c r="DN408" s="899"/>
      <c r="DO408" s="899"/>
      <c r="DP408" s="899"/>
      <c r="DQ408" s="899"/>
      <c r="DR408" s="899"/>
      <c r="DS408" s="899"/>
      <c r="DT408" s="899"/>
      <c r="DU408" s="899"/>
      <c r="DV408" s="899"/>
      <c r="DW408" s="899"/>
      <c r="DX408" s="899"/>
      <c r="DY408" s="899"/>
      <c r="DZ408" s="899"/>
    </row>
    <row r="409" spans="1:130" ht="20.100000000000001" hidden="1" customHeight="1" thickBot="1" x14ac:dyDescent="0.3">
      <c r="A409" s="908"/>
      <c r="B409" s="906"/>
      <c r="C409" s="911"/>
      <c r="D409" s="911"/>
      <c r="E409" s="911"/>
      <c r="F409" s="911"/>
      <c r="G409" s="911"/>
      <c r="H409" s="911"/>
      <c r="I409" s="911"/>
      <c r="J409" s="911"/>
      <c r="K409" s="914"/>
      <c r="L409" s="914"/>
      <c r="M409" s="914"/>
      <c r="N409" s="914"/>
      <c r="O409" s="917"/>
      <c r="P409" s="900"/>
      <c r="Q409" s="900"/>
      <c r="R409" s="900"/>
      <c r="S409" s="900"/>
      <c r="T409" s="900"/>
      <c r="U409" s="900"/>
      <c r="V409" s="900"/>
      <c r="W409" s="728"/>
      <c r="X409" s="900"/>
      <c r="Y409" s="900"/>
      <c r="Z409" s="900"/>
      <c r="AA409" s="900"/>
      <c r="AB409" s="900"/>
      <c r="AC409" s="900"/>
      <c r="AD409" s="900"/>
      <c r="AE409" s="900"/>
      <c r="AF409" s="900"/>
      <c r="AG409" s="900"/>
      <c r="AH409" s="917"/>
      <c r="AI409" s="917"/>
      <c r="AJ409" s="900"/>
      <c r="AK409" s="900"/>
      <c r="AL409" s="900"/>
      <c r="AM409" s="900"/>
      <c r="AN409" s="900"/>
      <c r="AO409" s="900"/>
      <c r="AP409" s="900"/>
      <c r="AQ409" s="900"/>
      <c r="AR409" s="900"/>
      <c r="AS409" s="900"/>
      <c r="AT409" s="900"/>
      <c r="AU409" s="900"/>
      <c r="AV409" s="900"/>
      <c r="AW409" s="728" t="s">
        <v>377</v>
      </c>
      <c r="AX409" s="728" t="s">
        <v>425</v>
      </c>
      <c r="AY409" s="900"/>
      <c r="AZ409" s="900"/>
      <c r="BA409" s="900"/>
      <c r="BB409" s="900"/>
      <c r="BC409" s="900"/>
      <c r="BD409" s="900"/>
      <c r="BE409" s="900"/>
      <c r="BF409" s="900"/>
      <c r="BG409" s="900"/>
      <c r="BH409" s="900"/>
      <c r="BI409" s="900"/>
      <c r="BJ409" s="900"/>
      <c r="BK409" s="900"/>
      <c r="BL409" s="900"/>
      <c r="BM409" s="728"/>
      <c r="BN409" s="728"/>
      <c r="BO409" s="900"/>
      <c r="BP409" s="728"/>
      <c r="BQ409" s="728"/>
      <c r="BR409" s="900"/>
      <c r="BS409" s="900"/>
      <c r="BT409" s="906"/>
      <c r="BU409" s="900"/>
      <c r="BV409" s="906"/>
      <c r="BW409" s="729"/>
      <c r="BX409" s="729"/>
      <c r="BY409" s="906"/>
      <c r="BZ409" s="906"/>
      <c r="CA409" s="906"/>
      <c r="CB409" s="906"/>
      <c r="CC409" s="900"/>
      <c r="CD409" s="900"/>
      <c r="CE409" s="900"/>
      <c r="CF409" s="900"/>
      <c r="CG409" s="900"/>
      <c r="CH409" s="900"/>
      <c r="CI409" s="900"/>
      <c r="CJ409" s="900"/>
      <c r="CK409" s="900"/>
      <c r="CL409" s="900"/>
      <c r="CM409" s="900"/>
      <c r="CN409" s="900"/>
      <c r="CO409" s="900"/>
      <c r="CP409" s="900"/>
      <c r="CQ409" s="900"/>
      <c r="CR409" s="900"/>
      <c r="CS409" s="900"/>
      <c r="CT409" s="900"/>
      <c r="CU409" s="900"/>
      <c r="CV409" s="900"/>
      <c r="CW409" s="900"/>
      <c r="CX409" s="900"/>
      <c r="CY409" s="900"/>
      <c r="CZ409" s="900"/>
      <c r="DA409" s="900"/>
      <c r="DB409" s="777">
        <v>0</v>
      </c>
      <c r="DC409" s="777">
        <v>0</v>
      </c>
      <c r="DD409" s="900"/>
      <c r="DE409" s="900"/>
      <c r="DF409" s="900"/>
      <c r="DG409" s="900"/>
      <c r="DH409" s="900"/>
      <c r="DI409" s="900"/>
      <c r="DJ409" s="900"/>
      <c r="DK409" s="900"/>
      <c r="DL409" s="900"/>
      <c r="DM409" s="900"/>
      <c r="DN409" s="900"/>
      <c r="DO409" s="900"/>
      <c r="DP409" s="900"/>
      <c r="DQ409" s="900"/>
      <c r="DR409" s="900"/>
      <c r="DS409" s="900"/>
      <c r="DT409" s="900"/>
      <c r="DU409" s="900"/>
      <c r="DV409" s="906"/>
      <c r="DW409" s="900"/>
      <c r="DX409" s="900"/>
      <c r="DY409" s="900"/>
      <c r="DZ409" s="900"/>
    </row>
    <row r="410" spans="1:130" s="508" customFormat="1" ht="20.100000000000001" hidden="1" customHeight="1" thickBot="1" x14ac:dyDescent="0.3">
      <c r="A410" s="650">
        <v>1</v>
      </c>
      <c r="B410" s="806">
        <v>1</v>
      </c>
      <c r="C410" s="559" t="s">
        <v>153</v>
      </c>
      <c r="D410" s="806" t="s">
        <v>154</v>
      </c>
      <c r="E410" s="806" t="s">
        <v>155</v>
      </c>
      <c r="F410" s="806" t="s">
        <v>156</v>
      </c>
      <c r="G410" s="806" t="s">
        <v>157</v>
      </c>
      <c r="H410" s="806" t="s">
        <v>158</v>
      </c>
      <c r="I410" s="806" t="s">
        <v>159</v>
      </c>
      <c r="J410" s="559" t="s">
        <v>154</v>
      </c>
      <c r="K410" s="925">
        <v>4</v>
      </c>
      <c r="L410" s="925"/>
      <c r="M410" s="925"/>
      <c r="N410" s="925"/>
      <c r="O410" s="806">
        <v>5</v>
      </c>
      <c r="P410" s="725">
        <v>15</v>
      </c>
      <c r="Q410" s="725">
        <v>16</v>
      </c>
      <c r="R410" s="725">
        <v>17</v>
      </c>
      <c r="S410" s="725">
        <v>9</v>
      </c>
      <c r="T410" s="725">
        <v>10</v>
      </c>
      <c r="U410" s="725">
        <v>11</v>
      </c>
      <c r="V410" s="725">
        <v>12</v>
      </c>
      <c r="W410" s="725">
        <v>13</v>
      </c>
      <c r="X410" s="725">
        <v>14</v>
      </c>
      <c r="Y410" s="725"/>
      <c r="Z410" s="725"/>
      <c r="AA410" s="725">
        <v>12</v>
      </c>
      <c r="AB410" s="725">
        <v>9</v>
      </c>
      <c r="AC410" s="725">
        <v>10</v>
      </c>
      <c r="AD410" s="725">
        <v>10</v>
      </c>
      <c r="AE410" s="725">
        <v>11</v>
      </c>
      <c r="AF410" s="725">
        <v>12</v>
      </c>
      <c r="AG410" s="725">
        <v>11</v>
      </c>
      <c r="AH410" s="725">
        <v>14</v>
      </c>
      <c r="AI410" s="725">
        <v>15</v>
      </c>
      <c r="AJ410" s="725">
        <v>14</v>
      </c>
      <c r="AK410" s="725">
        <v>12</v>
      </c>
      <c r="AL410" s="725">
        <v>13</v>
      </c>
      <c r="AM410" s="725">
        <v>9</v>
      </c>
      <c r="AN410" s="725">
        <v>9</v>
      </c>
      <c r="AO410" s="560">
        <v>10</v>
      </c>
      <c r="AP410" s="725">
        <v>11</v>
      </c>
      <c r="AQ410" s="725">
        <v>12</v>
      </c>
      <c r="AR410" s="725">
        <v>9</v>
      </c>
      <c r="AS410" s="725">
        <v>13</v>
      </c>
      <c r="AT410" s="725">
        <v>14</v>
      </c>
      <c r="AU410" s="725">
        <v>12</v>
      </c>
      <c r="AV410" s="725">
        <v>10</v>
      </c>
      <c r="AW410" s="725">
        <v>15</v>
      </c>
      <c r="AX410" s="725">
        <v>16</v>
      </c>
      <c r="AY410" s="725">
        <v>12</v>
      </c>
      <c r="AZ410" s="725">
        <v>12</v>
      </c>
      <c r="BA410" s="725">
        <v>13</v>
      </c>
      <c r="BB410" s="725">
        <v>11</v>
      </c>
      <c r="BC410" s="725">
        <v>12</v>
      </c>
      <c r="BD410" s="725">
        <v>12</v>
      </c>
      <c r="BE410" s="725">
        <v>10</v>
      </c>
      <c r="BF410" s="725">
        <v>13</v>
      </c>
      <c r="BG410" s="725">
        <v>9</v>
      </c>
      <c r="BH410" s="725">
        <v>10</v>
      </c>
      <c r="BI410" s="725">
        <v>12</v>
      </c>
      <c r="BJ410" s="725">
        <v>11</v>
      </c>
      <c r="BK410" s="725">
        <v>10</v>
      </c>
      <c r="BL410" s="725">
        <v>11</v>
      </c>
      <c r="BM410" s="725">
        <v>13</v>
      </c>
      <c r="BN410" s="725">
        <v>14</v>
      </c>
      <c r="BO410" s="725">
        <v>12</v>
      </c>
      <c r="BP410" s="621">
        <v>15</v>
      </c>
      <c r="BQ410" s="621">
        <v>16</v>
      </c>
      <c r="BR410" s="725">
        <v>12</v>
      </c>
      <c r="BS410" s="725">
        <v>13</v>
      </c>
      <c r="BT410" s="725"/>
      <c r="BU410" s="725">
        <v>14</v>
      </c>
      <c r="BV410" s="725"/>
      <c r="BW410" s="725"/>
      <c r="BX410" s="725"/>
      <c r="BY410" s="725">
        <v>13</v>
      </c>
      <c r="BZ410" s="725">
        <v>14</v>
      </c>
      <c r="CA410" s="725">
        <v>15</v>
      </c>
      <c r="CB410" s="725">
        <v>16</v>
      </c>
      <c r="CC410" s="725">
        <v>17</v>
      </c>
      <c r="CD410" s="725">
        <v>16</v>
      </c>
      <c r="CE410" s="725">
        <v>6</v>
      </c>
      <c r="CF410" s="725">
        <v>7</v>
      </c>
      <c r="CG410" s="725">
        <v>8</v>
      </c>
      <c r="CH410" s="725">
        <v>9</v>
      </c>
      <c r="CI410" s="725">
        <v>10</v>
      </c>
      <c r="CJ410" s="725"/>
      <c r="CK410" s="725">
        <v>8</v>
      </c>
      <c r="CL410" s="725">
        <v>9</v>
      </c>
      <c r="CM410" s="725">
        <v>10</v>
      </c>
      <c r="CN410" s="725"/>
      <c r="CO410" s="725">
        <v>8</v>
      </c>
      <c r="CP410" s="725">
        <v>9</v>
      </c>
      <c r="CQ410" s="725">
        <v>10</v>
      </c>
      <c r="CR410" s="725"/>
      <c r="CS410" s="725">
        <v>8</v>
      </c>
      <c r="CT410" s="725">
        <v>9</v>
      </c>
      <c r="CU410" s="725"/>
      <c r="CV410" s="742"/>
      <c r="CW410" s="742">
        <v>8</v>
      </c>
      <c r="CX410" s="742">
        <v>9</v>
      </c>
      <c r="CY410" s="742"/>
      <c r="CZ410" s="785"/>
      <c r="DA410" s="785"/>
      <c r="DB410" s="772">
        <v>0</v>
      </c>
      <c r="DC410" s="772">
        <v>0</v>
      </c>
      <c r="DD410" s="770">
        <v>8</v>
      </c>
      <c r="DE410" s="770">
        <v>8</v>
      </c>
      <c r="DF410" s="827"/>
      <c r="DG410" s="827"/>
      <c r="DH410" s="743"/>
      <c r="DI410" s="743">
        <v>8</v>
      </c>
      <c r="DJ410" s="743">
        <v>9</v>
      </c>
      <c r="DK410" s="827"/>
      <c r="DL410" s="781">
        <v>8</v>
      </c>
      <c r="DM410" s="781">
        <v>9</v>
      </c>
      <c r="DN410" s="827"/>
      <c r="DO410" s="783"/>
      <c r="DP410" s="783">
        <v>8</v>
      </c>
      <c r="DQ410" s="783">
        <v>9</v>
      </c>
      <c r="DR410" s="827"/>
      <c r="DS410" s="833"/>
      <c r="DT410" s="829">
        <v>8</v>
      </c>
      <c r="DU410" s="829">
        <v>9</v>
      </c>
      <c r="DV410" s="841"/>
      <c r="DW410" s="783"/>
      <c r="DX410" s="792"/>
      <c r="DY410" s="783"/>
      <c r="DZ410" s="783"/>
    </row>
    <row r="411" spans="1:130" ht="20.100000000000001" hidden="1" customHeight="1" x14ac:dyDescent="0.3">
      <c r="A411" s="635"/>
      <c r="B411" s="633" t="s">
        <v>651</v>
      </c>
      <c r="C411" s="572"/>
      <c r="D411" s="633"/>
      <c r="E411" s="633" t="s">
        <v>7</v>
      </c>
      <c r="F411" s="633"/>
      <c r="G411" s="633"/>
      <c r="H411" s="633"/>
      <c r="I411" s="633"/>
      <c r="J411" s="633" t="s">
        <v>208</v>
      </c>
      <c r="K411" s="655"/>
      <c r="L411" s="926" t="s">
        <v>646</v>
      </c>
      <c r="M411" s="926"/>
      <c r="N411" s="926"/>
      <c r="O411" s="926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F411" s="35"/>
      <c r="AG411" s="35"/>
      <c r="AH411" s="35"/>
      <c r="AI411" s="574"/>
      <c r="AJ411" s="35"/>
      <c r="AK411" s="35"/>
      <c r="AL411" s="35"/>
      <c r="AM411" s="35"/>
      <c r="AN411" s="102"/>
      <c r="AO411" s="102"/>
      <c r="AP411" s="102"/>
      <c r="AQ411" s="102"/>
      <c r="AR411" s="53">
        <v>0</v>
      </c>
      <c r="AS411" s="38"/>
      <c r="AT411" s="38"/>
      <c r="AU411" s="102"/>
      <c r="AV411" s="53">
        <v>6000</v>
      </c>
      <c r="AW411" s="53">
        <v>6000</v>
      </c>
      <c r="AX411" s="53">
        <v>6000</v>
      </c>
      <c r="AY411" s="53">
        <v>103809.60000000001</v>
      </c>
      <c r="AZ411" s="53">
        <v>0</v>
      </c>
      <c r="BA411" s="53">
        <v>0</v>
      </c>
      <c r="BB411" s="53">
        <v>109809.60000000001</v>
      </c>
      <c r="BC411" s="53">
        <v>114809.60000000001</v>
      </c>
      <c r="BD411" s="53" t="e">
        <v>#REF!</v>
      </c>
      <c r="BE411" s="53" t="e">
        <v>#REF!</v>
      </c>
      <c r="BF411" s="53">
        <v>62859.24</v>
      </c>
      <c r="BG411" s="53">
        <f>BG414</f>
        <v>0</v>
      </c>
      <c r="BH411" s="53">
        <f>BH414</f>
        <v>0</v>
      </c>
      <c r="BI411" s="53">
        <f>BI414</f>
        <v>220000</v>
      </c>
      <c r="BJ411" s="53">
        <f>BJ414</f>
        <v>220000</v>
      </c>
      <c r="BK411" s="53">
        <f>BK414</f>
        <v>0</v>
      </c>
      <c r="BL411" s="53">
        <f t="shared" ref="BL411:BL425" si="1277">IFERROR(BK411/BJ411*100,)</f>
        <v>0</v>
      </c>
      <c r="BM411" s="53"/>
      <c r="BN411" s="53"/>
      <c r="BO411" s="53">
        <f>BO414</f>
        <v>220000</v>
      </c>
      <c r="BP411" s="53"/>
      <c r="BQ411" s="53"/>
      <c r="BR411" s="53">
        <f t="shared" ref="BR411:BY411" si="1278">BR414</f>
        <v>-220000</v>
      </c>
      <c r="BS411" s="53">
        <f t="shared" si="1278"/>
        <v>0</v>
      </c>
      <c r="BT411" s="53">
        <f>BT414</f>
        <v>0</v>
      </c>
      <c r="BU411" s="53">
        <f t="shared" si="1278"/>
        <v>-220000</v>
      </c>
      <c r="BV411" s="53">
        <f t="shared" si="1278"/>
        <v>0</v>
      </c>
      <c r="BW411" s="53"/>
      <c r="BX411" s="53"/>
      <c r="BY411" s="53">
        <f t="shared" si="1278"/>
        <v>0</v>
      </c>
      <c r="BZ411" s="53">
        <f>BZ414</f>
        <v>0</v>
      </c>
      <c r="CA411" s="53">
        <f t="shared" ref="CA411:CA425" si="1279">IFERROR(BZ411/BG411*100,)</f>
        <v>0</v>
      </c>
      <c r="CB411" s="53">
        <f t="shared" ref="CB411:CB425" si="1280">IFERROR(BZ411/BY411*100,)</f>
        <v>0</v>
      </c>
      <c r="CC411" s="53">
        <f>CC414</f>
        <v>0</v>
      </c>
      <c r="CD411" s="53">
        <f>CD414</f>
        <v>0</v>
      </c>
      <c r="CE411" s="53">
        <f>CE414</f>
        <v>0</v>
      </c>
      <c r="CF411" s="53">
        <f>CF414</f>
        <v>0</v>
      </c>
      <c r="CG411" s="53">
        <f t="shared" ref="CG411:CG425" si="1281">IFERROR(CF411/CE411*100,)</f>
        <v>0</v>
      </c>
      <c r="CH411" s="53">
        <f>CH414</f>
        <v>0</v>
      </c>
      <c r="CI411" s="53">
        <f>CI414</f>
        <v>0</v>
      </c>
      <c r="CJ411" s="53"/>
      <c r="CK411" s="53">
        <f t="shared" ref="CK411:CK425" si="1282">IFERROR(CJ411/CI411*100,)</f>
        <v>0</v>
      </c>
      <c r="CL411" s="53">
        <f>CL414</f>
        <v>0</v>
      </c>
      <c r="CM411" s="53">
        <f>CM414</f>
        <v>0</v>
      </c>
      <c r="CN411" s="53"/>
      <c r="CO411" s="53">
        <f t="shared" ref="CO411:CO425" si="1283">IFERROR(CN411/CM411*100,)</f>
        <v>0</v>
      </c>
      <c r="CP411" s="53">
        <f>CP414</f>
        <v>0</v>
      </c>
      <c r="CQ411" s="53">
        <f>CQ414</f>
        <v>0</v>
      </c>
      <c r="CR411" s="53">
        <f>CR414</f>
        <v>0</v>
      </c>
      <c r="CS411" s="53">
        <f t="shared" ref="CS411:CS450" si="1284">IFERROR(CR411/CQ411*100,)</f>
        <v>0</v>
      </c>
      <c r="CT411" s="53">
        <f>CT414</f>
        <v>0</v>
      </c>
      <c r="CU411" s="53">
        <f>CU414</f>
        <v>0</v>
      </c>
      <c r="CV411" s="53">
        <f>CV414</f>
        <v>0</v>
      </c>
      <c r="CW411" s="53">
        <f t="shared" ref="CW411:CW450" si="1285">IFERROR(CV411/CU411*100,)</f>
        <v>0</v>
      </c>
      <c r="CX411" s="53">
        <f t="shared" ref="CX411:DH411" si="1286">CX414</f>
        <v>0</v>
      </c>
      <c r="CY411" s="53">
        <f t="shared" si="1286"/>
        <v>0</v>
      </c>
      <c r="CZ411" s="53">
        <f t="shared" si="1286"/>
        <v>0</v>
      </c>
      <c r="DA411" s="53">
        <f t="shared" si="1286"/>
        <v>0</v>
      </c>
      <c r="DB411" s="53">
        <f>DB414</f>
        <v>0</v>
      </c>
      <c r="DC411" s="53">
        <f>DC414</f>
        <v>0</v>
      </c>
      <c r="DD411" s="53">
        <f t="shared" ref="DD411:DD433" si="1287">IFERROR(DC411/DB411*100,)</f>
        <v>0</v>
      </c>
      <c r="DE411" s="53">
        <f t="shared" ref="DE411:DE433" si="1288">IFERROR(DC411/DK411*100,)</f>
        <v>0</v>
      </c>
      <c r="DF411" s="53">
        <f t="shared" ref="DF411" si="1289">DF414</f>
        <v>0</v>
      </c>
      <c r="DG411" s="53">
        <f t="shared" si="1286"/>
        <v>0</v>
      </c>
      <c r="DH411" s="53">
        <f t="shared" si="1286"/>
        <v>0</v>
      </c>
      <c r="DI411" s="53">
        <f t="shared" ref="DI411:DI450" si="1290">IFERROR(DH411/DG411*100,)</f>
        <v>0</v>
      </c>
      <c r="DJ411" s="53">
        <f>DJ414</f>
        <v>0</v>
      </c>
      <c r="DK411" s="53">
        <f>DK414</f>
        <v>0</v>
      </c>
      <c r="DL411" s="53">
        <f t="shared" ref="DL411:DL433" si="1291">IFERROR(DF411/DK411*100,)</f>
        <v>0</v>
      </c>
      <c r="DM411" s="53">
        <f>DM414</f>
        <v>0</v>
      </c>
      <c r="DN411" s="53">
        <f>DN414</f>
        <v>0</v>
      </c>
      <c r="DO411" s="53">
        <f t="shared" ref="DO411" si="1292">DO414</f>
        <v>0</v>
      </c>
      <c r="DP411" s="53">
        <f t="shared" ref="DP411:DP431" si="1293">IFERROR(DO411/DN411*100,)</f>
        <v>0</v>
      </c>
      <c r="DQ411" s="53">
        <f>DQ414</f>
        <v>0</v>
      </c>
      <c r="DR411" s="53">
        <f>DR414</f>
        <v>0</v>
      </c>
      <c r="DS411" s="53">
        <f t="shared" ref="DS411" si="1294">DS414</f>
        <v>0</v>
      </c>
      <c r="DT411" s="53">
        <f t="shared" ref="DT411:DT431" si="1295">IFERROR(DS411/DR411*100,)</f>
        <v>0</v>
      </c>
      <c r="DU411" s="53">
        <f>DU414</f>
        <v>0</v>
      </c>
      <c r="DV411" s="53">
        <f>DV414</f>
        <v>0</v>
      </c>
      <c r="DW411" s="53">
        <f t="shared" ref="DW411:DZ411" si="1296">DW414</f>
        <v>0</v>
      </c>
      <c r="DX411" s="53">
        <f t="shared" ref="DX411" si="1297">DX414</f>
        <v>0</v>
      </c>
      <c r="DY411" s="53">
        <f t="shared" si="1296"/>
        <v>0</v>
      </c>
      <c r="DZ411" s="53">
        <f t="shared" si="1296"/>
        <v>0</v>
      </c>
    </row>
    <row r="412" spans="1:130" s="630" customFormat="1" ht="20.100000000000001" hidden="1" customHeight="1" x14ac:dyDescent="0.35">
      <c r="A412" s="622"/>
      <c r="B412" s="637"/>
      <c r="C412" s="643"/>
      <c r="D412" s="637"/>
      <c r="E412" s="637"/>
      <c r="F412" s="637"/>
      <c r="G412" s="637"/>
      <c r="H412" s="637"/>
      <c r="I412" s="637"/>
      <c r="J412" s="637"/>
      <c r="K412" s="657" t="s">
        <v>5</v>
      </c>
      <c r="L412" s="552" t="s">
        <v>304</v>
      </c>
      <c r="M412" s="552"/>
      <c r="N412" s="552"/>
      <c r="O412" s="814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591"/>
      <c r="AJ412" s="31"/>
      <c r="AK412" s="31"/>
      <c r="AL412" s="31"/>
      <c r="AM412" s="31"/>
      <c r="AN412" s="51"/>
      <c r="AO412" s="51"/>
      <c r="AP412" s="51"/>
      <c r="AQ412" s="51"/>
      <c r="AR412" s="51"/>
      <c r="AS412" s="51"/>
      <c r="AT412" s="51"/>
      <c r="AU412" s="51"/>
      <c r="AV412" s="51"/>
      <c r="AW412" s="51"/>
      <c r="AX412" s="51"/>
      <c r="AY412" s="51"/>
      <c r="AZ412" s="51"/>
      <c r="BA412" s="51"/>
      <c r="BB412" s="51"/>
      <c r="BC412" s="51"/>
      <c r="BD412" s="51"/>
      <c r="BE412" s="51"/>
      <c r="BF412" s="51"/>
      <c r="BG412" s="104"/>
      <c r="BH412" s="104">
        <v>0</v>
      </c>
      <c r="BI412" s="104">
        <v>0</v>
      </c>
      <c r="BJ412" s="104">
        <v>0</v>
      </c>
      <c r="BK412" s="104"/>
      <c r="BL412" s="104">
        <f t="shared" si="1277"/>
        <v>0</v>
      </c>
      <c r="BM412" s="104"/>
      <c r="BN412" s="104"/>
      <c r="BO412" s="104"/>
      <c r="BP412" s="104"/>
      <c r="BQ412" s="104"/>
      <c r="BR412" s="104">
        <v>0</v>
      </c>
      <c r="BS412" s="104"/>
      <c r="BT412" s="104"/>
      <c r="BU412" s="104">
        <v>0</v>
      </c>
      <c r="BV412" s="104"/>
      <c r="BW412" s="104"/>
      <c r="BX412" s="104"/>
      <c r="BY412" s="104"/>
      <c r="BZ412" s="104"/>
      <c r="CA412" s="104">
        <f t="shared" si="1279"/>
        <v>0</v>
      </c>
      <c r="CB412" s="104">
        <f t="shared" si="1280"/>
        <v>0</v>
      </c>
      <c r="CC412" s="104"/>
      <c r="CD412" s="104"/>
      <c r="CE412" s="104"/>
      <c r="CF412" s="104"/>
      <c r="CG412" s="104">
        <f t="shared" si="1281"/>
        <v>0</v>
      </c>
      <c r="CH412" s="104">
        <v>0</v>
      </c>
      <c r="CI412" s="104"/>
      <c r="CJ412" s="104"/>
      <c r="CK412" s="104">
        <f t="shared" si="1282"/>
        <v>0</v>
      </c>
      <c r="CL412" s="104">
        <v>0</v>
      </c>
      <c r="CM412" s="104"/>
      <c r="CN412" s="104"/>
      <c r="CO412" s="104">
        <f t="shared" si="1283"/>
        <v>0</v>
      </c>
      <c r="CP412" s="104">
        <v>0</v>
      </c>
      <c r="CQ412" s="104"/>
      <c r="CR412" s="104"/>
      <c r="CS412" s="104">
        <f t="shared" si="1284"/>
        <v>0</v>
      </c>
      <c r="CT412" s="104">
        <v>0</v>
      </c>
      <c r="CU412" s="104"/>
      <c r="CV412" s="104"/>
      <c r="CW412" s="104">
        <f t="shared" si="1285"/>
        <v>0</v>
      </c>
      <c r="CX412" s="104">
        <v>0</v>
      </c>
      <c r="CY412" s="104"/>
      <c r="CZ412" s="104"/>
      <c r="DA412" s="104"/>
      <c r="DB412" s="104">
        <v>0</v>
      </c>
      <c r="DC412" s="104">
        <v>0</v>
      </c>
      <c r="DD412" s="104">
        <f t="shared" si="1287"/>
        <v>0</v>
      </c>
      <c r="DE412" s="104">
        <f t="shared" si="1288"/>
        <v>0</v>
      </c>
      <c r="DF412" s="104"/>
      <c r="DG412" s="104"/>
      <c r="DH412" s="104"/>
      <c r="DI412" s="104">
        <f t="shared" si="1290"/>
        <v>0</v>
      </c>
      <c r="DJ412" s="104">
        <v>0</v>
      </c>
      <c r="DK412" s="104"/>
      <c r="DL412" s="104">
        <f t="shared" si="1291"/>
        <v>0</v>
      </c>
      <c r="DM412" s="104">
        <v>0</v>
      </c>
      <c r="DN412" s="104"/>
      <c r="DO412" s="104"/>
      <c r="DP412" s="104">
        <f t="shared" si="1293"/>
        <v>0</v>
      </c>
      <c r="DQ412" s="104">
        <v>0</v>
      </c>
      <c r="DR412" s="104"/>
      <c r="DS412" s="104"/>
      <c r="DT412" s="104">
        <f t="shared" si="1295"/>
        <v>0</v>
      </c>
      <c r="DU412" s="104">
        <v>0</v>
      </c>
      <c r="DV412" s="104"/>
      <c r="DW412" s="104"/>
      <c r="DX412" s="104"/>
      <c r="DY412" s="104"/>
      <c r="DZ412" s="104"/>
    </row>
    <row r="413" spans="1:130" s="630" customFormat="1" ht="20.100000000000001" hidden="1" customHeight="1" x14ac:dyDescent="0.35">
      <c r="A413" s="622"/>
      <c r="B413" s="637"/>
      <c r="C413" s="643"/>
      <c r="D413" s="637"/>
      <c r="E413" s="637"/>
      <c r="F413" s="637"/>
      <c r="G413" s="637"/>
      <c r="H413" s="637"/>
      <c r="I413" s="637"/>
      <c r="J413" s="637"/>
      <c r="K413" s="657" t="s">
        <v>478</v>
      </c>
      <c r="L413" s="552" t="s">
        <v>517</v>
      </c>
      <c r="M413" s="552"/>
      <c r="N413" s="552"/>
      <c r="O413" s="814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591"/>
      <c r="AJ413" s="31"/>
      <c r="AK413" s="31"/>
      <c r="AL413" s="31"/>
      <c r="AM413" s="31"/>
      <c r="AN413" s="51"/>
      <c r="AO413" s="51"/>
      <c r="AP413" s="51"/>
      <c r="AQ413" s="51"/>
      <c r="AR413" s="51">
        <v>0</v>
      </c>
      <c r="AS413" s="51"/>
      <c r="AT413" s="51"/>
      <c r="AU413" s="51"/>
      <c r="AV413" s="51">
        <v>6000</v>
      </c>
      <c r="AW413" s="51">
        <v>6000</v>
      </c>
      <c r="AX413" s="51">
        <v>6000</v>
      </c>
      <c r="AY413" s="51">
        <v>21100</v>
      </c>
      <c r="AZ413" s="51">
        <v>0</v>
      </c>
      <c r="BA413" s="51">
        <v>0</v>
      </c>
      <c r="BB413" s="51">
        <v>27100</v>
      </c>
      <c r="BC413" s="51">
        <v>225920</v>
      </c>
      <c r="BD413" s="51">
        <v>7335.5700000000006</v>
      </c>
      <c r="BE413" s="51">
        <v>6978.43</v>
      </c>
      <c r="BF413" s="51">
        <v>208300</v>
      </c>
      <c r="BG413" s="104">
        <f t="shared" ref="BG413:BK415" si="1298">BG414</f>
        <v>0</v>
      </c>
      <c r="BH413" s="104">
        <f t="shared" si="1298"/>
        <v>0</v>
      </c>
      <c r="BI413" s="104">
        <f t="shared" si="1298"/>
        <v>220000</v>
      </c>
      <c r="BJ413" s="104">
        <f t="shared" si="1298"/>
        <v>220000</v>
      </c>
      <c r="BK413" s="104">
        <f t="shared" si="1298"/>
        <v>0</v>
      </c>
      <c r="BL413" s="104">
        <f t="shared" si="1277"/>
        <v>0</v>
      </c>
      <c r="BM413" s="104"/>
      <c r="BN413" s="104"/>
      <c r="BO413" s="104">
        <f>BO414</f>
        <v>220000</v>
      </c>
      <c r="BP413" s="104"/>
      <c r="BQ413" s="104"/>
      <c r="BR413" s="104">
        <f t="shared" ref="BR413:BS415" si="1299">BR414</f>
        <v>-220000</v>
      </c>
      <c r="BS413" s="104">
        <f t="shared" si="1299"/>
        <v>0</v>
      </c>
      <c r="BT413" s="104">
        <f t="shared" ref="BT413:BU415" si="1300">BT414</f>
        <v>0</v>
      </c>
      <c r="BU413" s="104">
        <f t="shared" si="1300"/>
        <v>-220000</v>
      </c>
      <c r="BV413" s="104">
        <f>BV414</f>
        <v>0</v>
      </c>
      <c r="BW413" s="104"/>
      <c r="BX413" s="104"/>
      <c r="BY413" s="104">
        <f t="shared" ref="BY413:BZ415" si="1301">BY414</f>
        <v>0</v>
      </c>
      <c r="BZ413" s="104">
        <f t="shared" si="1301"/>
        <v>0</v>
      </c>
      <c r="CA413" s="104">
        <f t="shared" si="1279"/>
        <v>0</v>
      </c>
      <c r="CB413" s="104">
        <f t="shared" si="1280"/>
        <v>0</v>
      </c>
      <c r="CC413" s="104">
        <f t="shared" ref="CC413:CF415" si="1302">CC414</f>
        <v>0</v>
      </c>
      <c r="CD413" s="104">
        <f t="shared" si="1302"/>
        <v>0</v>
      </c>
      <c r="CE413" s="104">
        <f t="shared" si="1302"/>
        <v>0</v>
      </c>
      <c r="CF413" s="104">
        <f t="shared" si="1302"/>
        <v>0</v>
      </c>
      <c r="CG413" s="104">
        <f t="shared" si="1281"/>
        <v>0</v>
      </c>
      <c r="CH413" s="104">
        <f t="shared" ref="CH413:DJ415" si="1303">CH414</f>
        <v>0</v>
      </c>
      <c r="CI413" s="104">
        <f t="shared" si="1303"/>
        <v>0</v>
      </c>
      <c r="CJ413" s="104"/>
      <c r="CK413" s="104">
        <f t="shared" si="1282"/>
        <v>0</v>
      </c>
      <c r="CL413" s="104">
        <f t="shared" si="1303"/>
        <v>0</v>
      </c>
      <c r="CM413" s="104">
        <f t="shared" si="1303"/>
        <v>0</v>
      </c>
      <c r="CN413" s="104"/>
      <c r="CO413" s="104">
        <f t="shared" si="1283"/>
        <v>0</v>
      </c>
      <c r="CP413" s="104">
        <f t="shared" si="1303"/>
        <v>0</v>
      </c>
      <c r="CQ413" s="104">
        <f t="shared" si="1303"/>
        <v>0</v>
      </c>
      <c r="CR413" s="104">
        <f t="shared" si="1303"/>
        <v>0</v>
      </c>
      <c r="CS413" s="104">
        <f t="shared" si="1284"/>
        <v>0</v>
      </c>
      <c r="CT413" s="104">
        <f t="shared" si="1303"/>
        <v>0</v>
      </c>
      <c r="CU413" s="104">
        <f t="shared" si="1303"/>
        <v>0</v>
      </c>
      <c r="CV413" s="104">
        <f t="shared" si="1303"/>
        <v>0</v>
      </c>
      <c r="CW413" s="104">
        <f t="shared" si="1285"/>
        <v>0</v>
      </c>
      <c r="CX413" s="104">
        <f t="shared" si="1303"/>
        <v>0</v>
      </c>
      <c r="CY413" s="104">
        <f t="shared" si="1303"/>
        <v>0</v>
      </c>
      <c r="CZ413" s="104">
        <f t="shared" si="1303"/>
        <v>0</v>
      </c>
      <c r="DA413" s="104">
        <f t="shared" si="1303"/>
        <v>0</v>
      </c>
      <c r="DB413" s="104">
        <f t="shared" ref="DB413:DG415" si="1304">DB414</f>
        <v>0</v>
      </c>
      <c r="DC413" s="104">
        <f>DC414</f>
        <v>0</v>
      </c>
      <c r="DD413" s="104">
        <f t="shared" si="1287"/>
        <v>0</v>
      </c>
      <c r="DE413" s="104">
        <f t="shared" si="1288"/>
        <v>0</v>
      </c>
      <c r="DF413" s="104">
        <f>DF414</f>
        <v>0</v>
      </c>
      <c r="DG413" s="104">
        <f t="shared" si="1304"/>
        <v>0</v>
      </c>
      <c r="DH413" s="104">
        <f t="shared" si="1303"/>
        <v>0</v>
      </c>
      <c r="DI413" s="104">
        <f t="shared" si="1290"/>
        <v>0</v>
      </c>
      <c r="DJ413" s="104">
        <f t="shared" si="1303"/>
        <v>0</v>
      </c>
      <c r="DK413" s="104">
        <f t="shared" ref="DK413:DK415" si="1305">DK414</f>
        <v>0</v>
      </c>
      <c r="DL413" s="104">
        <f t="shared" si="1291"/>
        <v>0</v>
      </c>
      <c r="DM413" s="104">
        <f t="shared" ref="DM413:DZ415" si="1306">DM414</f>
        <v>0</v>
      </c>
      <c r="DN413" s="104">
        <f t="shared" si="1306"/>
        <v>0</v>
      </c>
      <c r="DO413" s="104">
        <f t="shared" si="1306"/>
        <v>0</v>
      </c>
      <c r="DP413" s="104">
        <f t="shared" si="1293"/>
        <v>0</v>
      </c>
      <c r="DQ413" s="104">
        <f t="shared" si="1306"/>
        <v>0</v>
      </c>
      <c r="DR413" s="104">
        <f t="shared" si="1306"/>
        <v>0</v>
      </c>
      <c r="DS413" s="104">
        <f t="shared" si="1306"/>
        <v>0</v>
      </c>
      <c r="DT413" s="104">
        <f t="shared" si="1295"/>
        <v>0</v>
      </c>
      <c r="DU413" s="104">
        <f t="shared" si="1306"/>
        <v>0</v>
      </c>
      <c r="DV413" s="104">
        <f t="shared" si="1306"/>
        <v>0</v>
      </c>
      <c r="DW413" s="104">
        <f t="shared" si="1306"/>
        <v>0</v>
      </c>
      <c r="DX413" s="104">
        <f t="shared" si="1306"/>
        <v>0</v>
      </c>
      <c r="DY413" s="104">
        <f t="shared" si="1306"/>
        <v>0</v>
      </c>
      <c r="DZ413" s="104">
        <f t="shared" si="1306"/>
        <v>0</v>
      </c>
    </row>
    <row r="414" spans="1:130" s="630" customFormat="1" ht="20.100000000000001" hidden="1" customHeight="1" x14ac:dyDescent="0.35">
      <c r="A414" s="622"/>
      <c r="B414" s="622"/>
      <c r="C414" s="641"/>
      <c r="D414" s="622"/>
      <c r="E414" s="622"/>
      <c r="F414" s="622"/>
      <c r="G414" s="622"/>
      <c r="H414" s="622"/>
      <c r="I414" s="622"/>
      <c r="J414" s="622" t="s">
        <v>208</v>
      </c>
      <c r="K414" s="811">
        <v>3</v>
      </c>
      <c r="L414" s="904" t="s">
        <v>181</v>
      </c>
      <c r="M414" s="904"/>
      <c r="N414" s="904"/>
      <c r="O414" s="904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591"/>
      <c r="AJ414" s="31"/>
      <c r="AK414" s="31"/>
      <c r="AL414" s="31"/>
      <c r="AM414" s="31"/>
      <c r="AN414" s="51"/>
      <c r="AO414" s="51"/>
      <c r="AP414" s="51"/>
      <c r="AQ414" s="51"/>
      <c r="AR414" s="51"/>
      <c r="AS414" s="51"/>
      <c r="AT414" s="51"/>
      <c r="AU414" s="51"/>
      <c r="AV414" s="51"/>
      <c r="AW414" s="51"/>
      <c r="AX414" s="51"/>
      <c r="AY414" s="51"/>
      <c r="AZ414" s="51"/>
      <c r="BA414" s="51"/>
      <c r="BB414" s="51"/>
      <c r="BC414" s="51"/>
      <c r="BD414" s="51"/>
      <c r="BE414" s="51"/>
      <c r="BF414" s="51"/>
      <c r="BG414" s="102">
        <f t="shared" si="1298"/>
        <v>0</v>
      </c>
      <c r="BH414" s="102">
        <f t="shared" si="1298"/>
        <v>0</v>
      </c>
      <c r="BI414" s="102">
        <f t="shared" si="1298"/>
        <v>220000</v>
      </c>
      <c r="BJ414" s="102">
        <f t="shared" si="1298"/>
        <v>220000</v>
      </c>
      <c r="BK414" s="102">
        <f t="shared" si="1298"/>
        <v>0</v>
      </c>
      <c r="BL414" s="102">
        <f t="shared" si="1277"/>
        <v>0</v>
      </c>
      <c r="BM414" s="102"/>
      <c r="BN414" s="102"/>
      <c r="BO414" s="102">
        <f>BO415</f>
        <v>220000</v>
      </c>
      <c r="BP414" s="102"/>
      <c r="BQ414" s="102"/>
      <c r="BR414" s="102">
        <f t="shared" si="1299"/>
        <v>-220000</v>
      </c>
      <c r="BS414" s="102">
        <f t="shared" si="1299"/>
        <v>0</v>
      </c>
      <c r="BT414" s="102">
        <f t="shared" si="1300"/>
        <v>0</v>
      </c>
      <c r="BU414" s="102">
        <f t="shared" si="1300"/>
        <v>-220000</v>
      </c>
      <c r="BV414" s="102">
        <f>BV415</f>
        <v>0</v>
      </c>
      <c r="BW414" s="102"/>
      <c r="BX414" s="102"/>
      <c r="BY414" s="102">
        <f t="shared" si="1301"/>
        <v>0</v>
      </c>
      <c r="BZ414" s="102">
        <f t="shared" si="1301"/>
        <v>0</v>
      </c>
      <c r="CA414" s="102">
        <f t="shared" si="1279"/>
        <v>0</v>
      </c>
      <c r="CB414" s="102">
        <f t="shared" si="1280"/>
        <v>0</v>
      </c>
      <c r="CC414" s="102">
        <f t="shared" si="1302"/>
        <v>0</v>
      </c>
      <c r="CD414" s="102">
        <f t="shared" si="1302"/>
        <v>0</v>
      </c>
      <c r="CE414" s="102">
        <f t="shared" si="1302"/>
        <v>0</v>
      </c>
      <c r="CF414" s="102">
        <f t="shared" si="1302"/>
        <v>0</v>
      </c>
      <c r="CG414" s="102">
        <f t="shared" si="1281"/>
        <v>0</v>
      </c>
      <c r="CH414" s="102">
        <f t="shared" si="1303"/>
        <v>0</v>
      </c>
      <c r="CI414" s="102">
        <f t="shared" si="1303"/>
        <v>0</v>
      </c>
      <c r="CJ414" s="102"/>
      <c r="CK414" s="102">
        <f t="shared" si="1282"/>
        <v>0</v>
      </c>
      <c r="CL414" s="102">
        <f t="shared" si="1303"/>
        <v>0</v>
      </c>
      <c r="CM414" s="102">
        <f t="shared" si="1303"/>
        <v>0</v>
      </c>
      <c r="CN414" s="102"/>
      <c r="CO414" s="102">
        <f t="shared" si="1283"/>
        <v>0</v>
      </c>
      <c r="CP414" s="102">
        <f t="shared" si="1303"/>
        <v>0</v>
      </c>
      <c r="CQ414" s="102">
        <f t="shared" si="1303"/>
        <v>0</v>
      </c>
      <c r="CR414" s="102">
        <f t="shared" si="1303"/>
        <v>0</v>
      </c>
      <c r="CS414" s="102">
        <f t="shared" si="1284"/>
        <v>0</v>
      </c>
      <c r="CT414" s="102">
        <f t="shared" si="1303"/>
        <v>0</v>
      </c>
      <c r="CU414" s="102">
        <f t="shared" si="1303"/>
        <v>0</v>
      </c>
      <c r="CV414" s="102">
        <f t="shared" si="1303"/>
        <v>0</v>
      </c>
      <c r="CW414" s="102">
        <f t="shared" si="1285"/>
        <v>0</v>
      </c>
      <c r="CX414" s="102">
        <f t="shared" si="1303"/>
        <v>0</v>
      </c>
      <c r="CY414" s="102">
        <f t="shared" si="1303"/>
        <v>0</v>
      </c>
      <c r="CZ414" s="102">
        <f t="shared" si="1303"/>
        <v>0</v>
      </c>
      <c r="DA414" s="102">
        <f t="shared" si="1303"/>
        <v>0</v>
      </c>
      <c r="DB414" s="102">
        <f t="shared" si="1304"/>
        <v>0</v>
      </c>
      <c r="DC414" s="102">
        <f>DC415</f>
        <v>0</v>
      </c>
      <c r="DD414" s="102">
        <f t="shared" si="1287"/>
        <v>0</v>
      </c>
      <c r="DE414" s="102">
        <f t="shared" si="1288"/>
        <v>0</v>
      </c>
      <c r="DF414" s="102">
        <f>DF415</f>
        <v>0</v>
      </c>
      <c r="DG414" s="102">
        <f t="shared" si="1304"/>
        <v>0</v>
      </c>
      <c r="DH414" s="102">
        <f t="shared" si="1303"/>
        <v>0</v>
      </c>
      <c r="DI414" s="102">
        <f t="shared" si="1290"/>
        <v>0</v>
      </c>
      <c r="DJ414" s="102">
        <f t="shared" si="1303"/>
        <v>0</v>
      </c>
      <c r="DK414" s="102">
        <f t="shared" si="1305"/>
        <v>0</v>
      </c>
      <c r="DL414" s="102">
        <f t="shared" si="1291"/>
        <v>0</v>
      </c>
      <c r="DM414" s="102">
        <f t="shared" si="1306"/>
        <v>0</v>
      </c>
      <c r="DN414" s="102">
        <f t="shared" si="1306"/>
        <v>0</v>
      </c>
      <c r="DO414" s="102">
        <f t="shared" si="1306"/>
        <v>0</v>
      </c>
      <c r="DP414" s="102">
        <f t="shared" si="1293"/>
        <v>0</v>
      </c>
      <c r="DQ414" s="102">
        <f t="shared" si="1306"/>
        <v>0</v>
      </c>
      <c r="DR414" s="102">
        <f t="shared" si="1306"/>
        <v>0</v>
      </c>
      <c r="DS414" s="102">
        <f t="shared" si="1306"/>
        <v>0</v>
      </c>
      <c r="DT414" s="102">
        <f t="shared" si="1295"/>
        <v>0</v>
      </c>
      <c r="DU414" s="102">
        <f t="shared" si="1306"/>
        <v>0</v>
      </c>
      <c r="DV414" s="102">
        <f t="shared" si="1306"/>
        <v>0</v>
      </c>
      <c r="DW414" s="102">
        <f t="shared" si="1306"/>
        <v>0</v>
      </c>
      <c r="DX414" s="102">
        <f t="shared" si="1306"/>
        <v>0</v>
      </c>
      <c r="DY414" s="102">
        <f t="shared" si="1306"/>
        <v>0</v>
      </c>
      <c r="DZ414" s="102">
        <f t="shared" si="1306"/>
        <v>0</v>
      </c>
    </row>
    <row r="415" spans="1:130" s="630" customFormat="1" ht="20.100000000000001" hidden="1" customHeight="1" x14ac:dyDescent="0.35">
      <c r="A415" s="622"/>
      <c r="B415" s="622"/>
      <c r="C415" s="641"/>
      <c r="D415" s="622"/>
      <c r="E415" s="622"/>
      <c r="F415" s="622"/>
      <c r="G415" s="622"/>
      <c r="H415" s="622"/>
      <c r="I415" s="622"/>
      <c r="J415" s="622" t="s">
        <v>208</v>
      </c>
      <c r="K415" s="810"/>
      <c r="L415" s="822">
        <v>32</v>
      </c>
      <c r="M415" s="904" t="s">
        <v>161</v>
      </c>
      <c r="N415" s="904"/>
      <c r="O415" s="904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591"/>
      <c r="AJ415" s="31"/>
      <c r="AK415" s="31"/>
      <c r="AL415" s="31"/>
      <c r="AM415" s="31"/>
      <c r="AN415" s="51"/>
      <c r="AO415" s="51"/>
      <c r="AP415" s="51"/>
      <c r="AQ415" s="51"/>
      <c r="AR415" s="51"/>
      <c r="AS415" s="51"/>
      <c r="AT415" s="51"/>
      <c r="AU415" s="51"/>
      <c r="AV415" s="51"/>
      <c r="AW415" s="51"/>
      <c r="AX415" s="51"/>
      <c r="AY415" s="51"/>
      <c r="AZ415" s="51"/>
      <c r="BA415" s="51"/>
      <c r="BB415" s="51"/>
      <c r="BC415" s="51"/>
      <c r="BD415" s="51"/>
      <c r="BE415" s="51"/>
      <c r="BF415" s="51"/>
      <c r="BG415" s="102">
        <f t="shared" si="1298"/>
        <v>0</v>
      </c>
      <c r="BH415" s="102">
        <f t="shared" si="1298"/>
        <v>0</v>
      </c>
      <c r="BI415" s="102">
        <f t="shared" si="1298"/>
        <v>220000</v>
      </c>
      <c r="BJ415" s="102">
        <f t="shared" si="1298"/>
        <v>220000</v>
      </c>
      <c r="BK415" s="102">
        <f t="shared" si="1298"/>
        <v>0</v>
      </c>
      <c r="BL415" s="102">
        <f t="shared" si="1277"/>
        <v>0</v>
      </c>
      <c r="BM415" s="102"/>
      <c r="BN415" s="102"/>
      <c r="BO415" s="102">
        <f>BO416</f>
        <v>220000</v>
      </c>
      <c r="BP415" s="102"/>
      <c r="BQ415" s="102"/>
      <c r="BR415" s="102">
        <f t="shared" si="1299"/>
        <v>-220000</v>
      </c>
      <c r="BS415" s="102">
        <f t="shared" si="1299"/>
        <v>0</v>
      </c>
      <c r="BT415" s="102">
        <f t="shared" si="1300"/>
        <v>0</v>
      </c>
      <c r="BU415" s="102">
        <f t="shared" si="1300"/>
        <v>-220000</v>
      </c>
      <c r="BV415" s="102">
        <f>BV416</f>
        <v>0</v>
      </c>
      <c r="BW415" s="102"/>
      <c r="BX415" s="102"/>
      <c r="BY415" s="102">
        <f t="shared" si="1301"/>
        <v>0</v>
      </c>
      <c r="BZ415" s="102">
        <f t="shared" si="1301"/>
        <v>0</v>
      </c>
      <c r="CA415" s="102">
        <f t="shared" si="1279"/>
        <v>0</v>
      </c>
      <c r="CB415" s="102">
        <f t="shared" si="1280"/>
        <v>0</v>
      </c>
      <c r="CC415" s="102">
        <f t="shared" si="1302"/>
        <v>0</v>
      </c>
      <c r="CD415" s="102">
        <f t="shared" si="1302"/>
        <v>0</v>
      </c>
      <c r="CE415" s="102">
        <f t="shared" si="1302"/>
        <v>0</v>
      </c>
      <c r="CF415" s="102">
        <f t="shared" si="1302"/>
        <v>0</v>
      </c>
      <c r="CG415" s="102">
        <f t="shared" si="1281"/>
        <v>0</v>
      </c>
      <c r="CH415" s="102">
        <f t="shared" si="1303"/>
        <v>0</v>
      </c>
      <c r="CI415" s="102">
        <f t="shared" si="1303"/>
        <v>0</v>
      </c>
      <c r="CJ415" s="102"/>
      <c r="CK415" s="102">
        <f t="shared" si="1282"/>
        <v>0</v>
      </c>
      <c r="CL415" s="102">
        <f t="shared" si="1303"/>
        <v>0</v>
      </c>
      <c r="CM415" s="102">
        <f t="shared" si="1303"/>
        <v>0</v>
      </c>
      <c r="CN415" s="102"/>
      <c r="CO415" s="102">
        <f t="shared" si="1283"/>
        <v>0</v>
      </c>
      <c r="CP415" s="102">
        <f t="shared" si="1303"/>
        <v>0</v>
      </c>
      <c r="CQ415" s="102">
        <f t="shared" si="1303"/>
        <v>0</v>
      </c>
      <c r="CR415" s="102">
        <f t="shared" si="1303"/>
        <v>0</v>
      </c>
      <c r="CS415" s="102">
        <f t="shared" si="1284"/>
        <v>0</v>
      </c>
      <c r="CT415" s="102">
        <f t="shared" si="1303"/>
        <v>0</v>
      </c>
      <c r="CU415" s="102">
        <f t="shared" si="1303"/>
        <v>0</v>
      </c>
      <c r="CV415" s="102">
        <f t="shared" si="1303"/>
        <v>0</v>
      </c>
      <c r="CW415" s="102">
        <f t="shared" si="1285"/>
        <v>0</v>
      </c>
      <c r="CX415" s="102">
        <f t="shared" si="1303"/>
        <v>0</v>
      </c>
      <c r="CY415" s="102">
        <f t="shared" si="1303"/>
        <v>0</v>
      </c>
      <c r="CZ415" s="102">
        <f t="shared" si="1303"/>
        <v>0</v>
      </c>
      <c r="DA415" s="102">
        <f t="shared" si="1303"/>
        <v>0</v>
      </c>
      <c r="DB415" s="102">
        <f t="shared" si="1304"/>
        <v>0</v>
      </c>
      <c r="DC415" s="102">
        <f>DC416</f>
        <v>0</v>
      </c>
      <c r="DD415" s="102">
        <f t="shared" si="1287"/>
        <v>0</v>
      </c>
      <c r="DE415" s="102">
        <f t="shared" si="1288"/>
        <v>0</v>
      </c>
      <c r="DF415" s="102">
        <f>DF416</f>
        <v>0</v>
      </c>
      <c r="DG415" s="102">
        <f t="shared" si="1304"/>
        <v>0</v>
      </c>
      <c r="DH415" s="102">
        <f t="shared" si="1303"/>
        <v>0</v>
      </c>
      <c r="DI415" s="102">
        <f t="shared" si="1290"/>
        <v>0</v>
      </c>
      <c r="DJ415" s="102">
        <f t="shared" si="1303"/>
        <v>0</v>
      </c>
      <c r="DK415" s="102">
        <f t="shared" si="1305"/>
        <v>0</v>
      </c>
      <c r="DL415" s="102">
        <f t="shared" si="1291"/>
        <v>0</v>
      </c>
      <c r="DM415" s="102">
        <f t="shared" si="1306"/>
        <v>0</v>
      </c>
      <c r="DN415" s="102">
        <f t="shared" si="1306"/>
        <v>0</v>
      </c>
      <c r="DO415" s="102">
        <f t="shared" si="1306"/>
        <v>0</v>
      </c>
      <c r="DP415" s="102">
        <f t="shared" si="1293"/>
        <v>0</v>
      </c>
      <c r="DQ415" s="102">
        <f t="shared" si="1306"/>
        <v>0</v>
      </c>
      <c r="DR415" s="102">
        <f t="shared" si="1306"/>
        <v>0</v>
      </c>
      <c r="DS415" s="102">
        <f t="shared" si="1306"/>
        <v>0</v>
      </c>
      <c r="DT415" s="102">
        <f t="shared" si="1295"/>
        <v>0</v>
      </c>
      <c r="DU415" s="102">
        <f t="shared" si="1306"/>
        <v>0</v>
      </c>
      <c r="DV415" s="102">
        <f t="shared" si="1306"/>
        <v>0</v>
      </c>
      <c r="DW415" s="102">
        <f t="shared" si="1306"/>
        <v>0</v>
      </c>
      <c r="DX415" s="102">
        <f t="shared" si="1306"/>
        <v>0</v>
      </c>
      <c r="DY415" s="102">
        <f t="shared" si="1306"/>
        <v>0</v>
      </c>
      <c r="DZ415" s="102">
        <f t="shared" si="1306"/>
        <v>0</v>
      </c>
    </row>
    <row r="416" spans="1:130" s="630" customFormat="1" ht="20.100000000000001" hidden="1" customHeight="1" x14ac:dyDescent="0.35">
      <c r="A416" s="622"/>
      <c r="B416" s="640" t="s">
        <v>647</v>
      </c>
      <c r="C416" s="641" t="s">
        <v>478</v>
      </c>
      <c r="D416" s="622"/>
      <c r="E416" s="622"/>
      <c r="F416" s="622"/>
      <c r="G416" s="622"/>
      <c r="H416" s="622"/>
      <c r="I416" s="622"/>
      <c r="J416" s="622" t="s">
        <v>208</v>
      </c>
      <c r="K416" s="810"/>
      <c r="L416" s="587"/>
      <c r="M416" s="819">
        <v>321</v>
      </c>
      <c r="N416" s="819" t="s">
        <v>21</v>
      </c>
      <c r="O416" s="808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591"/>
      <c r="AJ416" s="31"/>
      <c r="AK416" s="31"/>
      <c r="AL416" s="31"/>
      <c r="AM416" s="31"/>
      <c r="AN416" s="51"/>
      <c r="AO416" s="51"/>
      <c r="AP416" s="51"/>
      <c r="AQ416" s="51"/>
      <c r="AR416" s="51"/>
      <c r="AS416" s="51"/>
      <c r="AT416" s="51"/>
      <c r="AU416" s="51"/>
      <c r="AV416" s="51"/>
      <c r="AW416" s="51"/>
      <c r="AX416" s="51"/>
      <c r="AY416" s="51"/>
      <c r="AZ416" s="51"/>
      <c r="BA416" s="51"/>
      <c r="BB416" s="51"/>
      <c r="BC416" s="51"/>
      <c r="BD416" s="51"/>
      <c r="BE416" s="51"/>
      <c r="BF416" s="51"/>
      <c r="BG416" s="102">
        <f>SUM(BG417:BG417)</f>
        <v>0</v>
      </c>
      <c r="BH416" s="102">
        <f>SUM(BH417:BH417)</f>
        <v>0</v>
      </c>
      <c r="BI416" s="102">
        <f>SUM(BI417:BI417)</f>
        <v>220000</v>
      </c>
      <c r="BJ416" s="102">
        <f>SUM(BJ417:BJ417)</f>
        <v>220000</v>
      </c>
      <c r="BK416" s="102">
        <f>SUM(BK417:BK417)</f>
        <v>0</v>
      </c>
      <c r="BL416" s="102">
        <f t="shared" si="1277"/>
        <v>0</v>
      </c>
      <c r="BM416" s="102"/>
      <c r="BN416" s="102"/>
      <c r="BO416" s="102">
        <f>SUM(BO417:BO417)</f>
        <v>220000</v>
      </c>
      <c r="BP416" s="102"/>
      <c r="BQ416" s="102"/>
      <c r="BR416" s="102">
        <f>SUM(BR417:BR417)</f>
        <v>-220000</v>
      </c>
      <c r="BS416" s="102">
        <f>SUM(BS417:BS417)</f>
        <v>0</v>
      </c>
      <c r="BT416" s="102">
        <f>SUM(BT417:BT417)</f>
        <v>0</v>
      </c>
      <c r="BU416" s="102">
        <f>SUM(BU417:BU417)</f>
        <v>-220000</v>
      </c>
      <c r="BV416" s="102">
        <f>SUM(BV417:BV417)</f>
        <v>0</v>
      </c>
      <c r="BW416" s="102"/>
      <c r="BX416" s="102"/>
      <c r="BY416" s="102">
        <f>SUM(BY417:BY417)</f>
        <v>0</v>
      </c>
      <c r="BZ416" s="102">
        <f>SUM(BZ417:BZ417)</f>
        <v>0</v>
      </c>
      <c r="CA416" s="102">
        <f t="shared" si="1279"/>
        <v>0</v>
      </c>
      <c r="CB416" s="102">
        <f t="shared" si="1280"/>
        <v>0</v>
      </c>
      <c r="CC416" s="102">
        <f>SUM(CC417:CC417)</f>
        <v>0</v>
      </c>
      <c r="CD416" s="102">
        <f>SUM(CD417:CD417)</f>
        <v>0</v>
      </c>
      <c r="CE416" s="102">
        <f>SUM(CE417:CE417)</f>
        <v>0</v>
      </c>
      <c r="CF416" s="102">
        <f>SUM(CF417:CF417)</f>
        <v>0</v>
      </c>
      <c r="CG416" s="102">
        <f t="shared" si="1281"/>
        <v>0</v>
      </c>
      <c r="CH416" s="102">
        <f>SUM(CH417:CH417)</f>
        <v>0</v>
      </c>
      <c r="CI416" s="102">
        <f>SUM(CI417:CI417)</f>
        <v>0</v>
      </c>
      <c r="CJ416" s="102"/>
      <c r="CK416" s="102">
        <f t="shared" si="1282"/>
        <v>0</v>
      </c>
      <c r="CL416" s="102">
        <f>SUM(CL417:CL417)</f>
        <v>0</v>
      </c>
      <c r="CM416" s="102">
        <f>SUM(CM417:CM417)</f>
        <v>0</v>
      </c>
      <c r="CN416" s="102"/>
      <c r="CO416" s="102">
        <f t="shared" si="1283"/>
        <v>0</v>
      </c>
      <c r="CP416" s="102">
        <f>SUM(CP417:CP417)</f>
        <v>0</v>
      </c>
      <c r="CQ416" s="102">
        <f>SUM(CQ417:CQ417)</f>
        <v>0</v>
      </c>
      <c r="CR416" s="102">
        <f>SUM(CR417:CR417)</f>
        <v>0</v>
      </c>
      <c r="CS416" s="102">
        <f t="shared" si="1284"/>
        <v>0</v>
      </c>
      <c r="CT416" s="102">
        <f>SUM(CT417:CT417)</f>
        <v>0</v>
      </c>
      <c r="CU416" s="102">
        <f>SUM(CU417:CU417)</f>
        <v>0</v>
      </c>
      <c r="CV416" s="102">
        <f>SUM(CV417:CV417)</f>
        <v>0</v>
      </c>
      <c r="CW416" s="102">
        <f t="shared" si="1285"/>
        <v>0</v>
      </c>
      <c r="CX416" s="102">
        <f t="shared" ref="CX416:DH416" si="1307">SUM(CX417:CX417)</f>
        <v>0</v>
      </c>
      <c r="CY416" s="102">
        <f t="shared" si="1307"/>
        <v>0</v>
      </c>
      <c r="CZ416" s="102">
        <f t="shared" si="1307"/>
        <v>0</v>
      </c>
      <c r="DA416" s="102">
        <f t="shared" si="1307"/>
        <v>0</v>
      </c>
      <c r="DB416" s="102">
        <f>SUM(DB417:DB417)</f>
        <v>0</v>
      </c>
      <c r="DC416" s="102">
        <f>SUM(DC417:DC417)</f>
        <v>0</v>
      </c>
      <c r="DD416" s="102">
        <f t="shared" si="1287"/>
        <v>0</v>
      </c>
      <c r="DE416" s="102">
        <f t="shared" si="1288"/>
        <v>0</v>
      </c>
      <c r="DF416" s="102">
        <f t="shared" ref="DF416" si="1308">SUM(DF417:DF417)</f>
        <v>0</v>
      </c>
      <c r="DG416" s="102">
        <f t="shared" si="1307"/>
        <v>0</v>
      </c>
      <c r="DH416" s="102">
        <f t="shared" si="1307"/>
        <v>0</v>
      </c>
      <c r="DI416" s="102">
        <f t="shared" si="1290"/>
        <v>0</v>
      </c>
      <c r="DJ416" s="102">
        <f>SUM(DJ417:DJ417)</f>
        <v>0</v>
      </c>
      <c r="DK416" s="102">
        <f>SUM(DK417:DK417)</f>
        <v>0</v>
      </c>
      <c r="DL416" s="102">
        <f t="shared" si="1291"/>
        <v>0</v>
      </c>
      <c r="DM416" s="102">
        <f>SUM(DM417:DM417)</f>
        <v>0</v>
      </c>
      <c r="DN416" s="102">
        <f>SUM(DN417:DN417)</f>
        <v>0</v>
      </c>
      <c r="DO416" s="102">
        <f t="shared" ref="DO416" si="1309">SUM(DO417:DO417)</f>
        <v>0</v>
      </c>
      <c r="DP416" s="102">
        <f t="shared" si="1293"/>
        <v>0</v>
      </c>
      <c r="DQ416" s="102">
        <f>SUM(DQ417:DQ417)</f>
        <v>0</v>
      </c>
      <c r="DR416" s="102">
        <f>SUM(DR417:DR417)</f>
        <v>0</v>
      </c>
      <c r="DS416" s="102">
        <f t="shared" ref="DS416" si="1310">SUM(DS417:DS417)</f>
        <v>0</v>
      </c>
      <c r="DT416" s="102">
        <f t="shared" si="1295"/>
        <v>0</v>
      </c>
      <c r="DU416" s="102">
        <f>SUM(DU417:DU417)</f>
        <v>0</v>
      </c>
      <c r="DV416" s="102">
        <f>SUM(DV417:DV417)</f>
        <v>0</v>
      </c>
      <c r="DW416" s="102">
        <f t="shared" ref="DW416:DZ416" si="1311">SUM(DW417:DW417)</f>
        <v>0</v>
      </c>
      <c r="DX416" s="102">
        <f t="shared" si="1311"/>
        <v>0</v>
      </c>
      <c r="DY416" s="102">
        <f t="shared" si="1311"/>
        <v>0</v>
      </c>
      <c r="DZ416" s="102">
        <f t="shared" si="1311"/>
        <v>0</v>
      </c>
    </row>
    <row r="417" spans="1:130" s="630" customFormat="1" ht="20.100000000000001" hidden="1" customHeight="1" x14ac:dyDescent="0.35">
      <c r="A417" s="622"/>
      <c r="B417" s="635"/>
      <c r="C417" s="644"/>
      <c r="D417" s="635"/>
      <c r="E417" s="635"/>
      <c r="F417" s="635"/>
      <c r="G417" s="635"/>
      <c r="H417" s="635"/>
      <c r="I417" s="635"/>
      <c r="J417" s="635" t="s">
        <v>208</v>
      </c>
      <c r="K417" s="811"/>
      <c r="L417" s="822"/>
      <c r="M417" s="819"/>
      <c r="N417" s="557">
        <v>3213</v>
      </c>
      <c r="O417" s="532" t="s">
        <v>24</v>
      </c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F417" s="35"/>
      <c r="AG417" s="35"/>
      <c r="AH417" s="35"/>
      <c r="AI417" s="574"/>
      <c r="AJ417" s="35"/>
      <c r="AK417" s="35"/>
      <c r="AL417" s="35"/>
      <c r="AM417" s="35"/>
      <c r="AN417" s="38"/>
      <c r="AO417" s="38"/>
      <c r="AP417" s="38"/>
      <c r="AQ417" s="38"/>
      <c r="AR417" s="38"/>
      <c r="AS417" s="38"/>
      <c r="AT417" s="38"/>
      <c r="AU417" s="38"/>
      <c r="AV417" s="38"/>
      <c r="AW417" s="38"/>
      <c r="AX417" s="38"/>
      <c r="AY417" s="38"/>
      <c r="AZ417" s="38"/>
      <c r="BA417" s="38"/>
      <c r="BB417" s="38"/>
      <c r="BC417" s="38"/>
      <c r="BD417" s="38"/>
      <c r="BE417" s="38"/>
      <c r="BF417" s="38"/>
      <c r="BG417" s="38"/>
      <c r="BH417" s="38">
        <v>0</v>
      </c>
      <c r="BI417" s="38">
        <f>(BJ417-BH417)</f>
        <v>220000</v>
      </c>
      <c r="BJ417" s="38">
        <v>220000</v>
      </c>
      <c r="BK417" s="38">
        <v>0</v>
      </c>
      <c r="BL417" s="38">
        <f t="shared" si="1277"/>
        <v>0</v>
      </c>
      <c r="BM417" s="38"/>
      <c r="BN417" s="38"/>
      <c r="BO417" s="38">
        <v>220000</v>
      </c>
      <c r="BP417" s="38"/>
      <c r="BQ417" s="38"/>
      <c r="BR417" s="38">
        <f>(BS417-BO417)</f>
        <v>-220000</v>
      </c>
      <c r="BS417" s="38">
        <v>0</v>
      </c>
      <c r="BT417" s="38">
        <v>0</v>
      </c>
      <c r="BU417" s="38">
        <f>(BY417-BO417)</f>
        <v>-220000</v>
      </c>
      <c r="BV417" s="38">
        <v>0</v>
      </c>
      <c r="BW417" s="38"/>
      <c r="BX417" s="38"/>
      <c r="BY417" s="38">
        <v>0</v>
      </c>
      <c r="BZ417" s="38"/>
      <c r="CA417" s="38">
        <f t="shared" si="1279"/>
        <v>0</v>
      </c>
      <c r="CB417" s="38">
        <f t="shared" si="1280"/>
        <v>0</v>
      </c>
      <c r="CC417" s="38"/>
      <c r="CD417" s="38"/>
      <c r="CE417" s="38">
        <v>0</v>
      </c>
      <c r="CF417" s="38"/>
      <c r="CG417" s="38">
        <f t="shared" si="1281"/>
        <v>0</v>
      </c>
      <c r="CH417" s="38">
        <f>(CI417-CE417)</f>
        <v>0</v>
      </c>
      <c r="CI417" s="38"/>
      <c r="CJ417" s="38"/>
      <c r="CK417" s="38">
        <f t="shared" si="1282"/>
        <v>0</v>
      </c>
      <c r="CL417" s="38">
        <f>(CM417-CI417)</f>
        <v>0</v>
      </c>
      <c r="CM417" s="38"/>
      <c r="CN417" s="38"/>
      <c r="CO417" s="38">
        <f t="shared" si="1283"/>
        <v>0</v>
      </c>
      <c r="CP417" s="38">
        <f>(CQ417-CM417)</f>
        <v>0</v>
      </c>
      <c r="CQ417" s="38"/>
      <c r="CR417" s="38"/>
      <c r="CS417" s="38">
        <f t="shared" si="1284"/>
        <v>0</v>
      </c>
      <c r="CT417" s="38">
        <f>(CU417-CQ417)</f>
        <v>0</v>
      </c>
      <c r="CU417" s="38"/>
      <c r="CV417" s="38"/>
      <c r="CW417" s="38">
        <f t="shared" si="1285"/>
        <v>0</v>
      </c>
      <c r="CX417" s="38">
        <f>(CY417-CU417)</f>
        <v>0</v>
      </c>
      <c r="CY417" s="38"/>
      <c r="CZ417" s="38"/>
      <c r="DA417" s="38"/>
      <c r="DB417" s="38">
        <v>0</v>
      </c>
      <c r="DC417" s="38">
        <v>0</v>
      </c>
      <c r="DD417" s="38">
        <f t="shared" si="1287"/>
        <v>0</v>
      </c>
      <c r="DE417" s="38">
        <f t="shared" si="1288"/>
        <v>0</v>
      </c>
      <c r="DF417" s="38"/>
      <c r="DG417" s="38"/>
      <c r="DH417" s="38"/>
      <c r="DI417" s="38">
        <f t="shared" si="1290"/>
        <v>0</v>
      </c>
      <c r="DJ417" s="38">
        <f>(DK417-DG417)</f>
        <v>0</v>
      </c>
      <c r="DK417" s="38"/>
      <c r="DL417" s="38">
        <f t="shared" si="1291"/>
        <v>0</v>
      </c>
      <c r="DM417" s="38">
        <f>(DN417-DK417)</f>
        <v>0</v>
      </c>
      <c r="DN417" s="38"/>
      <c r="DO417" s="38"/>
      <c r="DP417" s="38">
        <f t="shared" si="1293"/>
        <v>0</v>
      </c>
      <c r="DQ417" s="38">
        <f>(DR417-DN417)</f>
        <v>0</v>
      </c>
      <c r="DR417" s="38"/>
      <c r="DS417" s="38"/>
      <c r="DT417" s="38">
        <f t="shared" si="1295"/>
        <v>0</v>
      </c>
      <c r="DU417" s="38">
        <f>(DV417-DR417)</f>
        <v>0</v>
      </c>
      <c r="DV417" s="38"/>
      <c r="DW417" s="38"/>
      <c r="DX417" s="38"/>
      <c r="DY417" s="38"/>
      <c r="DZ417" s="38"/>
    </row>
    <row r="418" spans="1:130" ht="20.100000000000001" hidden="1" customHeight="1" x14ac:dyDescent="0.3">
      <c r="A418" s="635"/>
      <c r="B418" s="633" t="s">
        <v>651</v>
      </c>
      <c r="C418" s="572"/>
      <c r="D418" s="633"/>
      <c r="E418" s="633" t="s">
        <v>7</v>
      </c>
      <c r="F418" s="633"/>
      <c r="G418" s="633"/>
      <c r="H418" s="633"/>
      <c r="I418" s="633"/>
      <c r="J418" s="633" t="s">
        <v>208</v>
      </c>
      <c r="K418" s="655"/>
      <c r="L418" s="924" t="s">
        <v>645</v>
      </c>
      <c r="M418" s="924"/>
      <c r="N418" s="924"/>
      <c r="O418" s="924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F418" s="35"/>
      <c r="AG418" s="35"/>
      <c r="AH418" s="35"/>
      <c r="AI418" s="574"/>
      <c r="AJ418" s="35"/>
      <c r="AK418" s="35"/>
      <c r="AL418" s="35"/>
      <c r="AM418" s="35"/>
      <c r="AN418" s="102"/>
      <c r="AO418" s="102"/>
      <c r="AP418" s="102"/>
      <c r="AQ418" s="102"/>
      <c r="AR418" s="53">
        <v>0</v>
      </c>
      <c r="AS418" s="38"/>
      <c r="AT418" s="38"/>
      <c r="AU418" s="102"/>
      <c r="AV418" s="53">
        <v>0</v>
      </c>
      <c r="AW418" s="53" t="e">
        <v>#VALUE!</v>
      </c>
      <c r="AX418" s="53">
        <v>0</v>
      </c>
      <c r="AY418" s="53" t="e">
        <v>#VALUE!</v>
      </c>
      <c r="AZ418" s="53">
        <v>250</v>
      </c>
      <c r="BA418" s="53">
        <v>0</v>
      </c>
      <c r="BB418" s="53">
        <v>10000</v>
      </c>
      <c r="BC418" s="53">
        <v>100000</v>
      </c>
      <c r="BD418" s="53">
        <v>612.5</v>
      </c>
      <c r="BE418" s="53">
        <v>612.5</v>
      </c>
      <c r="BF418" s="53">
        <v>115000</v>
      </c>
      <c r="BG418" s="53">
        <f>BG421</f>
        <v>0</v>
      </c>
      <c r="BH418" s="53">
        <f>BH421</f>
        <v>0</v>
      </c>
      <c r="BI418" s="53">
        <f>BI421</f>
        <v>800000</v>
      </c>
      <c r="BJ418" s="53">
        <f>BJ421</f>
        <v>800000</v>
      </c>
      <c r="BK418" s="53">
        <f>BK421</f>
        <v>0</v>
      </c>
      <c r="BL418" s="53">
        <f t="shared" si="1277"/>
        <v>0</v>
      </c>
      <c r="BM418" s="53"/>
      <c r="BN418" s="53"/>
      <c r="BO418" s="53">
        <f>BO421</f>
        <v>0</v>
      </c>
      <c r="BP418" s="53"/>
      <c r="BQ418" s="53"/>
      <c r="BR418" s="53">
        <f t="shared" ref="BR418:BY418" si="1312">BR421</f>
        <v>0</v>
      </c>
      <c r="BS418" s="53">
        <f t="shared" si="1312"/>
        <v>0</v>
      </c>
      <c r="BT418" s="53">
        <f>BT421</f>
        <v>0</v>
      </c>
      <c r="BU418" s="53">
        <f t="shared" si="1312"/>
        <v>0</v>
      </c>
      <c r="BV418" s="53">
        <f t="shared" si="1312"/>
        <v>0</v>
      </c>
      <c r="BW418" s="53"/>
      <c r="BX418" s="53"/>
      <c r="BY418" s="53">
        <f t="shared" si="1312"/>
        <v>0</v>
      </c>
      <c r="BZ418" s="53">
        <f>BZ421</f>
        <v>0</v>
      </c>
      <c r="CA418" s="53">
        <f t="shared" si="1279"/>
        <v>0</v>
      </c>
      <c r="CB418" s="53">
        <f t="shared" si="1280"/>
        <v>0</v>
      </c>
      <c r="CC418" s="53">
        <f>CC421</f>
        <v>0</v>
      </c>
      <c r="CD418" s="53">
        <f>CD421</f>
        <v>0</v>
      </c>
      <c r="CE418" s="53">
        <f>CE421</f>
        <v>0</v>
      </c>
      <c r="CF418" s="53">
        <f>CF421</f>
        <v>0</v>
      </c>
      <c r="CG418" s="53">
        <f t="shared" si="1281"/>
        <v>0</v>
      </c>
      <c r="CH418" s="53">
        <f>CH421</f>
        <v>0</v>
      </c>
      <c r="CI418" s="53">
        <f>CI421</f>
        <v>0</v>
      </c>
      <c r="CJ418" s="53"/>
      <c r="CK418" s="53">
        <f t="shared" si="1282"/>
        <v>0</v>
      </c>
      <c r="CL418" s="53">
        <f>CL421</f>
        <v>0</v>
      </c>
      <c r="CM418" s="53">
        <f>CM421</f>
        <v>0</v>
      </c>
      <c r="CN418" s="53"/>
      <c r="CO418" s="53">
        <f t="shared" si="1283"/>
        <v>0</v>
      </c>
      <c r="CP418" s="53">
        <f>CP421</f>
        <v>0</v>
      </c>
      <c r="CQ418" s="53">
        <f>CQ421</f>
        <v>0</v>
      </c>
      <c r="CR418" s="53">
        <f>CR421</f>
        <v>0</v>
      </c>
      <c r="CS418" s="53">
        <f t="shared" si="1284"/>
        <v>0</v>
      </c>
      <c r="CT418" s="53">
        <f>CT421</f>
        <v>0</v>
      </c>
      <c r="CU418" s="53">
        <f>CU421</f>
        <v>0</v>
      </c>
      <c r="CV418" s="53">
        <f>CV421</f>
        <v>0</v>
      </c>
      <c r="CW418" s="53">
        <f t="shared" si="1285"/>
        <v>0</v>
      </c>
      <c r="CX418" s="53">
        <f t="shared" ref="CX418:DH418" si="1313">CX421</f>
        <v>0</v>
      </c>
      <c r="CY418" s="53">
        <f t="shared" si="1313"/>
        <v>0</v>
      </c>
      <c r="CZ418" s="53">
        <f t="shared" si="1313"/>
        <v>0</v>
      </c>
      <c r="DA418" s="53">
        <f t="shared" si="1313"/>
        <v>0</v>
      </c>
      <c r="DB418" s="53">
        <f>DB421</f>
        <v>0</v>
      </c>
      <c r="DC418" s="53">
        <f>DC421</f>
        <v>0</v>
      </c>
      <c r="DD418" s="53">
        <f t="shared" si="1287"/>
        <v>0</v>
      </c>
      <c r="DE418" s="53">
        <f t="shared" si="1288"/>
        <v>0</v>
      </c>
      <c r="DF418" s="53">
        <f t="shared" ref="DF418" si="1314">DF421</f>
        <v>0</v>
      </c>
      <c r="DG418" s="53">
        <f t="shared" si="1313"/>
        <v>0</v>
      </c>
      <c r="DH418" s="53">
        <f t="shared" si="1313"/>
        <v>0</v>
      </c>
      <c r="DI418" s="53">
        <f t="shared" si="1290"/>
        <v>0</v>
      </c>
      <c r="DJ418" s="53">
        <f>DJ421</f>
        <v>0</v>
      </c>
      <c r="DK418" s="53">
        <f>DK421</f>
        <v>0</v>
      </c>
      <c r="DL418" s="53">
        <f t="shared" si="1291"/>
        <v>0</v>
      </c>
      <c r="DM418" s="53">
        <f>DM421</f>
        <v>0</v>
      </c>
      <c r="DN418" s="53">
        <f>DN421</f>
        <v>0</v>
      </c>
      <c r="DO418" s="53">
        <f t="shared" ref="DO418" si="1315">DO421</f>
        <v>0</v>
      </c>
      <c r="DP418" s="53">
        <f t="shared" si="1293"/>
        <v>0</v>
      </c>
      <c r="DQ418" s="53">
        <f>DQ421</f>
        <v>0</v>
      </c>
      <c r="DR418" s="53">
        <f>DR421</f>
        <v>0</v>
      </c>
      <c r="DS418" s="53">
        <f t="shared" ref="DS418" si="1316">DS421</f>
        <v>0</v>
      </c>
      <c r="DT418" s="53">
        <f t="shared" si="1295"/>
        <v>0</v>
      </c>
      <c r="DU418" s="53">
        <f>DU421</f>
        <v>0</v>
      </c>
      <c r="DV418" s="53">
        <f>DV421</f>
        <v>0</v>
      </c>
      <c r="DW418" s="53">
        <f t="shared" ref="DW418:DZ418" si="1317">DW421</f>
        <v>0</v>
      </c>
      <c r="DX418" s="53">
        <f t="shared" ref="DX418" si="1318">DX421</f>
        <v>0</v>
      </c>
      <c r="DY418" s="53">
        <f t="shared" si="1317"/>
        <v>0</v>
      </c>
      <c r="DZ418" s="53">
        <f t="shared" si="1317"/>
        <v>0</v>
      </c>
    </row>
    <row r="419" spans="1:130" s="630" customFormat="1" ht="20.100000000000001" hidden="1" customHeight="1" x14ac:dyDescent="0.35">
      <c r="A419" s="622"/>
      <c r="B419" s="637"/>
      <c r="C419" s="643"/>
      <c r="D419" s="637"/>
      <c r="E419" s="637"/>
      <c r="F419" s="637"/>
      <c r="G419" s="637"/>
      <c r="H419" s="637"/>
      <c r="I419" s="637"/>
      <c r="J419" s="637"/>
      <c r="K419" s="657" t="s">
        <v>5</v>
      </c>
      <c r="L419" s="552" t="s">
        <v>304</v>
      </c>
      <c r="M419" s="552"/>
      <c r="N419" s="552"/>
      <c r="O419" s="814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591"/>
      <c r="AJ419" s="31"/>
      <c r="AK419" s="31"/>
      <c r="AL419" s="31"/>
      <c r="AM419" s="31"/>
      <c r="AN419" s="51"/>
      <c r="AO419" s="51"/>
      <c r="AP419" s="51"/>
      <c r="AQ419" s="51"/>
      <c r="AR419" s="51"/>
      <c r="AS419" s="51"/>
      <c r="AT419" s="51"/>
      <c r="AU419" s="51"/>
      <c r="AV419" s="51"/>
      <c r="AW419" s="51"/>
      <c r="AX419" s="51"/>
      <c r="AY419" s="51"/>
      <c r="AZ419" s="51"/>
      <c r="BA419" s="51"/>
      <c r="BB419" s="51"/>
      <c r="BC419" s="51"/>
      <c r="BD419" s="51"/>
      <c r="BE419" s="51"/>
      <c r="BF419" s="51"/>
      <c r="BG419" s="104"/>
      <c r="BH419" s="104">
        <v>0</v>
      </c>
      <c r="BI419" s="104">
        <v>0</v>
      </c>
      <c r="BJ419" s="104">
        <v>0</v>
      </c>
      <c r="BK419" s="104"/>
      <c r="BL419" s="104">
        <f t="shared" si="1277"/>
        <v>0</v>
      </c>
      <c r="BM419" s="104"/>
      <c r="BN419" s="104"/>
      <c r="BO419" s="104"/>
      <c r="BP419" s="104"/>
      <c r="BQ419" s="104"/>
      <c r="BR419" s="104">
        <v>0</v>
      </c>
      <c r="BS419" s="104"/>
      <c r="BT419" s="104"/>
      <c r="BU419" s="104">
        <v>0</v>
      </c>
      <c r="BV419" s="104"/>
      <c r="BW419" s="104"/>
      <c r="BX419" s="104"/>
      <c r="BY419" s="104"/>
      <c r="BZ419" s="104"/>
      <c r="CA419" s="104">
        <f t="shared" si="1279"/>
        <v>0</v>
      </c>
      <c r="CB419" s="104">
        <f t="shared" si="1280"/>
        <v>0</v>
      </c>
      <c r="CC419" s="104"/>
      <c r="CD419" s="104"/>
      <c r="CE419" s="104"/>
      <c r="CF419" s="104"/>
      <c r="CG419" s="104">
        <f t="shared" si="1281"/>
        <v>0</v>
      </c>
      <c r="CH419" s="104">
        <v>0</v>
      </c>
      <c r="CI419" s="104"/>
      <c r="CJ419" s="104"/>
      <c r="CK419" s="104">
        <f t="shared" si="1282"/>
        <v>0</v>
      </c>
      <c r="CL419" s="104">
        <v>0</v>
      </c>
      <c r="CM419" s="104"/>
      <c r="CN419" s="104"/>
      <c r="CO419" s="104">
        <f t="shared" si="1283"/>
        <v>0</v>
      </c>
      <c r="CP419" s="104">
        <v>0</v>
      </c>
      <c r="CQ419" s="104"/>
      <c r="CR419" s="104"/>
      <c r="CS419" s="104">
        <f t="shared" si="1284"/>
        <v>0</v>
      </c>
      <c r="CT419" s="104">
        <v>0</v>
      </c>
      <c r="CU419" s="104"/>
      <c r="CV419" s="104"/>
      <c r="CW419" s="104">
        <f t="shared" si="1285"/>
        <v>0</v>
      </c>
      <c r="CX419" s="104">
        <v>0</v>
      </c>
      <c r="CY419" s="104"/>
      <c r="CZ419" s="104"/>
      <c r="DA419" s="104"/>
      <c r="DB419" s="104">
        <v>0</v>
      </c>
      <c r="DC419" s="104">
        <v>0</v>
      </c>
      <c r="DD419" s="104">
        <f t="shared" si="1287"/>
        <v>0</v>
      </c>
      <c r="DE419" s="104">
        <f t="shared" si="1288"/>
        <v>0</v>
      </c>
      <c r="DF419" s="104"/>
      <c r="DG419" s="104"/>
      <c r="DH419" s="104"/>
      <c r="DI419" s="104">
        <f t="shared" si="1290"/>
        <v>0</v>
      </c>
      <c r="DJ419" s="104">
        <v>0</v>
      </c>
      <c r="DK419" s="104"/>
      <c r="DL419" s="104">
        <f t="shared" si="1291"/>
        <v>0</v>
      </c>
      <c r="DM419" s="104">
        <v>0</v>
      </c>
      <c r="DN419" s="104"/>
      <c r="DO419" s="104"/>
      <c r="DP419" s="104">
        <f t="shared" si="1293"/>
        <v>0</v>
      </c>
      <c r="DQ419" s="104">
        <v>0</v>
      </c>
      <c r="DR419" s="104"/>
      <c r="DS419" s="104"/>
      <c r="DT419" s="104">
        <f t="shared" si="1295"/>
        <v>0</v>
      </c>
      <c r="DU419" s="104">
        <v>0</v>
      </c>
      <c r="DV419" s="104"/>
      <c r="DW419" s="104"/>
      <c r="DX419" s="104"/>
      <c r="DY419" s="104"/>
      <c r="DZ419" s="104"/>
    </row>
    <row r="420" spans="1:130" s="630" customFormat="1" ht="20.100000000000001" hidden="1" customHeight="1" x14ac:dyDescent="0.35">
      <c r="A420" s="622"/>
      <c r="B420" s="637"/>
      <c r="C420" s="643"/>
      <c r="D420" s="637"/>
      <c r="E420" s="637"/>
      <c r="F420" s="637"/>
      <c r="G420" s="637"/>
      <c r="H420" s="637"/>
      <c r="I420" s="637"/>
      <c r="J420" s="637"/>
      <c r="K420" s="657" t="s">
        <v>478</v>
      </c>
      <c r="L420" s="552" t="s">
        <v>517</v>
      </c>
      <c r="M420" s="552"/>
      <c r="N420" s="552"/>
      <c r="O420" s="814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591"/>
      <c r="AJ420" s="31"/>
      <c r="AK420" s="31"/>
      <c r="AL420" s="31"/>
      <c r="AM420" s="31"/>
      <c r="AN420" s="51"/>
      <c r="AO420" s="51"/>
      <c r="AP420" s="51"/>
      <c r="AQ420" s="51"/>
      <c r="AR420" s="51">
        <v>0</v>
      </c>
      <c r="AS420" s="51"/>
      <c r="AT420" s="51"/>
      <c r="AU420" s="51"/>
      <c r="AV420" s="51" t="e">
        <v>#VALUE!</v>
      </c>
      <c r="AW420" s="51" t="e">
        <v>#VALUE!</v>
      </c>
      <c r="AX420" s="51">
        <v>24170</v>
      </c>
      <c r="AY420" s="51" t="e">
        <v>#VALUE!</v>
      </c>
      <c r="AZ420" s="51" t="e">
        <v>#VALUE!</v>
      </c>
      <c r="BA420" s="51" t="e">
        <v>#VALUE!</v>
      </c>
      <c r="BB420" s="51" t="e">
        <v>#VALUE!</v>
      </c>
      <c r="BC420" s="51" t="e">
        <v>#VALUE!</v>
      </c>
      <c r="BD420" s="51" t="e">
        <v>#VALUE!</v>
      </c>
      <c r="BE420" s="51" t="e">
        <v>#VALUE!</v>
      </c>
      <c r="BF420" s="51" t="e">
        <v>#VALUE!</v>
      </c>
      <c r="BG420" s="104">
        <f t="shared" ref="BG420:BK422" si="1319">BG421</f>
        <v>0</v>
      </c>
      <c r="BH420" s="104">
        <f t="shared" si="1319"/>
        <v>0</v>
      </c>
      <c r="BI420" s="104">
        <f t="shared" si="1319"/>
        <v>800000</v>
      </c>
      <c r="BJ420" s="104">
        <f t="shared" si="1319"/>
        <v>800000</v>
      </c>
      <c r="BK420" s="104">
        <f t="shared" si="1319"/>
        <v>0</v>
      </c>
      <c r="BL420" s="104">
        <f t="shared" si="1277"/>
        <v>0</v>
      </c>
      <c r="BM420" s="104"/>
      <c r="BN420" s="104"/>
      <c r="BO420" s="104">
        <f>BO421</f>
        <v>0</v>
      </c>
      <c r="BP420" s="104"/>
      <c r="BQ420" s="104"/>
      <c r="BR420" s="104">
        <f t="shared" ref="BR420:BS422" si="1320">BR421</f>
        <v>0</v>
      </c>
      <c r="BS420" s="104">
        <f t="shared" si="1320"/>
        <v>0</v>
      </c>
      <c r="BT420" s="104">
        <f t="shared" ref="BT420:BU422" si="1321">BT421</f>
        <v>0</v>
      </c>
      <c r="BU420" s="104">
        <f t="shared" si="1321"/>
        <v>0</v>
      </c>
      <c r="BV420" s="104">
        <f>BV421</f>
        <v>0</v>
      </c>
      <c r="BW420" s="104"/>
      <c r="BX420" s="104"/>
      <c r="BY420" s="104">
        <f t="shared" ref="BY420:BZ422" si="1322">BY421</f>
        <v>0</v>
      </c>
      <c r="BZ420" s="104">
        <f t="shared" si="1322"/>
        <v>0</v>
      </c>
      <c r="CA420" s="104">
        <f t="shared" si="1279"/>
        <v>0</v>
      </c>
      <c r="CB420" s="104">
        <f t="shared" si="1280"/>
        <v>0</v>
      </c>
      <c r="CC420" s="104">
        <f t="shared" ref="CC420:CF422" si="1323">CC421</f>
        <v>0</v>
      </c>
      <c r="CD420" s="104">
        <f t="shared" si="1323"/>
        <v>0</v>
      </c>
      <c r="CE420" s="104">
        <f t="shared" si="1323"/>
        <v>0</v>
      </c>
      <c r="CF420" s="104">
        <f t="shared" si="1323"/>
        <v>0</v>
      </c>
      <c r="CG420" s="104">
        <f t="shared" si="1281"/>
        <v>0</v>
      </c>
      <c r="CH420" s="104">
        <f t="shared" ref="CH420:DJ422" si="1324">CH421</f>
        <v>0</v>
      </c>
      <c r="CI420" s="104">
        <f t="shared" si="1324"/>
        <v>0</v>
      </c>
      <c r="CJ420" s="104"/>
      <c r="CK420" s="104">
        <f t="shared" si="1282"/>
        <v>0</v>
      </c>
      <c r="CL420" s="104">
        <f t="shared" si="1324"/>
        <v>0</v>
      </c>
      <c r="CM420" s="104">
        <f t="shared" si="1324"/>
        <v>0</v>
      </c>
      <c r="CN420" s="104"/>
      <c r="CO420" s="104">
        <f t="shared" si="1283"/>
        <v>0</v>
      </c>
      <c r="CP420" s="104">
        <f t="shared" si="1324"/>
        <v>0</v>
      </c>
      <c r="CQ420" s="104">
        <f t="shared" si="1324"/>
        <v>0</v>
      </c>
      <c r="CR420" s="104">
        <f t="shared" si="1324"/>
        <v>0</v>
      </c>
      <c r="CS420" s="104">
        <f t="shared" si="1284"/>
        <v>0</v>
      </c>
      <c r="CT420" s="104">
        <f t="shared" si="1324"/>
        <v>0</v>
      </c>
      <c r="CU420" s="104">
        <f t="shared" si="1324"/>
        <v>0</v>
      </c>
      <c r="CV420" s="104">
        <f t="shared" si="1324"/>
        <v>0</v>
      </c>
      <c r="CW420" s="104">
        <f t="shared" si="1285"/>
        <v>0</v>
      </c>
      <c r="CX420" s="104">
        <f t="shared" si="1324"/>
        <v>0</v>
      </c>
      <c r="CY420" s="104">
        <f t="shared" si="1324"/>
        <v>0</v>
      </c>
      <c r="CZ420" s="104">
        <f t="shared" si="1324"/>
        <v>0</v>
      </c>
      <c r="DA420" s="104">
        <f t="shared" si="1324"/>
        <v>0</v>
      </c>
      <c r="DB420" s="104">
        <f t="shared" ref="DB420:DG422" si="1325">DB421</f>
        <v>0</v>
      </c>
      <c r="DC420" s="104">
        <f>DC421</f>
        <v>0</v>
      </c>
      <c r="DD420" s="104">
        <f t="shared" si="1287"/>
        <v>0</v>
      </c>
      <c r="DE420" s="104">
        <f t="shared" si="1288"/>
        <v>0</v>
      </c>
      <c r="DF420" s="104">
        <f>DF421</f>
        <v>0</v>
      </c>
      <c r="DG420" s="104">
        <f t="shared" si="1325"/>
        <v>0</v>
      </c>
      <c r="DH420" s="104">
        <f t="shared" si="1324"/>
        <v>0</v>
      </c>
      <c r="DI420" s="104">
        <f t="shared" si="1290"/>
        <v>0</v>
      </c>
      <c r="DJ420" s="104">
        <f t="shared" si="1324"/>
        <v>0</v>
      </c>
      <c r="DK420" s="104">
        <f t="shared" ref="DK420:DK422" si="1326">DK421</f>
        <v>0</v>
      </c>
      <c r="DL420" s="104">
        <f t="shared" si="1291"/>
        <v>0</v>
      </c>
      <c r="DM420" s="104">
        <f t="shared" ref="DM420:DZ422" si="1327">DM421</f>
        <v>0</v>
      </c>
      <c r="DN420" s="104">
        <f t="shared" si="1327"/>
        <v>0</v>
      </c>
      <c r="DO420" s="104">
        <f t="shared" si="1327"/>
        <v>0</v>
      </c>
      <c r="DP420" s="104">
        <f t="shared" si="1293"/>
        <v>0</v>
      </c>
      <c r="DQ420" s="104">
        <f t="shared" si="1327"/>
        <v>0</v>
      </c>
      <c r="DR420" s="104">
        <f t="shared" si="1327"/>
        <v>0</v>
      </c>
      <c r="DS420" s="104">
        <f t="shared" si="1327"/>
        <v>0</v>
      </c>
      <c r="DT420" s="104">
        <f t="shared" si="1295"/>
        <v>0</v>
      </c>
      <c r="DU420" s="104">
        <f t="shared" si="1327"/>
        <v>0</v>
      </c>
      <c r="DV420" s="104">
        <f t="shared" si="1327"/>
        <v>0</v>
      </c>
      <c r="DW420" s="104">
        <f t="shared" si="1327"/>
        <v>0</v>
      </c>
      <c r="DX420" s="104">
        <f t="shared" si="1327"/>
        <v>0</v>
      </c>
      <c r="DY420" s="104">
        <f t="shared" si="1327"/>
        <v>0</v>
      </c>
      <c r="DZ420" s="104">
        <f t="shared" si="1327"/>
        <v>0</v>
      </c>
    </row>
    <row r="421" spans="1:130" s="630" customFormat="1" ht="20.100000000000001" hidden="1" customHeight="1" x14ac:dyDescent="0.35">
      <c r="A421" s="622"/>
      <c r="B421" s="622"/>
      <c r="C421" s="641"/>
      <c r="D421" s="622"/>
      <c r="E421" s="622"/>
      <c r="F421" s="622"/>
      <c r="G421" s="622"/>
      <c r="H421" s="622"/>
      <c r="I421" s="622"/>
      <c r="J421" s="622" t="s">
        <v>208</v>
      </c>
      <c r="K421" s="811">
        <v>4</v>
      </c>
      <c r="L421" s="904" t="s">
        <v>184</v>
      </c>
      <c r="M421" s="904"/>
      <c r="N421" s="904"/>
      <c r="O421" s="904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591"/>
      <c r="AJ421" s="31"/>
      <c r="AK421" s="31"/>
      <c r="AL421" s="31"/>
      <c r="AM421" s="31"/>
      <c r="AN421" s="51"/>
      <c r="AO421" s="51"/>
      <c r="AP421" s="51"/>
      <c r="AQ421" s="51"/>
      <c r="AR421" s="51"/>
      <c r="AS421" s="51"/>
      <c r="AT421" s="51"/>
      <c r="AU421" s="51"/>
      <c r="AV421" s="51"/>
      <c r="AW421" s="51"/>
      <c r="AX421" s="51"/>
      <c r="AY421" s="51"/>
      <c r="AZ421" s="51"/>
      <c r="BA421" s="51"/>
      <c r="BB421" s="51"/>
      <c r="BC421" s="51"/>
      <c r="BD421" s="51"/>
      <c r="BE421" s="51"/>
      <c r="BF421" s="51"/>
      <c r="BG421" s="102">
        <f t="shared" si="1319"/>
        <v>0</v>
      </c>
      <c r="BH421" s="102">
        <f t="shared" si="1319"/>
        <v>0</v>
      </c>
      <c r="BI421" s="102">
        <f t="shared" si="1319"/>
        <v>800000</v>
      </c>
      <c r="BJ421" s="102">
        <f t="shared" si="1319"/>
        <v>800000</v>
      </c>
      <c r="BK421" s="102">
        <f t="shared" si="1319"/>
        <v>0</v>
      </c>
      <c r="BL421" s="102">
        <f t="shared" si="1277"/>
        <v>0</v>
      </c>
      <c r="BM421" s="102"/>
      <c r="BN421" s="102"/>
      <c r="BO421" s="102">
        <f>BO422</f>
        <v>0</v>
      </c>
      <c r="BP421" s="102"/>
      <c r="BQ421" s="102"/>
      <c r="BR421" s="102">
        <f t="shared" si="1320"/>
        <v>0</v>
      </c>
      <c r="BS421" s="102">
        <f t="shared" si="1320"/>
        <v>0</v>
      </c>
      <c r="BT421" s="102">
        <f t="shared" si="1321"/>
        <v>0</v>
      </c>
      <c r="BU421" s="102">
        <f t="shared" si="1321"/>
        <v>0</v>
      </c>
      <c r="BV421" s="102">
        <f>BV422</f>
        <v>0</v>
      </c>
      <c r="BW421" s="102"/>
      <c r="BX421" s="102"/>
      <c r="BY421" s="102">
        <f t="shared" si="1322"/>
        <v>0</v>
      </c>
      <c r="BZ421" s="102">
        <f t="shared" si="1322"/>
        <v>0</v>
      </c>
      <c r="CA421" s="102">
        <f t="shared" si="1279"/>
        <v>0</v>
      </c>
      <c r="CB421" s="102">
        <f t="shared" si="1280"/>
        <v>0</v>
      </c>
      <c r="CC421" s="102">
        <f t="shared" si="1323"/>
        <v>0</v>
      </c>
      <c r="CD421" s="102">
        <f t="shared" si="1323"/>
        <v>0</v>
      </c>
      <c r="CE421" s="102">
        <f t="shared" si="1323"/>
        <v>0</v>
      </c>
      <c r="CF421" s="102">
        <f t="shared" si="1323"/>
        <v>0</v>
      </c>
      <c r="CG421" s="102">
        <f t="shared" si="1281"/>
        <v>0</v>
      </c>
      <c r="CH421" s="102">
        <f t="shared" si="1324"/>
        <v>0</v>
      </c>
      <c r="CI421" s="102">
        <f t="shared" si="1324"/>
        <v>0</v>
      </c>
      <c r="CJ421" s="102"/>
      <c r="CK421" s="102">
        <f t="shared" si="1282"/>
        <v>0</v>
      </c>
      <c r="CL421" s="102">
        <f t="shared" si="1324"/>
        <v>0</v>
      </c>
      <c r="CM421" s="102">
        <f t="shared" si="1324"/>
        <v>0</v>
      </c>
      <c r="CN421" s="102"/>
      <c r="CO421" s="102">
        <f t="shared" si="1283"/>
        <v>0</v>
      </c>
      <c r="CP421" s="102">
        <f t="shared" si="1324"/>
        <v>0</v>
      </c>
      <c r="CQ421" s="102">
        <f t="shared" si="1324"/>
        <v>0</v>
      </c>
      <c r="CR421" s="102">
        <f t="shared" si="1324"/>
        <v>0</v>
      </c>
      <c r="CS421" s="102">
        <f t="shared" si="1284"/>
        <v>0</v>
      </c>
      <c r="CT421" s="102">
        <f t="shared" si="1324"/>
        <v>0</v>
      </c>
      <c r="CU421" s="102">
        <f t="shared" si="1324"/>
        <v>0</v>
      </c>
      <c r="CV421" s="102">
        <f t="shared" si="1324"/>
        <v>0</v>
      </c>
      <c r="CW421" s="102">
        <f t="shared" si="1285"/>
        <v>0</v>
      </c>
      <c r="CX421" s="102">
        <f t="shared" si="1324"/>
        <v>0</v>
      </c>
      <c r="CY421" s="102">
        <f t="shared" si="1324"/>
        <v>0</v>
      </c>
      <c r="CZ421" s="102">
        <f t="shared" si="1324"/>
        <v>0</v>
      </c>
      <c r="DA421" s="102">
        <f t="shared" si="1324"/>
        <v>0</v>
      </c>
      <c r="DB421" s="102">
        <f t="shared" si="1325"/>
        <v>0</v>
      </c>
      <c r="DC421" s="102">
        <f>DC422</f>
        <v>0</v>
      </c>
      <c r="DD421" s="102">
        <f t="shared" si="1287"/>
        <v>0</v>
      </c>
      <c r="DE421" s="102">
        <f t="shared" si="1288"/>
        <v>0</v>
      </c>
      <c r="DF421" s="102">
        <f>DF422</f>
        <v>0</v>
      </c>
      <c r="DG421" s="102">
        <f t="shared" si="1325"/>
        <v>0</v>
      </c>
      <c r="DH421" s="102">
        <f t="shared" si="1324"/>
        <v>0</v>
      </c>
      <c r="DI421" s="102">
        <f t="shared" si="1290"/>
        <v>0</v>
      </c>
      <c r="DJ421" s="102">
        <f t="shared" si="1324"/>
        <v>0</v>
      </c>
      <c r="DK421" s="102">
        <f t="shared" si="1326"/>
        <v>0</v>
      </c>
      <c r="DL421" s="102">
        <f t="shared" si="1291"/>
        <v>0</v>
      </c>
      <c r="DM421" s="102">
        <f t="shared" si="1327"/>
        <v>0</v>
      </c>
      <c r="DN421" s="102">
        <f t="shared" si="1327"/>
        <v>0</v>
      </c>
      <c r="DO421" s="102">
        <f t="shared" si="1327"/>
        <v>0</v>
      </c>
      <c r="DP421" s="102">
        <f t="shared" si="1293"/>
        <v>0</v>
      </c>
      <c r="DQ421" s="102">
        <f t="shared" si="1327"/>
        <v>0</v>
      </c>
      <c r="DR421" s="102">
        <f t="shared" si="1327"/>
        <v>0</v>
      </c>
      <c r="DS421" s="102">
        <f t="shared" si="1327"/>
        <v>0</v>
      </c>
      <c r="DT421" s="102">
        <f t="shared" si="1295"/>
        <v>0</v>
      </c>
      <c r="DU421" s="102">
        <f t="shared" si="1327"/>
        <v>0</v>
      </c>
      <c r="DV421" s="102">
        <f t="shared" si="1327"/>
        <v>0</v>
      </c>
      <c r="DW421" s="102">
        <f t="shared" si="1327"/>
        <v>0</v>
      </c>
      <c r="DX421" s="102">
        <f t="shared" si="1327"/>
        <v>0</v>
      </c>
      <c r="DY421" s="102">
        <f t="shared" si="1327"/>
        <v>0</v>
      </c>
      <c r="DZ421" s="102">
        <f t="shared" si="1327"/>
        <v>0</v>
      </c>
    </row>
    <row r="422" spans="1:130" s="630" customFormat="1" ht="20.100000000000001" hidden="1" customHeight="1" x14ac:dyDescent="0.35">
      <c r="A422" s="622"/>
      <c r="B422" s="622"/>
      <c r="C422" s="641"/>
      <c r="D422" s="622"/>
      <c r="E422" s="622"/>
      <c r="F422" s="622"/>
      <c r="G422" s="622"/>
      <c r="H422" s="622"/>
      <c r="I422" s="622"/>
      <c r="J422" s="622" t="s">
        <v>208</v>
      </c>
      <c r="K422" s="810"/>
      <c r="L422" s="819">
        <v>42</v>
      </c>
      <c r="M422" s="680" t="s">
        <v>182</v>
      </c>
      <c r="N422" s="822"/>
      <c r="O422" s="805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591"/>
      <c r="AJ422" s="31"/>
      <c r="AK422" s="31"/>
      <c r="AL422" s="31"/>
      <c r="AM422" s="31"/>
      <c r="AN422" s="51"/>
      <c r="AO422" s="51"/>
      <c r="AP422" s="51"/>
      <c r="AQ422" s="51"/>
      <c r="AR422" s="51"/>
      <c r="AS422" s="51"/>
      <c r="AT422" s="51"/>
      <c r="AU422" s="51"/>
      <c r="AV422" s="51"/>
      <c r="AW422" s="51"/>
      <c r="AX422" s="51"/>
      <c r="AY422" s="51"/>
      <c r="AZ422" s="51"/>
      <c r="BA422" s="51"/>
      <c r="BB422" s="51"/>
      <c r="BC422" s="51"/>
      <c r="BD422" s="51"/>
      <c r="BE422" s="51"/>
      <c r="BF422" s="51"/>
      <c r="BG422" s="102">
        <f t="shared" si="1319"/>
        <v>0</v>
      </c>
      <c r="BH422" s="102">
        <f t="shared" si="1319"/>
        <v>0</v>
      </c>
      <c r="BI422" s="102">
        <f t="shared" si="1319"/>
        <v>800000</v>
      </c>
      <c r="BJ422" s="102">
        <f t="shared" si="1319"/>
        <v>800000</v>
      </c>
      <c r="BK422" s="102">
        <f t="shared" si="1319"/>
        <v>0</v>
      </c>
      <c r="BL422" s="102">
        <f t="shared" si="1277"/>
        <v>0</v>
      </c>
      <c r="BM422" s="102"/>
      <c r="BN422" s="102"/>
      <c r="BO422" s="102">
        <f>BO423</f>
        <v>0</v>
      </c>
      <c r="BP422" s="102"/>
      <c r="BQ422" s="102"/>
      <c r="BR422" s="102">
        <f t="shared" si="1320"/>
        <v>0</v>
      </c>
      <c r="BS422" s="102">
        <f t="shared" si="1320"/>
        <v>0</v>
      </c>
      <c r="BT422" s="102">
        <f t="shared" si="1321"/>
        <v>0</v>
      </c>
      <c r="BU422" s="102">
        <f t="shared" si="1321"/>
        <v>0</v>
      </c>
      <c r="BV422" s="102">
        <f>BV423</f>
        <v>0</v>
      </c>
      <c r="BW422" s="102"/>
      <c r="BX422" s="102"/>
      <c r="BY422" s="102">
        <f t="shared" si="1322"/>
        <v>0</v>
      </c>
      <c r="BZ422" s="102">
        <f t="shared" si="1322"/>
        <v>0</v>
      </c>
      <c r="CA422" s="102">
        <f t="shared" si="1279"/>
        <v>0</v>
      </c>
      <c r="CB422" s="102">
        <f t="shared" si="1280"/>
        <v>0</v>
      </c>
      <c r="CC422" s="102">
        <f t="shared" si="1323"/>
        <v>0</v>
      </c>
      <c r="CD422" s="102">
        <f t="shared" si="1323"/>
        <v>0</v>
      </c>
      <c r="CE422" s="102">
        <f t="shared" si="1323"/>
        <v>0</v>
      </c>
      <c r="CF422" s="102">
        <f t="shared" si="1323"/>
        <v>0</v>
      </c>
      <c r="CG422" s="102">
        <f t="shared" si="1281"/>
        <v>0</v>
      </c>
      <c r="CH422" s="102">
        <f t="shared" si="1324"/>
        <v>0</v>
      </c>
      <c r="CI422" s="102">
        <f t="shared" si="1324"/>
        <v>0</v>
      </c>
      <c r="CJ422" s="102"/>
      <c r="CK422" s="102">
        <f t="shared" si="1282"/>
        <v>0</v>
      </c>
      <c r="CL422" s="102">
        <f t="shared" si="1324"/>
        <v>0</v>
      </c>
      <c r="CM422" s="102">
        <f t="shared" si="1324"/>
        <v>0</v>
      </c>
      <c r="CN422" s="102"/>
      <c r="CO422" s="102">
        <f t="shared" si="1283"/>
        <v>0</v>
      </c>
      <c r="CP422" s="102">
        <f t="shared" si="1324"/>
        <v>0</v>
      </c>
      <c r="CQ422" s="102">
        <f t="shared" si="1324"/>
        <v>0</v>
      </c>
      <c r="CR422" s="102">
        <f t="shared" si="1324"/>
        <v>0</v>
      </c>
      <c r="CS422" s="102">
        <f t="shared" si="1284"/>
        <v>0</v>
      </c>
      <c r="CT422" s="102">
        <f t="shared" si="1324"/>
        <v>0</v>
      </c>
      <c r="CU422" s="102">
        <f t="shared" si="1324"/>
        <v>0</v>
      </c>
      <c r="CV422" s="102">
        <f t="shared" si="1324"/>
        <v>0</v>
      </c>
      <c r="CW422" s="102">
        <f t="shared" si="1285"/>
        <v>0</v>
      </c>
      <c r="CX422" s="102">
        <f t="shared" si="1324"/>
        <v>0</v>
      </c>
      <c r="CY422" s="102">
        <f t="shared" si="1324"/>
        <v>0</v>
      </c>
      <c r="CZ422" s="102">
        <f t="shared" si="1324"/>
        <v>0</v>
      </c>
      <c r="DA422" s="102">
        <f t="shared" si="1324"/>
        <v>0</v>
      </c>
      <c r="DB422" s="102">
        <f t="shared" si="1325"/>
        <v>0</v>
      </c>
      <c r="DC422" s="102">
        <f>DC423</f>
        <v>0</v>
      </c>
      <c r="DD422" s="102">
        <f t="shared" si="1287"/>
        <v>0</v>
      </c>
      <c r="DE422" s="102">
        <f t="shared" si="1288"/>
        <v>0</v>
      </c>
      <c r="DF422" s="102">
        <f>DF423</f>
        <v>0</v>
      </c>
      <c r="DG422" s="102">
        <f t="shared" si="1325"/>
        <v>0</v>
      </c>
      <c r="DH422" s="102">
        <f t="shared" si="1324"/>
        <v>0</v>
      </c>
      <c r="DI422" s="102">
        <f t="shared" si="1290"/>
        <v>0</v>
      </c>
      <c r="DJ422" s="102">
        <f t="shared" si="1324"/>
        <v>0</v>
      </c>
      <c r="DK422" s="102">
        <f t="shared" si="1326"/>
        <v>0</v>
      </c>
      <c r="DL422" s="102">
        <f t="shared" si="1291"/>
        <v>0</v>
      </c>
      <c r="DM422" s="102">
        <f t="shared" si="1327"/>
        <v>0</v>
      </c>
      <c r="DN422" s="102">
        <f t="shared" si="1327"/>
        <v>0</v>
      </c>
      <c r="DO422" s="102">
        <f t="shared" si="1327"/>
        <v>0</v>
      </c>
      <c r="DP422" s="102">
        <f t="shared" si="1293"/>
        <v>0</v>
      </c>
      <c r="DQ422" s="102">
        <f t="shared" si="1327"/>
        <v>0</v>
      </c>
      <c r="DR422" s="102">
        <f t="shared" si="1327"/>
        <v>0</v>
      </c>
      <c r="DS422" s="102">
        <f t="shared" si="1327"/>
        <v>0</v>
      </c>
      <c r="DT422" s="102">
        <f t="shared" si="1295"/>
        <v>0</v>
      </c>
      <c r="DU422" s="102">
        <f t="shared" si="1327"/>
        <v>0</v>
      </c>
      <c r="DV422" s="102">
        <f t="shared" si="1327"/>
        <v>0</v>
      </c>
      <c r="DW422" s="102">
        <f t="shared" si="1327"/>
        <v>0</v>
      </c>
      <c r="DX422" s="102">
        <f t="shared" si="1327"/>
        <v>0</v>
      </c>
      <c r="DY422" s="102">
        <f t="shared" si="1327"/>
        <v>0</v>
      </c>
      <c r="DZ422" s="102">
        <f t="shared" si="1327"/>
        <v>0</v>
      </c>
    </row>
    <row r="423" spans="1:130" s="630" customFormat="1" ht="20.100000000000001" hidden="1" customHeight="1" x14ac:dyDescent="0.35">
      <c r="A423" s="622"/>
      <c r="B423" s="640" t="s">
        <v>638</v>
      </c>
      <c r="C423" s="641" t="s">
        <v>478</v>
      </c>
      <c r="D423" s="622"/>
      <c r="E423" s="622"/>
      <c r="F423" s="622"/>
      <c r="G423" s="622"/>
      <c r="H423" s="622"/>
      <c r="I423" s="622"/>
      <c r="J423" s="622" t="s">
        <v>208</v>
      </c>
      <c r="K423" s="810"/>
      <c r="L423" s="587"/>
      <c r="M423" s="680">
        <v>422</v>
      </c>
      <c r="N423" s="822" t="s">
        <v>79</v>
      </c>
      <c r="O423" s="805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591"/>
      <c r="AJ423" s="31"/>
      <c r="AK423" s="31"/>
      <c r="AL423" s="31"/>
      <c r="AM423" s="31"/>
      <c r="AN423" s="51"/>
      <c r="AO423" s="51"/>
      <c r="AP423" s="51"/>
      <c r="AQ423" s="51"/>
      <c r="AR423" s="51"/>
      <c r="AS423" s="51"/>
      <c r="AT423" s="51"/>
      <c r="AU423" s="51"/>
      <c r="AV423" s="51"/>
      <c r="AW423" s="51"/>
      <c r="AX423" s="51"/>
      <c r="AY423" s="51"/>
      <c r="AZ423" s="51"/>
      <c r="BA423" s="51"/>
      <c r="BB423" s="51"/>
      <c r="BC423" s="51"/>
      <c r="BD423" s="51"/>
      <c r="BE423" s="51"/>
      <c r="BF423" s="51"/>
      <c r="BG423" s="102">
        <f>SUM(BG424:BG425)</f>
        <v>0</v>
      </c>
      <c r="BH423" s="102">
        <f>SUM(BH424:BH425)</f>
        <v>0</v>
      </c>
      <c r="BI423" s="102">
        <f>SUM(BI424:BI425)</f>
        <v>800000</v>
      </c>
      <c r="BJ423" s="102">
        <f>SUM(BJ424:BJ425)</f>
        <v>800000</v>
      </c>
      <c r="BK423" s="102">
        <f>SUM(BK424:BK425)</f>
        <v>0</v>
      </c>
      <c r="BL423" s="102">
        <f t="shared" si="1277"/>
        <v>0</v>
      </c>
      <c r="BM423" s="102"/>
      <c r="BN423" s="102"/>
      <c r="BO423" s="102">
        <f>SUM(BO424:BO425)</f>
        <v>0</v>
      </c>
      <c r="BP423" s="102"/>
      <c r="BQ423" s="102"/>
      <c r="BR423" s="102">
        <f t="shared" ref="BR423:BY423" si="1328">SUM(BR424:BR425)</f>
        <v>0</v>
      </c>
      <c r="BS423" s="102">
        <f t="shared" si="1328"/>
        <v>0</v>
      </c>
      <c r="BT423" s="102">
        <f>SUM(BT424:BT425)</f>
        <v>0</v>
      </c>
      <c r="BU423" s="102">
        <f t="shared" si="1328"/>
        <v>0</v>
      </c>
      <c r="BV423" s="102">
        <f t="shared" si="1328"/>
        <v>0</v>
      </c>
      <c r="BW423" s="102"/>
      <c r="BX423" s="102"/>
      <c r="BY423" s="102">
        <f t="shared" si="1328"/>
        <v>0</v>
      </c>
      <c r="BZ423" s="102">
        <f>SUM(BZ424:BZ425)</f>
        <v>0</v>
      </c>
      <c r="CA423" s="102">
        <f t="shared" si="1279"/>
        <v>0</v>
      </c>
      <c r="CB423" s="102">
        <f t="shared" si="1280"/>
        <v>0</v>
      </c>
      <c r="CC423" s="102">
        <f>SUM(CC424:CC425)</f>
        <v>0</v>
      </c>
      <c r="CD423" s="102">
        <f>SUM(CD424:CD425)</f>
        <v>0</v>
      </c>
      <c r="CE423" s="102">
        <f>SUM(CE424:CE425)</f>
        <v>0</v>
      </c>
      <c r="CF423" s="102">
        <f>SUM(CF424:CF425)</f>
        <v>0</v>
      </c>
      <c r="CG423" s="102">
        <f t="shared" si="1281"/>
        <v>0</v>
      </c>
      <c r="CH423" s="102">
        <f>SUM(CH424:CH425)</f>
        <v>0</v>
      </c>
      <c r="CI423" s="102">
        <f>SUM(CI424:CI425)</f>
        <v>0</v>
      </c>
      <c r="CJ423" s="102"/>
      <c r="CK423" s="102">
        <f t="shared" si="1282"/>
        <v>0</v>
      </c>
      <c r="CL423" s="102">
        <f>SUM(CL424:CL425)</f>
        <v>0</v>
      </c>
      <c r="CM423" s="102">
        <f>SUM(CM424:CM425)</f>
        <v>0</v>
      </c>
      <c r="CN423" s="102"/>
      <c r="CO423" s="102">
        <f t="shared" si="1283"/>
        <v>0</v>
      </c>
      <c r="CP423" s="102">
        <f>SUM(CP424:CP425)</f>
        <v>0</v>
      </c>
      <c r="CQ423" s="102">
        <f>SUM(CQ424:CQ425)</f>
        <v>0</v>
      </c>
      <c r="CR423" s="102">
        <f>SUM(CR424:CR425)</f>
        <v>0</v>
      </c>
      <c r="CS423" s="102">
        <f t="shared" si="1284"/>
        <v>0</v>
      </c>
      <c r="CT423" s="102">
        <f>SUM(CT424:CT425)</f>
        <v>0</v>
      </c>
      <c r="CU423" s="102">
        <f>SUM(CU424:CU425)</f>
        <v>0</v>
      </c>
      <c r="CV423" s="102">
        <f>SUM(CV424:CV425)</f>
        <v>0</v>
      </c>
      <c r="CW423" s="102">
        <f t="shared" si="1285"/>
        <v>0</v>
      </c>
      <c r="CX423" s="102">
        <f t="shared" ref="CX423:DH423" si="1329">SUM(CX424:CX425)</f>
        <v>0</v>
      </c>
      <c r="CY423" s="102">
        <f t="shared" si="1329"/>
        <v>0</v>
      </c>
      <c r="CZ423" s="102">
        <f t="shared" si="1329"/>
        <v>0</v>
      </c>
      <c r="DA423" s="102">
        <f t="shared" si="1329"/>
        <v>0</v>
      </c>
      <c r="DB423" s="102">
        <f>SUM(DB424:DB425)</f>
        <v>0</v>
      </c>
      <c r="DC423" s="102">
        <f>SUM(DC424:DC425)</f>
        <v>0</v>
      </c>
      <c r="DD423" s="102">
        <f t="shared" si="1287"/>
        <v>0</v>
      </c>
      <c r="DE423" s="102">
        <f t="shared" si="1288"/>
        <v>0</v>
      </c>
      <c r="DF423" s="102">
        <f t="shared" ref="DF423" si="1330">SUM(DF424:DF425)</f>
        <v>0</v>
      </c>
      <c r="DG423" s="102">
        <f t="shared" si="1329"/>
        <v>0</v>
      </c>
      <c r="DH423" s="102">
        <f t="shared" si="1329"/>
        <v>0</v>
      </c>
      <c r="DI423" s="102">
        <f t="shared" si="1290"/>
        <v>0</v>
      </c>
      <c r="DJ423" s="102">
        <f>SUM(DJ424:DJ425)</f>
        <v>0</v>
      </c>
      <c r="DK423" s="102">
        <f>SUM(DK424:DK425)</f>
        <v>0</v>
      </c>
      <c r="DL423" s="102">
        <f t="shared" si="1291"/>
        <v>0</v>
      </c>
      <c r="DM423" s="102">
        <f>SUM(DM424:DM425)</f>
        <v>0</v>
      </c>
      <c r="DN423" s="102">
        <f>SUM(DN424:DN425)</f>
        <v>0</v>
      </c>
      <c r="DO423" s="102">
        <f t="shared" ref="DO423" si="1331">SUM(DO424:DO425)</f>
        <v>0</v>
      </c>
      <c r="DP423" s="102">
        <f t="shared" si="1293"/>
        <v>0</v>
      </c>
      <c r="DQ423" s="102">
        <f>SUM(DQ424:DQ425)</f>
        <v>0</v>
      </c>
      <c r="DR423" s="102">
        <f>SUM(DR424:DR425)</f>
        <v>0</v>
      </c>
      <c r="DS423" s="102">
        <f t="shared" ref="DS423" si="1332">SUM(DS424:DS425)</f>
        <v>0</v>
      </c>
      <c r="DT423" s="102">
        <f t="shared" si="1295"/>
        <v>0</v>
      </c>
      <c r="DU423" s="102">
        <f>SUM(DU424:DU425)</f>
        <v>0</v>
      </c>
      <c r="DV423" s="102">
        <f>SUM(DV424:DV425)</f>
        <v>0</v>
      </c>
      <c r="DW423" s="102">
        <f t="shared" ref="DW423:DZ423" si="1333">SUM(DW424:DW425)</f>
        <v>0</v>
      </c>
      <c r="DX423" s="102">
        <f t="shared" ref="DX423" si="1334">SUM(DX424:DX425)</f>
        <v>0</v>
      </c>
      <c r="DY423" s="102">
        <f t="shared" si="1333"/>
        <v>0</v>
      </c>
      <c r="DZ423" s="102">
        <f t="shared" si="1333"/>
        <v>0</v>
      </c>
    </row>
    <row r="424" spans="1:130" s="630" customFormat="1" ht="20.100000000000001" hidden="1" customHeight="1" x14ac:dyDescent="0.35">
      <c r="A424" s="622"/>
      <c r="B424" s="622"/>
      <c r="C424" s="641"/>
      <c r="D424" s="622"/>
      <c r="E424" s="622"/>
      <c r="F424" s="622"/>
      <c r="G424" s="622"/>
      <c r="H424" s="622"/>
      <c r="I424" s="622"/>
      <c r="J424" s="622" t="s">
        <v>208</v>
      </c>
      <c r="K424" s="810"/>
      <c r="L424" s="587"/>
      <c r="M424" s="680"/>
      <c r="N424" s="701">
        <v>4221</v>
      </c>
      <c r="O424" s="682" t="s">
        <v>80</v>
      </c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591"/>
      <c r="AJ424" s="31"/>
      <c r="AK424" s="31"/>
      <c r="AL424" s="31"/>
      <c r="AM424" s="31"/>
      <c r="AN424" s="51"/>
      <c r="AO424" s="51"/>
      <c r="AP424" s="51"/>
      <c r="AQ424" s="51"/>
      <c r="AR424" s="51"/>
      <c r="AS424" s="51"/>
      <c r="AT424" s="51"/>
      <c r="AU424" s="51"/>
      <c r="AV424" s="51"/>
      <c r="AW424" s="51"/>
      <c r="AX424" s="51"/>
      <c r="AY424" s="51"/>
      <c r="AZ424" s="51"/>
      <c r="BA424" s="51"/>
      <c r="BB424" s="51"/>
      <c r="BC424" s="51"/>
      <c r="BD424" s="51"/>
      <c r="BE424" s="51"/>
      <c r="BF424" s="51"/>
      <c r="BG424" s="51"/>
      <c r="BH424" s="51">
        <v>0</v>
      </c>
      <c r="BI424" s="51">
        <f>(BJ424-BH424)</f>
        <v>600000</v>
      </c>
      <c r="BJ424" s="51">
        <v>600000</v>
      </c>
      <c r="BK424" s="51">
        <v>0</v>
      </c>
      <c r="BL424" s="51">
        <f t="shared" si="1277"/>
        <v>0</v>
      </c>
      <c r="BM424" s="51"/>
      <c r="BN424" s="51"/>
      <c r="BO424" s="51">
        <v>0</v>
      </c>
      <c r="BP424" s="51"/>
      <c r="BQ424" s="51"/>
      <c r="BR424" s="51">
        <f>(BS424-BO424)</f>
        <v>0</v>
      </c>
      <c r="BS424" s="51">
        <v>0</v>
      </c>
      <c r="BT424" s="51">
        <v>0</v>
      </c>
      <c r="BU424" s="51">
        <f>(BY424-BO424)</f>
        <v>0</v>
      </c>
      <c r="BV424" s="51">
        <v>0</v>
      </c>
      <c r="BW424" s="51"/>
      <c r="BX424" s="51"/>
      <c r="BY424" s="51">
        <v>0</v>
      </c>
      <c r="BZ424" s="51"/>
      <c r="CA424" s="51">
        <f t="shared" si="1279"/>
        <v>0</v>
      </c>
      <c r="CB424" s="51">
        <f t="shared" si="1280"/>
        <v>0</v>
      </c>
      <c r="CC424" s="51"/>
      <c r="CD424" s="51"/>
      <c r="CE424" s="51">
        <v>0</v>
      </c>
      <c r="CF424" s="51"/>
      <c r="CG424" s="51">
        <f t="shared" si="1281"/>
        <v>0</v>
      </c>
      <c r="CH424" s="51">
        <f>(CI424-CE424)</f>
        <v>0</v>
      </c>
      <c r="CI424" s="51"/>
      <c r="CJ424" s="51"/>
      <c r="CK424" s="51">
        <f t="shared" si="1282"/>
        <v>0</v>
      </c>
      <c r="CL424" s="51">
        <f>(CM424-CI424)</f>
        <v>0</v>
      </c>
      <c r="CM424" s="51"/>
      <c r="CN424" s="51"/>
      <c r="CO424" s="51">
        <f t="shared" si="1283"/>
        <v>0</v>
      </c>
      <c r="CP424" s="51">
        <f>(CQ424-CM424)</f>
        <v>0</v>
      </c>
      <c r="CQ424" s="51"/>
      <c r="CR424" s="51"/>
      <c r="CS424" s="51">
        <f t="shared" si="1284"/>
        <v>0</v>
      </c>
      <c r="CT424" s="51">
        <f>(CU424-CQ424)</f>
        <v>0</v>
      </c>
      <c r="CU424" s="51"/>
      <c r="CV424" s="51"/>
      <c r="CW424" s="51">
        <f t="shared" si="1285"/>
        <v>0</v>
      </c>
      <c r="CX424" s="51">
        <f>(CY424-CU424)</f>
        <v>0</v>
      </c>
      <c r="CY424" s="51"/>
      <c r="CZ424" s="51"/>
      <c r="DA424" s="51"/>
      <c r="DB424" s="51">
        <v>0</v>
      </c>
      <c r="DC424" s="51">
        <v>0</v>
      </c>
      <c r="DD424" s="51">
        <f t="shared" si="1287"/>
        <v>0</v>
      </c>
      <c r="DE424" s="51">
        <f t="shared" si="1288"/>
        <v>0</v>
      </c>
      <c r="DF424" s="51"/>
      <c r="DG424" s="51"/>
      <c r="DH424" s="51"/>
      <c r="DI424" s="51">
        <f t="shared" si="1290"/>
        <v>0</v>
      </c>
      <c r="DJ424" s="51">
        <f>(DK424-DG424)</f>
        <v>0</v>
      </c>
      <c r="DK424" s="51"/>
      <c r="DL424" s="51">
        <f t="shared" si="1291"/>
        <v>0</v>
      </c>
      <c r="DM424" s="51">
        <f>(DN424-DK424)</f>
        <v>0</v>
      </c>
      <c r="DN424" s="51"/>
      <c r="DO424" s="51"/>
      <c r="DP424" s="51">
        <f t="shared" si="1293"/>
        <v>0</v>
      </c>
      <c r="DQ424" s="51">
        <f>(DR424-DN424)</f>
        <v>0</v>
      </c>
      <c r="DR424" s="51"/>
      <c r="DS424" s="51"/>
      <c r="DT424" s="51">
        <f t="shared" si="1295"/>
        <v>0</v>
      </c>
      <c r="DU424" s="51">
        <f>(DV424-DR424)</f>
        <v>0</v>
      </c>
      <c r="DV424" s="51"/>
      <c r="DW424" s="51"/>
      <c r="DX424" s="51"/>
      <c r="DY424" s="51"/>
      <c r="DZ424" s="51"/>
    </row>
    <row r="425" spans="1:130" s="630" customFormat="1" ht="20.100000000000001" hidden="1" customHeight="1" x14ac:dyDescent="0.35">
      <c r="A425" s="622"/>
      <c r="B425" s="622"/>
      <c r="C425" s="641"/>
      <c r="D425" s="622"/>
      <c r="E425" s="622"/>
      <c r="F425" s="622"/>
      <c r="G425" s="622"/>
      <c r="H425" s="622"/>
      <c r="I425" s="622"/>
      <c r="J425" s="622" t="s">
        <v>208</v>
      </c>
      <c r="K425" s="810"/>
      <c r="L425" s="587"/>
      <c r="M425" s="587"/>
      <c r="N425" s="609">
        <v>4227</v>
      </c>
      <c r="O425" s="592" t="s">
        <v>85</v>
      </c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591"/>
      <c r="AJ425" s="31"/>
      <c r="AK425" s="31"/>
      <c r="AL425" s="31"/>
      <c r="AM425" s="31"/>
      <c r="AN425" s="51"/>
      <c r="AO425" s="51"/>
      <c r="AP425" s="51"/>
      <c r="AQ425" s="51"/>
      <c r="AR425" s="51"/>
      <c r="AS425" s="51"/>
      <c r="AT425" s="51"/>
      <c r="AU425" s="51"/>
      <c r="AV425" s="51"/>
      <c r="AW425" s="51"/>
      <c r="AX425" s="51"/>
      <c r="AY425" s="51"/>
      <c r="AZ425" s="51"/>
      <c r="BA425" s="51"/>
      <c r="BB425" s="51"/>
      <c r="BC425" s="51"/>
      <c r="BD425" s="51"/>
      <c r="BE425" s="51"/>
      <c r="BF425" s="51"/>
      <c r="BG425" s="51"/>
      <c r="BH425" s="51">
        <v>0</v>
      </c>
      <c r="BI425" s="51">
        <f>(BJ425-BH425)</f>
        <v>200000</v>
      </c>
      <c r="BJ425" s="51">
        <v>200000</v>
      </c>
      <c r="BK425" s="51">
        <v>0</v>
      </c>
      <c r="BL425" s="51">
        <f t="shared" si="1277"/>
        <v>0</v>
      </c>
      <c r="BM425" s="51"/>
      <c r="BN425" s="51"/>
      <c r="BO425" s="51">
        <v>0</v>
      </c>
      <c r="BP425" s="51"/>
      <c r="BQ425" s="51"/>
      <c r="BR425" s="51">
        <f>(BS425-BO425)</f>
        <v>0</v>
      </c>
      <c r="BS425" s="51">
        <v>0</v>
      </c>
      <c r="BT425" s="51">
        <v>0</v>
      </c>
      <c r="BU425" s="51">
        <f>(BY425-BO425)</f>
        <v>0</v>
      </c>
      <c r="BV425" s="51">
        <v>0</v>
      </c>
      <c r="BW425" s="51"/>
      <c r="BX425" s="51"/>
      <c r="BY425" s="51">
        <v>0</v>
      </c>
      <c r="BZ425" s="51"/>
      <c r="CA425" s="51">
        <f t="shared" si="1279"/>
        <v>0</v>
      </c>
      <c r="CB425" s="51">
        <f t="shared" si="1280"/>
        <v>0</v>
      </c>
      <c r="CC425" s="51"/>
      <c r="CD425" s="51"/>
      <c r="CE425" s="51">
        <v>0</v>
      </c>
      <c r="CF425" s="51"/>
      <c r="CG425" s="51">
        <f t="shared" si="1281"/>
        <v>0</v>
      </c>
      <c r="CH425" s="51">
        <f>(CI425-CE425)</f>
        <v>0</v>
      </c>
      <c r="CI425" s="51"/>
      <c r="CJ425" s="51"/>
      <c r="CK425" s="51">
        <f t="shared" si="1282"/>
        <v>0</v>
      </c>
      <c r="CL425" s="51">
        <f>(CM425-CI425)</f>
        <v>0</v>
      </c>
      <c r="CM425" s="51"/>
      <c r="CN425" s="51"/>
      <c r="CO425" s="51">
        <f t="shared" si="1283"/>
        <v>0</v>
      </c>
      <c r="CP425" s="51">
        <f>(CQ425-CM425)</f>
        <v>0</v>
      </c>
      <c r="CQ425" s="51"/>
      <c r="CR425" s="51"/>
      <c r="CS425" s="51">
        <f t="shared" si="1284"/>
        <v>0</v>
      </c>
      <c r="CT425" s="51">
        <f>(CU425-CQ425)</f>
        <v>0</v>
      </c>
      <c r="CU425" s="51"/>
      <c r="CV425" s="51"/>
      <c r="CW425" s="51">
        <f t="shared" si="1285"/>
        <v>0</v>
      </c>
      <c r="CX425" s="51">
        <f>(CY425-CU425)</f>
        <v>0</v>
      </c>
      <c r="CY425" s="51"/>
      <c r="CZ425" s="51"/>
      <c r="DA425" s="51"/>
      <c r="DB425" s="51">
        <v>0</v>
      </c>
      <c r="DC425" s="51">
        <v>0</v>
      </c>
      <c r="DD425" s="51">
        <f t="shared" si="1287"/>
        <v>0</v>
      </c>
      <c r="DE425" s="51">
        <f t="shared" si="1288"/>
        <v>0</v>
      </c>
      <c r="DF425" s="51"/>
      <c r="DG425" s="51"/>
      <c r="DH425" s="51"/>
      <c r="DI425" s="51">
        <f t="shared" si="1290"/>
        <v>0</v>
      </c>
      <c r="DJ425" s="51">
        <f>(DK425-DG425)</f>
        <v>0</v>
      </c>
      <c r="DK425" s="51"/>
      <c r="DL425" s="51">
        <f t="shared" si="1291"/>
        <v>0</v>
      </c>
      <c r="DM425" s="51">
        <f>(DN425-DK425)</f>
        <v>0</v>
      </c>
      <c r="DN425" s="51"/>
      <c r="DO425" s="51"/>
      <c r="DP425" s="51">
        <f t="shared" si="1293"/>
        <v>0</v>
      </c>
      <c r="DQ425" s="51">
        <f>(DR425-DN425)</f>
        <v>0</v>
      </c>
      <c r="DR425" s="51"/>
      <c r="DS425" s="51"/>
      <c r="DT425" s="51">
        <f t="shared" si="1295"/>
        <v>0</v>
      </c>
      <c r="DU425" s="51">
        <f>(DV425-DR425)</f>
        <v>0</v>
      </c>
      <c r="DV425" s="51"/>
      <c r="DW425" s="51"/>
      <c r="DX425" s="51"/>
      <c r="DY425" s="51"/>
      <c r="DZ425" s="51"/>
    </row>
    <row r="426" spans="1:130" s="630" customFormat="1" ht="20.100000000000001" customHeight="1" x14ac:dyDescent="0.35">
      <c r="A426" s="685"/>
      <c r="B426" s="634" t="s">
        <v>632</v>
      </c>
      <c r="C426" s="530"/>
      <c r="D426" s="673"/>
      <c r="E426" s="673"/>
      <c r="F426" s="673"/>
      <c r="G426" s="673"/>
      <c r="H426" s="673"/>
      <c r="I426" s="673"/>
      <c r="J426" s="564" t="s">
        <v>208</v>
      </c>
      <c r="K426" s="548"/>
      <c r="L426" s="903" t="s">
        <v>641</v>
      </c>
      <c r="M426" s="903"/>
      <c r="N426" s="903"/>
      <c r="O426" s="903"/>
      <c r="P426" s="676"/>
      <c r="Q426" s="676"/>
      <c r="R426" s="676"/>
      <c r="S426" s="676"/>
      <c r="T426" s="676"/>
      <c r="U426" s="676"/>
      <c r="V426" s="676"/>
      <c r="W426" s="676"/>
      <c r="X426" s="676"/>
      <c r="Y426" s="676"/>
      <c r="Z426" s="676"/>
      <c r="AA426" s="676"/>
      <c r="AB426" s="676"/>
      <c r="AC426" s="676"/>
      <c r="AD426" s="676"/>
      <c r="AE426" s="676"/>
      <c r="AF426" s="676"/>
      <c r="AG426" s="676"/>
      <c r="AH426" s="676"/>
      <c r="AI426" s="677"/>
      <c r="AJ426" s="676"/>
      <c r="AK426" s="676"/>
      <c r="AL426" s="676"/>
      <c r="AM426" s="676"/>
      <c r="AN426" s="674"/>
      <c r="AO426" s="674"/>
      <c r="AP426" s="674"/>
      <c r="AQ426" s="674"/>
      <c r="AR426" s="674"/>
      <c r="AS426" s="674"/>
      <c r="AT426" s="674"/>
      <c r="AU426" s="674"/>
      <c r="AV426" s="674"/>
      <c r="AW426" s="674"/>
      <c r="AX426" s="674"/>
      <c r="AY426" s="674"/>
      <c r="AZ426" s="674"/>
      <c r="BA426" s="674"/>
      <c r="BB426" s="674"/>
      <c r="BC426" s="674"/>
      <c r="BD426" s="674"/>
      <c r="BE426" s="674"/>
      <c r="BF426" s="674"/>
      <c r="BG426" s="674"/>
      <c r="BH426" s="674"/>
      <c r="BI426" s="674"/>
      <c r="BJ426" s="674"/>
      <c r="BK426" s="674"/>
      <c r="BL426" s="674"/>
      <c r="BM426" s="674"/>
      <c r="BN426" s="674"/>
      <c r="BO426" s="674"/>
      <c r="BP426" s="674"/>
      <c r="BQ426" s="674"/>
      <c r="BR426" s="674"/>
      <c r="BS426" s="674"/>
      <c r="BT426" s="674"/>
      <c r="BU426" s="674"/>
      <c r="BV426" s="674"/>
      <c r="BW426" s="674"/>
      <c r="BX426" s="674"/>
      <c r="BY426" s="674"/>
      <c r="BZ426" s="100">
        <f t="shared" ref="BZ426:CR426" si="1335">BZ431+BZ445</f>
        <v>0</v>
      </c>
      <c r="CA426" s="100">
        <f t="shared" si="1335"/>
        <v>0</v>
      </c>
      <c r="CB426" s="100">
        <f t="shared" si="1335"/>
        <v>0</v>
      </c>
      <c r="CC426" s="100">
        <f t="shared" si="1335"/>
        <v>0</v>
      </c>
      <c r="CD426" s="100">
        <f t="shared" si="1335"/>
        <v>0</v>
      </c>
      <c r="CE426" s="100">
        <f t="shared" si="1335"/>
        <v>0</v>
      </c>
      <c r="CF426" s="100">
        <f t="shared" si="1335"/>
        <v>0</v>
      </c>
      <c r="CG426" s="100">
        <f t="shared" si="1335"/>
        <v>0</v>
      </c>
      <c r="CH426" s="100">
        <f t="shared" si="1335"/>
        <v>0</v>
      </c>
      <c r="CI426" s="100">
        <f t="shared" si="1335"/>
        <v>0</v>
      </c>
      <c r="CJ426" s="100">
        <f t="shared" si="1335"/>
        <v>0</v>
      </c>
      <c r="CK426" s="100">
        <f t="shared" si="1335"/>
        <v>0</v>
      </c>
      <c r="CL426" s="100">
        <f t="shared" si="1335"/>
        <v>0</v>
      </c>
      <c r="CM426" s="100">
        <f t="shared" si="1335"/>
        <v>0</v>
      </c>
      <c r="CN426" s="100">
        <f t="shared" si="1335"/>
        <v>0</v>
      </c>
      <c r="CO426" s="100">
        <f t="shared" si="1335"/>
        <v>0</v>
      </c>
      <c r="CP426" s="100">
        <f t="shared" si="1335"/>
        <v>0</v>
      </c>
      <c r="CQ426" s="100">
        <f t="shared" si="1335"/>
        <v>0</v>
      </c>
      <c r="CR426" s="100">
        <f t="shared" si="1335"/>
        <v>0</v>
      </c>
      <c r="CS426" s="100">
        <f t="shared" si="1284"/>
        <v>0</v>
      </c>
      <c r="CT426" s="100">
        <f>CT431+CT445</f>
        <v>0</v>
      </c>
      <c r="CU426" s="100">
        <f>CU431+CU445</f>
        <v>0</v>
      </c>
      <c r="CV426" s="100">
        <f>CV431+CV445</f>
        <v>0</v>
      </c>
      <c r="CW426" s="100">
        <f t="shared" si="1285"/>
        <v>0</v>
      </c>
      <c r="CX426" s="100">
        <f t="shared" ref="CX426:DH426" si="1336">CX431+CX445</f>
        <v>0</v>
      </c>
      <c r="CY426" s="100">
        <f t="shared" si="1336"/>
        <v>0</v>
      </c>
      <c r="CZ426" s="100">
        <f t="shared" si="1336"/>
        <v>34000</v>
      </c>
      <c r="DA426" s="100">
        <f t="shared" si="1336"/>
        <v>0</v>
      </c>
      <c r="DB426" s="100">
        <f>DB431+DB445</f>
        <v>0</v>
      </c>
      <c r="DC426" s="100">
        <f>DC431+DC445</f>
        <v>9212.2099999999991</v>
      </c>
      <c r="DD426" s="100">
        <f t="shared" si="1287"/>
        <v>0</v>
      </c>
      <c r="DE426" s="100">
        <f t="shared" si="1288"/>
        <v>9.5406260152607185</v>
      </c>
      <c r="DF426" s="100">
        <f t="shared" ref="DF426" si="1337">DF431+DF445</f>
        <v>0</v>
      </c>
      <c r="DG426" s="100">
        <f t="shared" si="1336"/>
        <v>204300</v>
      </c>
      <c r="DH426" s="100">
        <f t="shared" si="1336"/>
        <v>4525.25</v>
      </c>
      <c r="DI426" s="100">
        <f t="shared" si="1290"/>
        <v>2.2150024473813019</v>
      </c>
      <c r="DJ426" s="100">
        <f>DJ431+DJ445</f>
        <v>-107742.29000000001</v>
      </c>
      <c r="DK426" s="100">
        <f>DK431+DK445</f>
        <v>96557.709999999992</v>
      </c>
      <c r="DL426" s="100">
        <f t="shared" si="1291"/>
        <v>0</v>
      </c>
      <c r="DM426" s="100">
        <f>DM431+DM445</f>
        <v>0</v>
      </c>
      <c r="DN426" s="100">
        <f>DN431+DN445</f>
        <v>96557.709999999992</v>
      </c>
      <c r="DO426" s="100">
        <f t="shared" ref="DO426" si="1338">DO431+DO445</f>
        <v>9737.1</v>
      </c>
      <c r="DP426" s="100">
        <f t="shared" si="1293"/>
        <v>10.084228385283787</v>
      </c>
      <c r="DQ426" s="100">
        <f>DQ431+DQ445</f>
        <v>-669</v>
      </c>
      <c r="DR426" s="100">
        <f>DR431+DR445</f>
        <v>95888.71</v>
      </c>
      <c r="DS426" s="100">
        <f t="shared" ref="DS426" si="1339">DS431+DS445</f>
        <v>83607.399999999994</v>
      </c>
      <c r="DT426" s="100">
        <f t="shared" si="1295"/>
        <v>87.192120949379742</v>
      </c>
      <c r="DU426" s="100">
        <f>DU431+DU445</f>
        <v>0</v>
      </c>
      <c r="DV426" s="100">
        <f>DV431+DV445</f>
        <v>95888.71</v>
      </c>
      <c r="DW426" s="100">
        <f t="shared" ref="DW426:DZ426" si="1340">DW431+DW445</f>
        <v>94194.28</v>
      </c>
      <c r="DX426" s="100">
        <f t="shared" ref="DX426" si="1341">DX431+DX445</f>
        <v>94194.28</v>
      </c>
      <c r="DY426" s="100">
        <f t="shared" si="1340"/>
        <v>0</v>
      </c>
      <c r="DZ426" s="100">
        <f t="shared" si="1340"/>
        <v>0</v>
      </c>
    </row>
    <row r="427" spans="1:130" s="630" customFormat="1" ht="20.100000000000001" customHeight="1" x14ac:dyDescent="0.35">
      <c r="A427" s="622"/>
      <c r="B427" s="632"/>
      <c r="C427" s="533"/>
      <c r="D427" s="629"/>
      <c r="E427" s="629"/>
      <c r="F427" s="629"/>
      <c r="G427" s="629"/>
      <c r="H427" s="629"/>
      <c r="I427" s="629"/>
      <c r="J427" s="632"/>
      <c r="K427" s="653" t="s">
        <v>7</v>
      </c>
      <c r="L427" s="552" t="s">
        <v>305</v>
      </c>
      <c r="M427" s="552"/>
      <c r="N427" s="702"/>
      <c r="O427" s="814"/>
      <c r="P427" s="676"/>
      <c r="Q427" s="676"/>
      <c r="R427" s="676"/>
      <c r="S427" s="676"/>
      <c r="T427" s="676"/>
      <c r="U427" s="676"/>
      <c r="V427" s="676"/>
      <c r="W427" s="676"/>
      <c r="X427" s="676"/>
      <c r="Y427" s="676"/>
      <c r="Z427" s="676"/>
      <c r="AA427" s="676"/>
      <c r="AB427" s="676"/>
      <c r="AC427" s="676"/>
      <c r="AD427" s="676"/>
      <c r="AE427" s="676"/>
      <c r="AF427" s="676"/>
      <c r="AG427" s="676"/>
      <c r="AH427" s="676"/>
      <c r="AI427" s="677"/>
      <c r="AJ427" s="676"/>
      <c r="AK427" s="676"/>
      <c r="AL427" s="676"/>
      <c r="AM427" s="676"/>
      <c r="AN427" s="674"/>
      <c r="AO427" s="674"/>
      <c r="AP427" s="674"/>
      <c r="AQ427" s="674"/>
      <c r="AR427" s="674"/>
      <c r="AS427" s="674"/>
      <c r="AT427" s="674"/>
      <c r="AU427" s="674"/>
      <c r="AV427" s="674"/>
      <c r="AW427" s="674"/>
      <c r="AX427" s="674"/>
      <c r="AY427" s="674"/>
      <c r="AZ427" s="674"/>
      <c r="BA427" s="674"/>
      <c r="BB427" s="674"/>
      <c r="BC427" s="674"/>
      <c r="BD427" s="674"/>
      <c r="BE427" s="674"/>
      <c r="BF427" s="674"/>
      <c r="BG427" s="674"/>
      <c r="BH427" s="674"/>
      <c r="BI427" s="674"/>
      <c r="BJ427" s="674"/>
      <c r="BK427" s="674"/>
      <c r="BL427" s="674"/>
      <c r="BM427" s="674"/>
      <c r="BN427" s="674"/>
      <c r="BO427" s="674"/>
      <c r="BP427" s="674"/>
      <c r="BQ427" s="674"/>
      <c r="BR427" s="674"/>
      <c r="BS427" s="674"/>
      <c r="BT427" s="674"/>
      <c r="BU427" s="674"/>
      <c r="BV427" s="674"/>
      <c r="BW427" s="674"/>
      <c r="BX427" s="674"/>
      <c r="BY427" s="674"/>
      <c r="BZ427" s="104">
        <f t="shared" ref="BZ427:CQ427" si="1342">BZ449</f>
        <v>0</v>
      </c>
      <c r="CA427" s="104">
        <f t="shared" si="1342"/>
        <v>0</v>
      </c>
      <c r="CB427" s="104">
        <f t="shared" si="1342"/>
        <v>0</v>
      </c>
      <c r="CC427" s="104">
        <f t="shared" si="1342"/>
        <v>0</v>
      </c>
      <c r="CD427" s="104">
        <f t="shared" si="1342"/>
        <v>0</v>
      </c>
      <c r="CE427" s="104">
        <f t="shared" si="1342"/>
        <v>0</v>
      </c>
      <c r="CF427" s="104">
        <f t="shared" si="1342"/>
        <v>0</v>
      </c>
      <c r="CG427" s="104">
        <f t="shared" si="1342"/>
        <v>0</v>
      </c>
      <c r="CH427" s="104">
        <f t="shared" si="1342"/>
        <v>0</v>
      </c>
      <c r="CI427" s="104">
        <f t="shared" si="1342"/>
        <v>0</v>
      </c>
      <c r="CJ427" s="104">
        <f t="shared" si="1342"/>
        <v>0</v>
      </c>
      <c r="CK427" s="104">
        <f t="shared" si="1342"/>
        <v>0</v>
      </c>
      <c r="CL427" s="104">
        <f t="shared" si="1342"/>
        <v>0</v>
      </c>
      <c r="CM427" s="104">
        <f t="shared" si="1342"/>
        <v>0</v>
      </c>
      <c r="CN427" s="104">
        <f t="shared" si="1342"/>
        <v>0</v>
      </c>
      <c r="CO427" s="104">
        <f t="shared" si="1342"/>
        <v>0</v>
      </c>
      <c r="CP427" s="104">
        <f t="shared" si="1342"/>
        <v>0</v>
      </c>
      <c r="CQ427" s="104">
        <f t="shared" si="1342"/>
        <v>0</v>
      </c>
      <c r="CR427" s="104">
        <f>CR449</f>
        <v>0</v>
      </c>
      <c r="CS427" s="104">
        <f t="shared" si="1284"/>
        <v>0</v>
      </c>
      <c r="CT427" s="104">
        <f>CT449</f>
        <v>0</v>
      </c>
      <c r="CU427" s="104">
        <f>CU449</f>
        <v>0</v>
      </c>
      <c r="CV427" s="104">
        <f>CV449</f>
        <v>0</v>
      </c>
      <c r="CW427" s="104">
        <f t="shared" si="1285"/>
        <v>0</v>
      </c>
      <c r="CX427" s="104">
        <f>CX449</f>
        <v>0</v>
      </c>
      <c r="CY427" s="104">
        <f>CY449</f>
        <v>0</v>
      </c>
      <c r="CZ427" s="104">
        <v>20000</v>
      </c>
      <c r="DA427" s="104">
        <f>DA449</f>
        <v>0</v>
      </c>
      <c r="DB427" s="104">
        <f>DB449</f>
        <v>0</v>
      </c>
      <c r="DC427" s="104">
        <f>DC449</f>
        <v>0</v>
      </c>
      <c r="DD427" s="104">
        <f t="shared" si="1287"/>
        <v>0</v>
      </c>
      <c r="DE427" s="104">
        <f t="shared" si="1288"/>
        <v>0</v>
      </c>
      <c r="DF427" s="104">
        <f>DF449</f>
        <v>0</v>
      </c>
      <c r="DG427" s="104">
        <f>DG449</f>
        <v>10000</v>
      </c>
      <c r="DH427" s="104">
        <f>DH449</f>
        <v>0</v>
      </c>
      <c r="DI427" s="104">
        <f t="shared" si="1290"/>
        <v>0</v>
      </c>
      <c r="DJ427" s="104">
        <f>DJ449</f>
        <v>0</v>
      </c>
      <c r="DK427" s="104">
        <f>DK449</f>
        <v>10000</v>
      </c>
      <c r="DL427" s="104">
        <f t="shared" si="1291"/>
        <v>0</v>
      </c>
      <c r="DM427" s="104">
        <f>DM449</f>
        <v>0</v>
      </c>
      <c r="DN427" s="104">
        <f>DN449</f>
        <v>10000</v>
      </c>
      <c r="DO427" s="104">
        <f>DO449</f>
        <v>0</v>
      </c>
      <c r="DP427" s="104">
        <f t="shared" si="1293"/>
        <v>0</v>
      </c>
      <c r="DQ427" s="104">
        <f>DQ449</f>
        <v>0</v>
      </c>
      <c r="DR427" s="104">
        <f>DR449</f>
        <v>10000</v>
      </c>
      <c r="DS427" s="104">
        <f>DS449</f>
        <v>70000</v>
      </c>
      <c r="DT427" s="104">
        <f t="shared" si="1295"/>
        <v>700</v>
      </c>
      <c r="DU427" s="104">
        <f>DU449</f>
        <v>0</v>
      </c>
      <c r="DV427" s="104">
        <f>DV449</f>
        <v>10000</v>
      </c>
      <c r="DW427" s="104">
        <f t="shared" ref="DW427:DZ427" si="1343">DW449</f>
        <v>0</v>
      </c>
      <c r="DX427" s="104">
        <f t="shared" ref="DX427" si="1344">DX449</f>
        <v>0</v>
      </c>
      <c r="DY427" s="104">
        <f t="shared" si="1343"/>
        <v>0</v>
      </c>
      <c r="DZ427" s="104">
        <f t="shared" si="1343"/>
        <v>0</v>
      </c>
    </row>
    <row r="428" spans="1:130" s="630" customFormat="1" ht="20.100000000000001" customHeight="1" x14ac:dyDescent="0.35">
      <c r="A428" s="622"/>
      <c r="B428" s="637"/>
      <c r="C428" s="643"/>
      <c r="D428" s="629"/>
      <c r="E428" s="629"/>
      <c r="F428" s="629"/>
      <c r="G428" s="629"/>
      <c r="H428" s="629"/>
      <c r="I428" s="629"/>
      <c r="J428" s="637"/>
      <c r="K428" s="653" t="s">
        <v>469</v>
      </c>
      <c r="L428" s="552" t="s">
        <v>509</v>
      </c>
      <c r="M428" s="579"/>
      <c r="N428" s="695"/>
      <c r="O428" s="813"/>
      <c r="P428" s="676"/>
      <c r="Q428" s="676"/>
      <c r="R428" s="676"/>
      <c r="S428" s="676"/>
      <c r="T428" s="676"/>
      <c r="U428" s="676"/>
      <c r="V428" s="676"/>
      <c r="W428" s="676"/>
      <c r="X428" s="676"/>
      <c r="Y428" s="676"/>
      <c r="Z428" s="676"/>
      <c r="AA428" s="676"/>
      <c r="AB428" s="676"/>
      <c r="AC428" s="676"/>
      <c r="AD428" s="676"/>
      <c r="AE428" s="676"/>
      <c r="AF428" s="676"/>
      <c r="AG428" s="676"/>
      <c r="AH428" s="676"/>
      <c r="AI428" s="677"/>
      <c r="AJ428" s="676"/>
      <c r="AK428" s="676"/>
      <c r="AL428" s="676"/>
      <c r="AM428" s="676"/>
      <c r="AN428" s="674"/>
      <c r="AO428" s="674"/>
      <c r="AP428" s="674"/>
      <c r="AQ428" s="674"/>
      <c r="AR428" s="674"/>
      <c r="AS428" s="674"/>
      <c r="AT428" s="674"/>
      <c r="AU428" s="674"/>
      <c r="AV428" s="674"/>
      <c r="AW428" s="674"/>
      <c r="AX428" s="674"/>
      <c r="AY428" s="674"/>
      <c r="AZ428" s="674"/>
      <c r="BA428" s="674"/>
      <c r="BB428" s="674"/>
      <c r="BC428" s="674"/>
      <c r="BD428" s="674"/>
      <c r="BE428" s="674"/>
      <c r="BF428" s="674"/>
      <c r="BG428" s="674"/>
      <c r="BH428" s="674"/>
      <c r="BI428" s="674"/>
      <c r="BJ428" s="674"/>
      <c r="BK428" s="674"/>
      <c r="BL428" s="674"/>
      <c r="BM428" s="674"/>
      <c r="BN428" s="674"/>
      <c r="BO428" s="674"/>
      <c r="BP428" s="674"/>
      <c r="BQ428" s="674"/>
      <c r="BR428" s="674"/>
      <c r="BS428" s="674"/>
      <c r="BT428" s="674"/>
      <c r="BU428" s="674"/>
      <c r="BV428" s="674"/>
      <c r="BW428" s="674"/>
      <c r="BX428" s="674"/>
      <c r="BY428" s="674"/>
      <c r="BZ428" s="104">
        <f t="shared" ref="BZ428:CQ428" si="1345">BZ443</f>
        <v>0</v>
      </c>
      <c r="CA428" s="104">
        <f t="shared" si="1345"/>
        <v>0</v>
      </c>
      <c r="CB428" s="104">
        <f t="shared" si="1345"/>
        <v>0</v>
      </c>
      <c r="CC428" s="104">
        <f t="shared" si="1345"/>
        <v>0</v>
      </c>
      <c r="CD428" s="104">
        <f t="shared" si="1345"/>
        <v>0</v>
      </c>
      <c r="CE428" s="104">
        <f t="shared" si="1345"/>
        <v>0</v>
      </c>
      <c r="CF428" s="104">
        <f t="shared" si="1345"/>
        <v>0</v>
      </c>
      <c r="CG428" s="104">
        <f t="shared" si="1345"/>
        <v>0</v>
      </c>
      <c r="CH428" s="104">
        <f t="shared" si="1345"/>
        <v>0</v>
      </c>
      <c r="CI428" s="104">
        <f t="shared" si="1345"/>
        <v>0</v>
      </c>
      <c r="CJ428" s="104">
        <f t="shared" si="1345"/>
        <v>0</v>
      </c>
      <c r="CK428" s="104">
        <f t="shared" si="1345"/>
        <v>0</v>
      </c>
      <c r="CL428" s="104">
        <f t="shared" si="1345"/>
        <v>0</v>
      </c>
      <c r="CM428" s="104">
        <f t="shared" si="1345"/>
        <v>0</v>
      </c>
      <c r="CN428" s="104">
        <f t="shared" si="1345"/>
        <v>0</v>
      </c>
      <c r="CO428" s="104">
        <f t="shared" si="1345"/>
        <v>0</v>
      </c>
      <c r="CP428" s="104">
        <f t="shared" si="1345"/>
        <v>0</v>
      </c>
      <c r="CQ428" s="104">
        <f t="shared" si="1345"/>
        <v>0</v>
      </c>
      <c r="CR428" s="104">
        <f>CR443</f>
        <v>0</v>
      </c>
      <c r="CS428" s="104">
        <f t="shared" si="1284"/>
        <v>0</v>
      </c>
      <c r="CT428" s="104">
        <f>CT443</f>
        <v>0</v>
      </c>
      <c r="CU428" s="104">
        <f>CU443</f>
        <v>0</v>
      </c>
      <c r="CV428" s="104">
        <f>CV443</f>
        <v>0</v>
      </c>
      <c r="CW428" s="104">
        <f t="shared" si="1285"/>
        <v>0</v>
      </c>
      <c r="CX428" s="104">
        <f>CX443</f>
        <v>0</v>
      </c>
      <c r="CY428" s="104">
        <f>CY443</f>
        <v>0</v>
      </c>
      <c r="CZ428" s="104">
        <v>14000</v>
      </c>
      <c r="DA428" s="104">
        <f>DA443</f>
        <v>0</v>
      </c>
      <c r="DB428" s="104">
        <f>DB443</f>
        <v>0</v>
      </c>
      <c r="DC428" s="104">
        <f>DC443</f>
        <v>9212.2099999999991</v>
      </c>
      <c r="DD428" s="104">
        <f t="shared" si="1287"/>
        <v>0</v>
      </c>
      <c r="DE428" s="104">
        <f t="shared" si="1288"/>
        <v>94.609380616405275</v>
      </c>
      <c r="DF428" s="104">
        <f>DF443</f>
        <v>0</v>
      </c>
      <c r="DG428" s="104">
        <f>DG443</f>
        <v>16700</v>
      </c>
      <c r="DH428" s="104">
        <f>DH443</f>
        <v>4525.25</v>
      </c>
      <c r="DI428" s="104">
        <f t="shared" si="1290"/>
        <v>27.097305389221553</v>
      </c>
      <c r="DJ428" s="104">
        <f>DJ443</f>
        <v>-6962.9</v>
      </c>
      <c r="DK428" s="104">
        <f>DK443</f>
        <v>9737.1</v>
      </c>
      <c r="DL428" s="104">
        <f t="shared" si="1291"/>
        <v>0</v>
      </c>
      <c r="DM428" s="104">
        <f>DM443</f>
        <v>0</v>
      </c>
      <c r="DN428" s="104">
        <f>DN443</f>
        <v>9737.1</v>
      </c>
      <c r="DO428" s="104">
        <f>DO443</f>
        <v>9737.1</v>
      </c>
      <c r="DP428" s="104">
        <f t="shared" si="1293"/>
        <v>100</v>
      </c>
      <c r="DQ428" s="104">
        <f>DQ443</f>
        <v>0</v>
      </c>
      <c r="DR428" s="104">
        <f>DR443</f>
        <v>9737.1</v>
      </c>
      <c r="DS428" s="104">
        <f>DS443</f>
        <v>9737.1</v>
      </c>
      <c r="DT428" s="104">
        <f t="shared" si="1295"/>
        <v>100</v>
      </c>
      <c r="DU428" s="104">
        <f>DU443</f>
        <v>0</v>
      </c>
      <c r="DV428" s="104">
        <f>DV443</f>
        <v>9737.1</v>
      </c>
      <c r="DW428" s="104">
        <f t="shared" ref="DW428:DZ428" si="1346">DW443</f>
        <v>0</v>
      </c>
      <c r="DX428" s="104">
        <f t="shared" ref="DX428" si="1347">DX443</f>
        <v>0</v>
      </c>
      <c r="DY428" s="104">
        <f t="shared" si="1346"/>
        <v>0</v>
      </c>
      <c r="DZ428" s="104">
        <f t="shared" si="1346"/>
        <v>0</v>
      </c>
    </row>
    <row r="429" spans="1:130" s="630" customFormat="1" ht="20.100000000000001" customHeight="1" x14ac:dyDescent="0.35">
      <c r="A429" s="622"/>
      <c r="B429" s="632"/>
      <c r="C429" s="533"/>
      <c r="D429" s="629"/>
      <c r="E429" s="629"/>
      <c r="F429" s="629"/>
      <c r="G429" s="629"/>
      <c r="H429" s="629"/>
      <c r="I429" s="629"/>
      <c r="J429" s="632"/>
      <c r="K429" s="657" t="s">
        <v>473</v>
      </c>
      <c r="L429" s="552" t="s">
        <v>515</v>
      </c>
      <c r="M429" s="552"/>
      <c r="N429" s="702"/>
      <c r="O429" s="814"/>
      <c r="P429" s="676"/>
      <c r="Q429" s="676"/>
      <c r="R429" s="676"/>
      <c r="S429" s="676"/>
      <c r="T429" s="676"/>
      <c r="U429" s="676"/>
      <c r="V429" s="676"/>
      <c r="W429" s="676"/>
      <c r="X429" s="676"/>
      <c r="Y429" s="676"/>
      <c r="Z429" s="676"/>
      <c r="AA429" s="676"/>
      <c r="AB429" s="676"/>
      <c r="AC429" s="676"/>
      <c r="AD429" s="676"/>
      <c r="AE429" s="676"/>
      <c r="AF429" s="676"/>
      <c r="AG429" s="676"/>
      <c r="AH429" s="676"/>
      <c r="AI429" s="677"/>
      <c r="AJ429" s="676"/>
      <c r="AK429" s="676"/>
      <c r="AL429" s="676"/>
      <c r="AM429" s="676"/>
      <c r="AN429" s="674"/>
      <c r="AO429" s="674"/>
      <c r="AP429" s="674"/>
      <c r="AQ429" s="674"/>
      <c r="AR429" s="674"/>
      <c r="AS429" s="674"/>
      <c r="AT429" s="674"/>
      <c r="AU429" s="674"/>
      <c r="AV429" s="674"/>
      <c r="AW429" s="674"/>
      <c r="AX429" s="674"/>
      <c r="AY429" s="674"/>
      <c r="AZ429" s="674"/>
      <c r="BA429" s="674"/>
      <c r="BB429" s="674"/>
      <c r="BC429" s="674"/>
      <c r="BD429" s="674"/>
      <c r="BE429" s="674"/>
      <c r="BF429" s="674"/>
      <c r="BG429" s="674"/>
      <c r="BH429" s="674"/>
      <c r="BI429" s="674"/>
      <c r="BJ429" s="674"/>
      <c r="BK429" s="674"/>
      <c r="BL429" s="674"/>
      <c r="BM429" s="674"/>
      <c r="BN429" s="674"/>
      <c r="BO429" s="674"/>
      <c r="BP429" s="674"/>
      <c r="BQ429" s="674"/>
      <c r="BR429" s="674"/>
      <c r="BS429" s="674"/>
      <c r="BT429" s="674"/>
      <c r="BU429" s="674"/>
      <c r="BV429" s="674"/>
      <c r="BW429" s="674"/>
      <c r="BX429" s="674"/>
      <c r="BY429" s="674"/>
      <c r="BZ429" s="104"/>
      <c r="CA429" s="104"/>
      <c r="CB429" s="104"/>
      <c r="CC429" s="104"/>
      <c r="CD429" s="104"/>
      <c r="CE429" s="104"/>
      <c r="CF429" s="104"/>
      <c r="CG429" s="104"/>
      <c r="CH429" s="104"/>
      <c r="CI429" s="104"/>
      <c r="CJ429" s="104"/>
      <c r="CK429" s="104"/>
      <c r="CL429" s="104"/>
      <c r="CM429" s="104"/>
      <c r="CN429" s="104"/>
      <c r="CO429" s="104"/>
      <c r="CP429" s="104"/>
      <c r="CQ429" s="104"/>
      <c r="CR429" s="104"/>
      <c r="CS429" s="104"/>
      <c r="CT429" s="104"/>
      <c r="CU429" s="104"/>
      <c r="CV429" s="104"/>
      <c r="CW429" s="104"/>
      <c r="CX429" s="104"/>
      <c r="CY429" s="104"/>
      <c r="CZ429" s="104"/>
      <c r="DA429" s="104"/>
      <c r="DB429" s="104">
        <f>DB447+DB441+DB435+DB433</f>
        <v>0</v>
      </c>
      <c r="DC429" s="104">
        <f>DC447+DC441+DC435+DC433</f>
        <v>0</v>
      </c>
      <c r="DD429" s="104">
        <f t="shared" si="1287"/>
        <v>0</v>
      </c>
      <c r="DE429" s="104">
        <f t="shared" si="1288"/>
        <v>0</v>
      </c>
      <c r="DF429" s="104">
        <f>DF447+DF441+DF435+DF433</f>
        <v>0</v>
      </c>
      <c r="DG429" s="104">
        <f>DG447+DG441+DG435+DG433</f>
        <v>0</v>
      </c>
      <c r="DH429" s="104">
        <f>DH447+DH441+DH435+DH433</f>
        <v>0</v>
      </c>
      <c r="DI429" s="104">
        <f t="shared" ref="DI429" si="1348">IFERROR(DH429/DG429*100,)</f>
        <v>0</v>
      </c>
      <c r="DJ429" s="104">
        <f>DJ447+DJ441+DJ435+DJ433</f>
        <v>76820.61</v>
      </c>
      <c r="DK429" s="104">
        <f>DK447+DK441+DK435+DK433</f>
        <v>76820.61</v>
      </c>
      <c r="DL429" s="104">
        <f t="shared" si="1291"/>
        <v>0</v>
      </c>
      <c r="DM429" s="104">
        <f>DM447+DM441+DM435+DM433</f>
        <v>0</v>
      </c>
      <c r="DN429" s="104">
        <f>DN447+DN441+DN435+DN433</f>
        <v>76820.61</v>
      </c>
      <c r="DO429" s="104">
        <f>DO447+DO441+DO435+DO433</f>
        <v>0</v>
      </c>
      <c r="DP429" s="104">
        <f t="shared" si="1293"/>
        <v>0</v>
      </c>
      <c r="DQ429" s="104">
        <f>DQ447+DQ441+DQ435+DQ433</f>
        <v>-669</v>
      </c>
      <c r="DR429" s="104">
        <f>DR447+DR441+DR435+DR433</f>
        <v>76151.61</v>
      </c>
      <c r="DS429" s="104">
        <f>DS447+DS441+DS435+DS433</f>
        <v>3870.3</v>
      </c>
      <c r="DT429" s="104">
        <f t="shared" si="1295"/>
        <v>5.0823613578229008</v>
      </c>
      <c r="DU429" s="104">
        <f>DU447+DU441+DU435+DU433</f>
        <v>0</v>
      </c>
      <c r="DV429" s="104">
        <f>DV447+DV441+DV435+DV433</f>
        <v>76151.61</v>
      </c>
      <c r="DW429" s="104">
        <f t="shared" ref="DW429:DZ429" si="1349">DW447+DW441+DW435+DW433</f>
        <v>0</v>
      </c>
      <c r="DX429" s="104">
        <f t="shared" ref="DX429" si="1350">DX447+DX441+DX435+DX433</f>
        <v>0</v>
      </c>
      <c r="DY429" s="104">
        <f t="shared" si="1349"/>
        <v>0</v>
      </c>
      <c r="DZ429" s="104">
        <f t="shared" si="1349"/>
        <v>0</v>
      </c>
    </row>
    <row r="430" spans="1:130" s="630" customFormat="1" ht="20.100000000000001" customHeight="1" x14ac:dyDescent="0.35">
      <c r="A430" s="622"/>
      <c r="B430" s="632"/>
      <c r="C430" s="533"/>
      <c r="D430" s="629"/>
      <c r="E430" s="629"/>
      <c r="F430" s="629"/>
      <c r="G430" s="629"/>
      <c r="H430" s="629"/>
      <c r="I430" s="629"/>
      <c r="J430" s="632"/>
      <c r="K430" s="657" t="s">
        <v>471</v>
      </c>
      <c r="L430" s="552" t="s">
        <v>642</v>
      </c>
      <c r="M430" s="552"/>
      <c r="N430" s="702"/>
      <c r="O430" s="814"/>
      <c r="P430" s="676"/>
      <c r="Q430" s="676"/>
      <c r="R430" s="676"/>
      <c r="S430" s="676"/>
      <c r="T430" s="676"/>
      <c r="U430" s="676"/>
      <c r="V430" s="676"/>
      <c r="W430" s="676"/>
      <c r="X430" s="676"/>
      <c r="Y430" s="676"/>
      <c r="Z430" s="676"/>
      <c r="AA430" s="676"/>
      <c r="AB430" s="676"/>
      <c r="AC430" s="676"/>
      <c r="AD430" s="676"/>
      <c r="AE430" s="676"/>
      <c r="AF430" s="676"/>
      <c r="AG430" s="676"/>
      <c r="AH430" s="676"/>
      <c r="AI430" s="677"/>
      <c r="AJ430" s="676"/>
      <c r="AK430" s="676"/>
      <c r="AL430" s="676"/>
      <c r="AM430" s="676"/>
      <c r="AN430" s="674"/>
      <c r="AO430" s="674"/>
      <c r="AP430" s="674"/>
      <c r="AQ430" s="674"/>
      <c r="AR430" s="674"/>
      <c r="AS430" s="674"/>
      <c r="AT430" s="674"/>
      <c r="AU430" s="674"/>
      <c r="AV430" s="674"/>
      <c r="AW430" s="674"/>
      <c r="AX430" s="674"/>
      <c r="AY430" s="674"/>
      <c r="AZ430" s="674"/>
      <c r="BA430" s="674"/>
      <c r="BB430" s="674"/>
      <c r="BC430" s="674"/>
      <c r="BD430" s="674"/>
      <c r="BE430" s="674"/>
      <c r="BF430" s="674"/>
      <c r="BG430" s="674"/>
      <c r="BH430" s="674"/>
      <c r="BI430" s="674"/>
      <c r="BJ430" s="674"/>
      <c r="BK430" s="674"/>
      <c r="BL430" s="674"/>
      <c r="BM430" s="674"/>
      <c r="BN430" s="674"/>
      <c r="BO430" s="674"/>
      <c r="BP430" s="674"/>
      <c r="BQ430" s="674"/>
      <c r="BR430" s="674"/>
      <c r="BS430" s="674"/>
      <c r="BT430" s="674"/>
      <c r="BU430" s="674"/>
      <c r="BV430" s="674"/>
      <c r="BW430" s="674"/>
      <c r="BX430" s="674"/>
      <c r="BY430" s="674"/>
      <c r="BZ430" s="104">
        <f t="shared" ref="BZ430:CQ430" si="1351">BZ439</f>
        <v>0</v>
      </c>
      <c r="CA430" s="104">
        <f t="shared" si="1351"/>
        <v>0</v>
      </c>
      <c r="CB430" s="104">
        <f t="shared" si="1351"/>
        <v>0</v>
      </c>
      <c r="CC430" s="104">
        <f t="shared" si="1351"/>
        <v>0</v>
      </c>
      <c r="CD430" s="104">
        <f t="shared" si="1351"/>
        <v>0</v>
      </c>
      <c r="CE430" s="104">
        <f t="shared" si="1351"/>
        <v>0</v>
      </c>
      <c r="CF430" s="104">
        <f t="shared" si="1351"/>
        <v>0</v>
      </c>
      <c r="CG430" s="104">
        <f t="shared" si="1351"/>
        <v>0</v>
      </c>
      <c r="CH430" s="104">
        <f t="shared" si="1351"/>
        <v>0</v>
      </c>
      <c r="CI430" s="104">
        <f t="shared" si="1351"/>
        <v>0</v>
      </c>
      <c r="CJ430" s="104">
        <f t="shared" si="1351"/>
        <v>0</v>
      </c>
      <c r="CK430" s="104">
        <f t="shared" si="1351"/>
        <v>0</v>
      </c>
      <c r="CL430" s="104">
        <f t="shared" si="1351"/>
        <v>0</v>
      </c>
      <c r="CM430" s="104">
        <f t="shared" si="1351"/>
        <v>0</v>
      </c>
      <c r="CN430" s="104">
        <f t="shared" si="1351"/>
        <v>0</v>
      </c>
      <c r="CO430" s="104">
        <f t="shared" si="1351"/>
        <v>0</v>
      </c>
      <c r="CP430" s="104">
        <f t="shared" si="1351"/>
        <v>0</v>
      </c>
      <c r="CQ430" s="104">
        <f t="shared" si="1351"/>
        <v>0</v>
      </c>
      <c r="CR430" s="104">
        <f>CR439</f>
        <v>0</v>
      </c>
      <c r="CS430" s="104">
        <f t="shared" si="1284"/>
        <v>0</v>
      </c>
      <c r="CT430" s="104">
        <f>CT439</f>
        <v>0</v>
      </c>
      <c r="CU430" s="104">
        <f>CU439</f>
        <v>0</v>
      </c>
      <c r="CV430" s="104">
        <f>CV439</f>
        <v>0</v>
      </c>
      <c r="CW430" s="104">
        <f t="shared" si="1285"/>
        <v>0</v>
      </c>
      <c r="CX430" s="104">
        <f t="shared" ref="CX430:DH430" si="1352">CX439</f>
        <v>0</v>
      </c>
      <c r="CY430" s="104">
        <f t="shared" si="1352"/>
        <v>0</v>
      </c>
      <c r="CZ430" s="104">
        <f t="shared" si="1352"/>
        <v>0</v>
      </c>
      <c r="DA430" s="104">
        <f t="shared" si="1352"/>
        <v>0</v>
      </c>
      <c r="DB430" s="104">
        <f>DB439</f>
        <v>0</v>
      </c>
      <c r="DC430" s="104">
        <f>DC439</f>
        <v>0</v>
      </c>
      <c r="DD430" s="104">
        <f t="shared" si="1287"/>
        <v>0</v>
      </c>
      <c r="DE430" s="104">
        <f t="shared" si="1288"/>
        <v>0</v>
      </c>
      <c r="DF430" s="104">
        <f t="shared" ref="DF430" si="1353">DF439</f>
        <v>0</v>
      </c>
      <c r="DG430" s="104">
        <f t="shared" si="1352"/>
        <v>177600</v>
      </c>
      <c r="DH430" s="104">
        <f t="shared" si="1352"/>
        <v>0</v>
      </c>
      <c r="DI430" s="104">
        <f t="shared" si="1290"/>
        <v>0</v>
      </c>
      <c r="DJ430" s="104">
        <f>DJ439</f>
        <v>-177600</v>
      </c>
      <c r="DK430" s="104">
        <f>DK439</f>
        <v>0</v>
      </c>
      <c r="DL430" s="104">
        <f t="shared" si="1291"/>
        <v>0</v>
      </c>
      <c r="DM430" s="104">
        <f>DM439</f>
        <v>0</v>
      </c>
      <c r="DN430" s="104">
        <f>DN439</f>
        <v>0</v>
      </c>
      <c r="DO430" s="104">
        <f t="shared" ref="DO430" si="1354">DO439</f>
        <v>0</v>
      </c>
      <c r="DP430" s="104">
        <f t="shared" si="1293"/>
        <v>0</v>
      </c>
      <c r="DQ430" s="104">
        <f>DQ439</f>
        <v>0</v>
      </c>
      <c r="DR430" s="104">
        <f>DR439</f>
        <v>0</v>
      </c>
      <c r="DS430" s="104">
        <f t="shared" ref="DS430" si="1355">DS439</f>
        <v>0</v>
      </c>
      <c r="DT430" s="104">
        <f t="shared" si="1295"/>
        <v>0</v>
      </c>
      <c r="DU430" s="104">
        <f>DU439</f>
        <v>0</v>
      </c>
      <c r="DV430" s="104">
        <f>DV439</f>
        <v>0</v>
      </c>
      <c r="DW430" s="104">
        <f t="shared" ref="DW430:DZ430" si="1356">DW439</f>
        <v>94194.28</v>
      </c>
      <c r="DX430" s="104">
        <f t="shared" ref="DX430" si="1357">DX439</f>
        <v>94194.28</v>
      </c>
      <c r="DY430" s="104">
        <f t="shared" si="1356"/>
        <v>0</v>
      </c>
      <c r="DZ430" s="104">
        <f t="shared" si="1356"/>
        <v>0</v>
      </c>
    </row>
    <row r="431" spans="1:130" s="630" customFormat="1" ht="20.100000000000001" customHeight="1" x14ac:dyDescent="0.35">
      <c r="A431" s="622"/>
      <c r="B431" s="719"/>
      <c r="C431" s="645"/>
      <c r="D431" s="645"/>
      <c r="E431" s="645"/>
      <c r="F431" s="645"/>
      <c r="G431" s="645"/>
      <c r="H431" s="645"/>
      <c r="I431" s="645"/>
      <c r="J431" s="622" t="s">
        <v>208</v>
      </c>
      <c r="K431" s="811">
        <v>3</v>
      </c>
      <c r="L431" s="904" t="s">
        <v>202</v>
      </c>
      <c r="M431" s="904"/>
      <c r="N431" s="904"/>
      <c r="O431" s="904"/>
      <c r="P431" s="676"/>
      <c r="Q431" s="676"/>
      <c r="R431" s="676"/>
      <c r="S431" s="676"/>
      <c r="T431" s="676"/>
      <c r="U431" s="676"/>
      <c r="V431" s="676"/>
      <c r="W431" s="676"/>
      <c r="X431" s="676"/>
      <c r="Y431" s="676"/>
      <c r="Z431" s="676"/>
      <c r="AA431" s="676"/>
      <c r="AB431" s="676"/>
      <c r="AC431" s="676"/>
      <c r="AD431" s="676"/>
      <c r="AE431" s="676"/>
      <c r="AF431" s="676"/>
      <c r="AG431" s="676"/>
      <c r="AH431" s="676"/>
      <c r="AI431" s="677"/>
      <c r="AJ431" s="676"/>
      <c r="AK431" s="676"/>
      <c r="AL431" s="676"/>
      <c r="AM431" s="676"/>
      <c r="AN431" s="674"/>
      <c r="AO431" s="674"/>
      <c r="AP431" s="674"/>
      <c r="AQ431" s="674"/>
      <c r="AR431" s="674"/>
      <c r="AS431" s="674"/>
      <c r="AT431" s="674"/>
      <c r="AU431" s="674"/>
      <c r="AV431" s="674"/>
      <c r="AW431" s="674"/>
      <c r="AX431" s="674"/>
      <c r="AY431" s="674"/>
      <c r="AZ431" s="674"/>
      <c r="BA431" s="674"/>
      <c r="BB431" s="674"/>
      <c r="BC431" s="674"/>
      <c r="BD431" s="674"/>
      <c r="BE431" s="674"/>
      <c r="BF431" s="674"/>
      <c r="BG431" s="674"/>
      <c r="BH431" s="674"/>
      <c r="BI431" s="674"/>
      <c r="BJ431" s="674"/>
      <c r="BK431" s="674"/>
      <c r="BL431" s="674"/>
      <c r="BM431" s="674"/>
      <c r="BN431" s="674"/>
      <c r="BO431" s="674"/>
      <c r="BP431" s="674"/>
      <c r="BQ431" s="674"/>
      <c r="BR431" s="674"/>
      <c r="BS431" s="674"/>
      <c r="BT431" s="674"/>
      <c r="BU431" s="674"/>
      <c r="BV431" s="674"/>
      <c r="BW431" s="674"/>
      <c r="BX431" s="674"/>
      <c r="BY431" s="674"/>
      <c r="BZ431" s="107">
        <f t="shared" ref="BZ431:CQ431" si="1358">BZ438</f>
        <v>0</v>
      </c>
      <c r="CA431" s="107">
        <f t="shared" si="1358"/>
        <v>0</v>
      </c>
      <c r="CB431" s="107">
        <f t="shared" si="1358"/>
        <v>0</v>
      </c>
      <c r="CC431" s="107">
        <f t="shared" si="1358"/>
        <v>0</v>
      </c>
      <c r="CD431" s="107">
        <f t="shared" si="1358"/>
        <v>0</v>
      </c>
      <c r="CE431" s="107">
        <f t="shared" si="1358"/>
        <v>0</v>
      </c>
      <c r="CF431" s="107">
        <f t="shared" si="1358"/>
        <v>0</v>
      </c>
      <c r="CG431" s="107">
        <f t="shared" si="1358"/>
        <v>0</v>
      </c>
      <c r="CH431" s="107">
        <f t="shared" si="1358"/>
        <v>0</v>
      </c>
      <c r="CI431" s="107">
        <f t="shared" si="1358"/>
        <v>0</v>
      </c>
      <c r="CJ431" s="107">
        <f t="shared" si="1358"/>
        <v>0</v>
      </c>
      <c r="CK431" s="107">
        <f t="shared" si="1358"/>
        <v>0</v>
      </c>
      <c r="CL431" s="107">
        <f t="shared" si="1358"/>
        <v>0</v>
      </c>
      <c r="CM431" s="107">
        <f t="shared" si="1358"/>
        <v>0</v>
      </c>
      <c r="CN431" s="107">
        <f t="shared" si="1358"/>
        <v>0</v>
      </c>
      <c r="CO431" s="107">
        <f t="shared" si="1358"/>
        <v>0</v>
      </c>
      <c r="CP431" s="107">
        <f t="shared" si="1358"/>
        <v>0</v>
      </c>
      <c r="CQ431" s="107">
        <f t="shared" si="1358"/>
        <v>0</v>
      </c>
      <c r="CR431" s="107">
        <f t="shared" ref="CR431:DA431" si="1359">CR438</f>
        <v>0</v>
      </c>
      <c r="CS431" s="107">
        <f t="shared" si="1284"/>
        <v>0</v>
      </c>
      <c r="CT431" s="107">
        <f t="shared" si="1359"/>
        <v>0</v>
      </c>
      <c r="CU431" s="107">
        <f t="shared" si="1359"/>
        <v>0</v>
      </c>
      <c r="CV431" s="107">
        <f t="shared" si="1359"/>
        <v>0</v>
      </c>
      <c r="CW431" s="107">
        <f t="shared" si="1285"/>
        <v>0</v>
      </c>
      <c r="CX431" s="107">
        <f t="shared" si="1359"/>
        <v>0</v>
      </c>
      <c r="CY431" s="107">
        <f t="shared" si="1359"/>
        <v>0</v>
      </c>
      <c r="CZ431" s="107">
        <f t="shared" si="1359"/>
        <v>14000</v>
      </c>
      <c r="DA431" s="107">
        <f t="shared" si="1359"/>
        <v>0</v>
      </c>
      <c r="DB431" s="107">
        <f>DB438+DB432</f>
        <v>0</v>
      </c>
      <c r="DC431" s="107">
        <f>DC438+DC432</f>
        <v>9212.2099999999991</v>
      </c>
      <c r="DD431" s="107">
        <f t="shared" si="1287"/>
        <v>0</v>
      </c>
      <c r="DE431" s="107">
        <f t="shared" si="1288"/>
        <v>55.636981200902781</v>
      </c>
      <c r="DF431" s="107">
        <f>DF438+DF432</f>
        <v>0</v>
      </c>
      <c r="DG431" s="107">
        <f>DG438+DG432</f>
        <v>194300</v>
      </c>
      <c r="DH431" s="107">
        <f>DH438+DH432</f>
        <v>4525.25</v>
      </c>
      <c r="DI431" s="107">
        <f t="shared" si="1290"/>
        <v>2.3290015440041176</v>
      </c>
      <c r="DJ431" s="107">
        <f>DJ438+DJ432</f>
        <v>-177742.29</v>
      </c>
      <c r="DK431" s="107">
        <f>DK438+DK432</f>
        <v>16557.71</v>
      </c>
      <c r="DL431" s="107">
        <f t="shared" si="1291"/>
        <v>0</v>
      </c>
      <c r="DM431" s="107">
        <f>DM438+DM432</f>
        <v>0</v>
      </c>
      <c r="DN431" s="107">
        <f>DN438+DN432</f>
        <v>16557.71</v>
      </c>
      <c r="DO431" s="107">
        <f>DO438+DO432</f>
        <v>9737.1</v>
      </c>
      <c r="DP431" s="107">
        <f t="shared" si="1293"/>
        <v>58.807045177141049</v>
      </c>
      <c r="DQ431" s="107">
        <f>DQ438+DQ432</f>
        <v>-669</v>
      </c>
      <c r="DR431" s="107">
        <f>DR438+DR432</f>
        <v>15888.710000000001</v>
      </c>
      <c r="DS431" s="107">
        <f>DS438+DS432</f>
        <v>13607.400000000001</v>
      </c>
      <c r="DT431" s="107">
        <f t="shared" si="1295"/>
        <v>85.641943241458875</v>
      </c>
      <c r="DU431" s="107">
        <f>DU438+DU432</f>
        <v>0</v>
      </c>
      <c r="DV431" s="107">
        <f>DV438+DV432</f>
        <v>15888.710000000001</v>
      </c>
      <c r="DW431" s="107">
        <f t="shared" ref="DW431:DZ431" si="1360">DW438+DW432</f>
        <v>94194.28</v>
      </c>
      <c r="DX431" s="107">
        <f t="shared" ref="DX431" si="1361">DX438+DX432</f>
        <v>94194.28</v>
      </c>
      <c r="DY431" s="107">
        <f t="shared" si="1360"/>
        <v>0</v>
      </c>
      <c r="DZ431" s="107">
        <f t="shared" si="1360"/>
        <v>0</v>
      </c>
    </row>
    <row r="432" spans="1:130" customFormat="1" ht="20.100000000000001" customHeight="1" x14ac:dyDescent="0.25">
      <c r="B432" s="622"/>
      <c r="C432" s="641"/>
      <c r="D432" s="622"/>
      <c r="E432" s="622"/>
      <c r="F432" s="622"/>
      <c r="G432" s="622"/>
      <c r="H432" s="622"/>
      <c r="I432" s="622"/>
      <c r="J432" s="622" t="s">
        <v>201</v>
      </c>
      <c r="K432" s="810"/>
      <c r="L432" s="822">
        <v>31</v>
      </c>
      <c r="M432" s="819" t="s">
        <v>246</v>
      </c>
      <c r="N432" s="819"/>
      <c r="O432" s="808"/>
      <c r="CZ432" s="115"/>
      <c r="DA432" s="115"/>
      <c r="DB432" s="115">
        <f>DB433+DB435</f>
        <v>0</v>
      </c>
      <c r="DC432" s="115">
        <f>DC433+DC435</f>
        <v>0</v>
      </c>
      <c r="DD432" s="102">
        <f t="shared" si="1287"/>
        <v>0</v>
      </c>
      <c r="DE432" s="102">
        <f t="shared" si="1288"/>
        <v>0</v>
      </c>
      <c r="DF432" s="115">
        <f>DF433+DF435</f>
        <v>0</v>
      </c>
      <c r="DG432" s="115">
        <f>DG433+DG435</f>
        <v>0</v>
      </c>
      <c r="DH432" s="115">
        <f>DH433+DH435</f>
        <v>0</v>
      </c>
      <c r="DI432" s="102">
        <f>IFERROR(DH432/DG432*100,)</f>
        <v>0</v>
      </c>
      <c r="DJ432" s="115">
        <f>DJ433+DJ435</f>
        <v>4549</v>
      </c>
      <c r="DK432" s="115">
        <f>DK433+DK435</f>
        <v>4549</v>
      </c>
      <c r="DL432" s="102">
        <f t="shared" si="1291"/>
        <v>0</v>
      </c>
      <c r="DM432" s="115">
        <f>DM433+DM435</f>
        <v>0</v>
      </c>
      <c r="DN432" s="115">
        <f>DN433+DN435</f>
        <v>4549</v>
      </c>
      <c r="DO432" s="115">
        <f>DO433+DO435</f>
        <v>0</v>
      </c>
      <c r="DP432" s="102">
        <f>IFERROR(DO432/DN432*100,)</f>
        <v>0</v>
      </c>
      <c r="DQ432" s="115">
        <f>DQ433+DQ435</f>
        <v>-669</v>
      </c>
      <c r="DR432" s="115">
        <f>DR433+DR435</f>
        <v>3880</v>
      </c>
      <c r="DS432" s="115">
        <f>DS433+DS435</f>
        <v>3870.3</v>
      </c>
      <c r="DT432" s="102">
        <f>IFERROR(DS432/DR432*100,)</f>
        <v>99.75</v>
      </c>
      <c r="DU432" s="115">
        <f>DU433+DU435</f>
        <v>670</v>
      </c>
      <c r="DV432" s="115">
        <f>DV433+DV435</f>
        <v>4550</v>
      </c>
      <c r="DW432" s="115">
        <f t="shared" ref="DW432:DZ432" si="1362">DW433+DW435</f>
        <v>0</v>
      </c>
      <c r="DX432" s="115">
        <f t="shared" ref="DX432" si="1363">DX433+DX435</f>
        <v>0</v>
      </c>
      <c r="DY432" s="115">
        <f t="shared" si="1362"/>
        <v>0</v>
      </c>
      <c r="DZ432" s="115">
        <f t="shared" si="1362"/>
        <v>0</v>
      </c>
    </row>
    <row r="433" spans="1:130" s="520" customFormat="1" ht="20.100000000000001" customHeight="1" x14ac:dyDescent="0.25">
      <c r="B433" s="622" t="s">
        <v>758</v>
      </c>
      <c r="C433" s="641" t="s">
        <v>473</v>
      </c>
      <c r="D433" s="622"/>
      <c r="E433" s="622"/>
      <c r="F433" s="622"/>
      <c r="G433" s="622"/>
      <c r="H433" s="622"/>
      <c r="I433" s="622"/>
      <c r="J433" s="622" t="s">
        <v>201</v>
      </c>
      <c r="K433" s="810"/>
      <c r="L433" s="587"/>
      <c r="M433" s="819">
        <v>311</v>
      </c>
      <c r="N433" s="819" t="s">
        <v>14</v>
      </c>
      <c r="O433" s="808"/>
      <c r="CZ433" s="115"/>
      <c r="DA433" s="115"/>
      <c r="DB433" s="115">
        <f>DB434</f>
        <v>0</v>
      </c>
      <c r="DC433" s="115">
        <f>DC434</f>
        <v>0</v>
      </c>
      <c r="DD433" s="102">
        <f t="shared" si="1287"/>
        <v>0</v>
      </c>
      <c r="DE433" s="102">
        <f t="shared" si="1288"/>
        <v>0</v>
      </c>
      <c r="DF433" s="115">
        <f t="shared" ref="DF433" si="1364">DF434</f>
        <v>0</v>
      </c>
      <c r="DG433" s="115">
        <f t="shared" ref="DG433:DH433" si="1365">DG434</f>
        <v>0</v>
      </c>
      <c r="DH433" s="102">
        <f t="shared" si="1365"/>
        <v>0</v>
      </c>
      <c r="DI433" s="102">
        <f>IFERROR(DH433/DG433*100,)</f>
        <v>0</v>
      </c>
      <c r="DJ433" s="102">
        <f>DJ434</f>
        <v>3880</v>
      </c>
      <c r="DK433" s="115">
        <f>DK434</f>
        <v>3880</v>
      </c>
      <c r="DL433" s="102">
        <f t="shared" si="1291"/>
        <v>0</v>
      </c>
      <c r="DM433" s="102">
        <f>DM434</f>
        <v>0</v>
      </c>
      <c r="DN433" s="115">
        <f>DN434</f>
        <v>3880</v>
      </c>
      <c r="DO433" s="102">
        <f t="shared" ref="DO433" si="1366">DO434</f>
        <v>0</v>
      </c>
      <c r="DP433" s="102">
        <f>IFERROR(DO433/DN433*100,)</f>
        <v>0</v>
      </c>
      <c r="DQ433" s="102">
        <f>DQ434</f>
        <v>0</v>
      </c>
      <c r="DR433" s="115">
        <f>DR434</f>
        <v>3880</v>
      </c>
      <c r="DS433" s="115">
        <f t="shared" ref="DS433" si="1367">DS434</f>
        <v>3870.3</v>
      </c>
      <c r="DT433" s="102">
        <f>IFERROR(DS433/DR433*100,)</f>
        <v>99.75</v>
      </c>
      <c r="DU433" s="102">
        <f>DU434</f>
        <v>0</v>
      </c>
      <c r="DV433" s="115">
        <f>DV434</f>
        <v>3880</v>
      </c>
      <c r="DW433" s="115">
        <f t="shared" ref="DW433:DZ433" si="1368">DW434</f>
        <v>0</v>
      </c>
      <c r="DX433" s="115">
        <f t="shared" si="1368"/>
        <v>0</v>
      </c>
      <c r="DY433" s="115">
        <f t="shared" si="1368"/>
        <v>0</v>
      </c>
      <c r="DZ433" s="115">
        <f t="shared" si="1368"/>
        <v>0</v>
      </c>
    </row>
    <row r="434" spans="1:130" s="520" customFormat="1" ht="20.100000000000001" customHeight="1" x14ac:dyDescent="0.25">
      <c r="B434" s="622"/>
      <c r="C434" s="641"/>
      <c r="D434" s="622"/>
      <c r="E434" s="622"/>
      <c r="F434" s="622"/>
      <c r="G434" s="622"/>
      <c r="H434" s="622"/>
      <c r="I434" s="622"/>
      <c r="J434" s="622" t="s">
        <v>201</v>
      </c>
      <c r="K434" s="810"/>
      <c r="L434" s="587"/>
      <c r="M434" s="587"/>
      <c r="N434" s="588">
        <v>3111</v>
      </c>
      <c r="O434" s="826" t="s">
        <v>275</v>
      </c>
      <c r="CZ434" s="745"/>
      <c r="DA434" s="745"/>
      <c r="DB434" s="745">
        <v>0</v>
      </c>
      <c r="DC434" s="745">
        <v>0</v>
      </c>
      <c r="DD434" s="51">
        <v>0</v>
      </c>
      <c r="DE434" s="51">
        <v>0</v>
      </c>
      <c r="DF434" s="745"/>
      <c r="DG434" s="745"/>
      <c r="DI434" s="51">
        <v>0</v>
      </c>
      <c r="DJ434" s="51">
        <f>(DK434-DG434)</f>
        <v>3880</v>
      </c>
      <c r="DK434" s="745">
        <v>3880</v>
      </c>
      <c r="DL434" s="51">
        <v>0</v>
      </c>
      <c r="DM434" s="51">
        <f>(DN434-DK434)</f>
        <v>0</v>
      </c>
      <c r="DN434" s="745">
        <v>3880</v>
      </c>
      <c r="DP434" s="51">
        <v>0</v>
      </c>
      <c r="DQ434" s="51">
        <f>(DR434-DN434)</f>
        <v>0</v>
      </c>
      <c r="DR434" s="745">
        <v>3880</v>
      </c>
      <c r="DS434" s="745">
        <v>3870.3</v>
      </c>
      <c r="DT434" s="51">
        <v>0</v>
      </c>
      <c r="DU434" s="51">
        <f>(DV434-DR434)</f>
        <v>0</v>
      </c>
      <c r="DV434" s="745">
        <v>3880</v>
      </c>
      <c r="DW434" s="745"/>
      <c r="DX434" s="745"/>
      <c r="DY434" s="745"/>
      <c r="DZ434" s="745"/>
    </row>
    <row r="435" spans="1:130" customFormat="1" ht="20.100000000000001" customHeight="1" x14ac:dyDescent="0.25">
      <c r="B435" s="622" t="s">
        <v>759</v>
      </c>
      <c r="C435" s="641" t="s">
        <v>473</v>
      </c>
      <c r="D435" s="622"/>
      <c r="E435" s="622"/>
      <c r="F435" s="622"/>
      <c r="G435" s="622"/>
      <c r="H435" s="622"/>
      <c r="I435" s="622"/>
      <c r="J435" s="622" t="s">
        <v>201</v>
      </c>
      <c r="K435" s="810"/>
      <c r="L435" s="587"/>
      <c r="M435" s="822">
        <v>313</v>
      </c>
      <c r="N435" s="817" t="s">
        <v>17</v>
      </c>
      <c r="O435" s="538"/>
      <c r="CZ435" s="115"/>
      <c r="DA435" s="115"/>
      <c r="DB435" s="115">
        <f>SUM(DB436:DB437)</f>
        <v>0</v>
      </c>
      <c r="DC435" s="115">
        <f>SUM(DC436:DC437)</f>
        <v>0</v>
      </c>
      <c r="DD435" s="102">
        <f>IFERROR(DC435/DB435*100,)</f>
        <v>0</v>
      </c>
      <c r="DE435" s="102">
        <f>IFERROR(DC435/DK435*100,)</f>
        <v>0</v>
      </c>
      <c r="DF435" s="115">
        <f>SUM(DF436:DF437)</f>
        <v>0</v>
      </c>
      <c r="DG435" s="115">
        <f>SUM(DG436:DG437)</f>
        <v>0</v>
      </c>
      <c r="DH435" s="102">
        <f>SUM(DH436:DH437)</f>
        <v>0</v>
      </c>
      <c r="DI435" s="102">
        <f t="shared" ref="DI435" si="1369">DI436</f>
        <v>0</v>
      </c>
      <c r="DJ435" s="102">
        <f>SUM(DJ436:DJ437)</f>
        <v>669</v>
      </c>
      <c r="DK435" s="115">
        <f>SUM(DK436:DK437)</f>
        <v>669</v>
      </c>
      <c r="DL435" s="102">
        <f t="shared" ref="DL435" si="1370">DL436</f>
        <v>0</v>
      </c>
      <c r="DM435" s="102">
        <f>SUM(DM436:DM437)</f>
        <v>0</v>
      </c>
      <c r="DN435" s="115">
        <f>SUM(DN436:DN437)</f>
        <v>669</v>
      </c>
      <c r="DO435" s="102">
        <f>SUM(DO436:DO437)</f>
        <v>0</v>
      </c>
      <c r="DP435" s="102">
        <f t="shared" ref="DP435" si="1371">DP436</f>
        <v>0</v>
      </c>
      <c r="DQ435" s="102">
        <f>SUM(DQ436:DQ437)</f>
        <v>-669</v>
      </c>
      <c r="DR435" s="115">
        <f>SUM(DR436:DR437)</f>
        <v>0</v>
      </c>
      <c r="DS435" s="115">
        <f>SUM(DS436:DS437)</f>
        <v>0</v>
      </c>
      <c r="DT435" s="102">
        <f t="shared" ref="DT435" si="1372">DT436</f>
        <v>0</v>
      </c>
      <c r="DU435" s="102">
        <f>SUM(DU436:DU437)</f>
        <v>670</v>
      </c>
      <c r="DV435" s="115">
        <f>SUM(DV436:DV437)</f>
        <v>670</v>
      </c>
      <c r="DW435" s="115">
        <f t="shared" ref="DW435:DZ435" si="1373">SUM(DW436:DW437)</f>
        <v>0</v>
      </c>
      <c r="DX435" s="115">
        <f t="shared" ref="DX435" si="1374">SUM(DX436:DX437)</f>
        <v>0</v>
      </c>
      <c r="DY435" s="115">
        <f t="shared" si="1373"/>
        <v>0</v>
      </c>
      <c r="DZ435" s="115">
        <f t="shared" si="1373"/>
        <v>0</v>
      </c>
    </row>
    <row r="436" spans="1:130" customFormat="1" ht="20.100000000000001" customHeight="1" x14ac:dyDescent="0.25">
      <c r="B436" s="622"/>
      <c r="C436" s="645"/>
      <c r="D436" s="622"/>
      <c r="E436" s="622"/>
      <c r="F436" s="622"/>
      <c r="G436" s="622"/>
      <c r="H436" s="622"/>
      <c r="I436" s="622"/>
      <c r="J436" s="622" t="s">
        <v>201</v>
      </c>
      <c r="K436" s="810"/>
      <c r="L436" s="587"/>
      <c r="M436" s="680"/>
      <c r="N436" s="681">
        <v>3132</v>
      </c>
      <c r="O436" s="824" t="s">
        <v>366</v>
      </c>
      <c r="CZ436" s="745"/>
      <c r="DA436" s="745"/>
      <c r="DB436" s="745">
        <v>0</v>
      </c>
      <c r="DC436" s="745">
        <v>0</v>
      </c>
      <c r="DD436" s="51">
        <v>0</v>
      </c>
      <c r="DE436" s="51">
        <v>0</v>
      </c>
      <c r="DF436" s="745"/>
      <c r="DG436" s="745"/>
      <c r="DI436" s="51">
        <v>0</v>
      </c>
      <c r="DJ436" s="51">
        <f t="shared" ref="DJ436:DJ437" si="1375">(DK436-DG436)</f>
        <v>602</v>
      </c>
      <c r="DK436" s="745">
        <v>602</v>
      </c>
      <c r="DL436" s="51">
        <v>0</v>
      </c>
      <c r="DM436" s="51">
        <f>(DN436-DK436)</f>
        <v>0</v>
      </c>
      <c r="DN436" s="745">
        <v>602</v>
      </c>
      <c r="DO436" s="520"/>
      <c r="DP436" s="51">
        <v>0</v>
      </c>
      <c r="DQ436" s="51">
        <f t="shared" ref="DQ436:DQ437" si="1376">(DR436-DN436)</f>
        <v>-602</v>
      </c>
      <c r="DR436" s="745">
        <v>0</v>
      </c>
      <c r="DS436" s="745"/>
      <c r="DT436" s="51">
        <v>0</v>
      </c>
      <c r="DU436" s="51">
        <f t="shared" ref="DU436:DU437" si="1377">(DV436-DR436)</f>
        <v>670</v>
      </c>
      <c r="DV436" s="745">
        <v>670</v>
      </c>
      <c r="DW436" s="745"/>
      <c r="DX436" s="745"/>
      <c r="DY436" s="745"/>
      <c r="DZ436" s="745"/>
    </row>
    <row r="437" spans="1:130" customFormat="1" ht="20.100000000000001" customHeight="1" x14ac:dyDescent="0.25">
      <c r="B437" s="721"/>
      <c r="C437" s="721"/>
      <c r="D437" s="721"/>
      <c r="E437" s="721"/>
      <c r="F437" s="721"/>
      <c r="G437" s="721"/>
      <c r="H437" s="721"/>
      <c r="I437" s="721"/>
      <c r="J437" s="622" t="s">
        <v>201</v>
      </c>
      <c r="K437" s="520"/>
      <c r="L437" s="520"/>
      <c r="M437" s="721"/>
      <c r="N437" s="692">
        <v>3133</v>
      </c>
      <c r="O437" s="642" t="s">
        <v>220</v>
      </c>
      <c r="CZ437" s="745"/>
      <c r="DA437" s="745"/>
      <c r="DB437" s="745">
        <v>0</v>
      </c>
      <c r="DC437" s="745">
        <v>0</v>
      </c>
      <c r="DD437" s="51">
        <v>0</v>
      </c>
      <c r="DE437" s="51">
        <v>0</v>
      </c>
      <c r="DF437" s="745"/>
      <c r="DG437" s="745"/>
      <c r="DI437" s="51">
        <v>0</v>
      </c>
      <c r="DJ437" s="51">
        <f t="shared" si="1375"/>
        <v>67</v>
      </c>
      <c r="DK437" s="745">
        <v>67</v>
      </c>
      <c r="DL437" s="51">
        <v>0</v>
      </c>
      <c r="DM437" s="51">
        <f>(DN437-DK437)</f>
        <v>0</v>
      </c>
      <c r="DN437" s="745">
        <v>67</v>
      </c>
      <c r="DO437" s="520"/>
      <c r="DP437" s="51">
        <v>0</v>
      </c>
      <c r="DQ437" s="51">
        <f t="shared" si="1376"/>
        <v>-67</v>
      </c>
      <c r="DR437" s="745">
        <v>0</v>
      </c>
      <c r="DS437" s="745"/>
      <c r="DT437" s="51">
        <v>0</v>
      </c>
      <c r="DU437" s="51">
        <f t="shared" si="1377"/>
        <v>0</v>
      </c>
      <c r="DV437" s="745"/>
      <c r="DW437" s="745"/>
      <c r="DX437" s="745"/>
      <c r="DY437" s="745"/>
      <c r="DZ437" s="745"/>
    </row>
    <row r="438" spans="1:130" s="630" customFormat="1" ht="20.100000000000001" customHeight="1" x14ac:dyDescent="0.35">
      <c r="A438" s="622"/>
      <c r="B438" s="640"/>
      <c r="C438" s="646"/>
      <c r="D438" s="646"/>
      <c r="E438" s="646"/>
      <c r="F438" s="646"/>
      <c r="G438" s="646"/>
      <c r="H438" s="646"/>
      <c r="I438" s="646"/>
      <c r="J438" s="622" t="s">
        <v>208</v>
      </c>
      <c r="K438" s="810"/>
      <c r="L438" s="822">
        <v>32</v>
      </c>
      <c r="M438" s="905" t="s">
        <v>161</v>
      </c>
      <c r="N438" s="905"/>
      <c r="O438" s="905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591"/>
      <c r="AJ438" s="31"/>
      <c r="AK438" s="31"/>
      <c r="AL438" s="31"/>
      <c r="AM438" s="31"/>
      <c r="AN438" s="51"/>
      <c r="AO438" s="51"/>
      <c r="AP438" s="51"/>
      <c r="AQ438" s="51"/>
      <c r="AR438" s="51"/>
      <c r="AS438" s="51"/>
      <c r="AT438" s="51"/>
      <c r="AU438" s="51"/>
      <c r="AV438" s="51"/>
      <c r="AW438" s="51"/>
      <c r="AX438" s="51"/>
      <c r="AY438" s="51"/>
      <c r="AZ438" s="51"/>
      <c r="BA438" s="51"/>
      <c r="BB438" s="51"/>
      <c r="BC438" s="51"/>
      <c r="BD438" s="51"/>
      <c r="BE438" s="51"/>
      <c r="BF438" s="51"/>
      <c r="BG438" s="51"/>
      <c r="BH438" s="51"/>
      <c r="BI438" s="51"/>
      <c r="BJ438" s="51"/>
      <c r="BK438" s="51"/>
      <c r="BL438" s="51"/>
      <c r="BM438" s="51"/>
      <c r="BN438" s="51"/>
      <c r="BO438" s="51"/>
      <c r="BP438" s="51"/>
      <c r="BQ438" s="51"/>
      <c r="BR438" s="51"/>
      <c r="BS438" s="51"/>
      <c r="BT438" s="51"/>
      <c r="BU438" s="51"/>
      <c r="BV438" s="51"/>
      <c r="BW438" s="51"/>
      <c r="BX438" s="51"/>
      <c r="BY438" s="51"/>
      <c r="BZ438" s="107">
        <f t="shared" ref="BZ438:CR438" si="1378">BZ443+BZ439</f>
        <v>0</v>
      </c>
      <c r="CA438" s="107">
        <f t="shared" si="1378"/>
        <v>0</v>
      </c>
      <c r="CB438" s="107">
        <f t="shared" si="1378"/>
        <v>0</v>
      </c>
      <c r="CC438" s="107">
        <f t="shared" si="1378"/>
        <v>0</v>
      </c>
      <c r="CD438" s="107">
        <f t="shared" si="1378"/>
        <v>0</v>
      </c>
      <c r="CE438" s="107">
        <f t="shared" si="1378"/>
        <v>0</v>
      </c>
      <c r="CF438" s="107">
        <f t="shared" si="1378"/>
        <v>0</v>
      </c>
      <c r="CG438" s="107">
        <f t="shared" si="1378"/>
        <v>0</v>
      </c>
      <c r="CH438" s="107">
        <f t="shared" si="1378"/>
        <v>0</v>
      </c>
      <c r="CI438" s="107">
        <f t="shared" si="1378"/>
        <v>0</v>
      </c>
      <c r="CJ438" s="107">
        <f t="shared" si="1378"/>
        <v>0</v>
      </c>
      <c r="CK438" s="107">
        <f t="shared" si="1378"/>
        <v>0</v>
      </c>
      <c r="CL438" s="107">
        <f t="shared" si="1378"/>
        <v>0</v>
      </c>
      <c r="CM438" s="107">
        <f t="shared" si="1378"/>
        <v>0</v>
      </c>
      <c r="CN438" s="107">
        <f t="shared" si="1378"/>
        <v>0</v>
      </c>
      <c r="CO438" s="107">
        <f t="shared" si="1378"/>
        <v>0</v>
      </c>
      <c r="CP438" s="107">
        <f t="shared" si="1378"/>
        <v>0</v>
      </c>
      <c r="CQ438" s="107">
        <f t="shared" si="1378"/>
        <v>0</v>
      </c>
      <c r="CR438" s="107">
        <f t="shared" si="1378"/>
        <v>0</v>
      </c>
      <c r="CS438" s="107">
        <f t="shared" si="1284"/>
        <v>0</v>
      </c>
      <c r="CT438" s="107">
        <f>CT443+CT439</f>
        <v>0</v>
      </c>
      <c r="CU438" s="107">
        <f>CU443+CU439</f>
        <v>0</v>
      </c>
      <c r="CV438" s="107">
        <f>CV443+CV439</f>
        <v>0</v>
      </c>
      <c r="CW438" s="107">
        <f t="shared" si="1285"/>
        <v>0</v>
      </c>
      <c r="CX438" s="107">
        <f>CX443+CX439</f>
        <v>0</v>
      </c>
      <c r="CY438" s="107">
        <f>CY443+CY439</f>
        <v>0</v>
      </c>
      <c r="CZ438" s="107">
        <v>14000</v>
      </c>
      <c r="DA438" s="107">
        <f>DA443+DA439</f>
        <v>0</v>
      </c>
      <c r="DB438" s="107">
        <f>DB443+DB439+DB441</f>
        <v>0</v>
      </c>
      <c r="DC438" s="107">
        <f>DC443+DC439+DC441</f>
        <v>9212.2099999999991</v>
      </c>
      <c r="DD438" s="107">
        <f t="shared" ref="DD438:DD467" si="1379">IFERROR(DC438/DB438*100,)</f>
        <v>0</v>
      </c>
      <c r="DE438" s="107">
        <f t="shared" ref="DE438:DE467" si="1380">IFERROR(DC438/DK438*100,)</f>
        <v>76.71273600578246</v>
      </c>
      <c r="DF438" s="107">
        <f>DF443+DF439+DF441</f>
        <v>0</v>
      </c>
      <c r="DG438" s="107">
        <f>DG443+DG439+DG441</f>
        <v>194300</v>
      </c>
      <c r="DH438" s="107">
        <f>DH443+DH439+DH441</f>
        <v>4525.25</v>
      </c>
      <c r="DI438" s="107">
        <f t="shared" si="1290"/>
        <v>2.3290015440041176</v>
      </c>
      <c r="DJ438" s="107">
        <f>DJ443+DJ439+DJ441</f>
        <v>-182291.29</v>
      </c>
      <c r="DK438" s="107">
        <f>DK443+DK439+DK441</f>
        <v>12008.710000000001</v>
      </c>
      <c r="DL438" s="107">
        <f t="shared" ref="DL438:DL451" si="1381">IFERROR(DF438/DK438*100,)</f>
        <v>0</v>
      </c>
      <c r="DM438" s="107">
        <f>DM443+DM439+DM441</f>
        <v>0</v>
      </c>
      <c r="DN438" s="107">
        <f>DN443+DN439+DN441</f>
        <v>12008.710000000001</v>
      </c>
      <c r="DO438" s="107">
        <f>DO443+DO439+DO441</f>
        <v>9737.1</v>
      </c>
      <c r="DP438" s="107">
        <f t="shared" ref="DP438:DP450" si="1382">IFERROR(DO438/DN438*100,)</f>
        <v>81.083646786374217</v>
      </c>
      <c r="DQ438" s="107">
        <f>DQ443+DQ439+DQ441</f>
        <v>0</v>
      </c>
      <c r="DR438" s="107">
        <f>DR443+DR439+DR441</f>
        <v>12008.710000000001</v>
      </c>
      <c r="DS438" s="107">
        <f>DS443+DS439+DS441</f>
        <v>9737.1</v>
      </c>
      <c r="DT438" s="107">
        <f t="shared" ref="DT438:DT450" si="1383">IFERROR(DS438/DR438*100,)</f>
        <v>81.083646786374217</v>
      </c>
      <c r="DU438" s="107">
        <f>DU443+DU439+DU441</f>
        <v>-670</v>
      </c>
      <c r="DV438" s="107">
        <f>DV443+DV439+DV441</f>
        <v>11338.710000000001</v>
      </c>
      <c r="DW438" s="107">
        <f t="shared" ref="DW438:DZ438" si="1384">DW443+DW439+DW441</f>
        <v>94194.28</v>
      </c>
      <c r="DX438" s="107">
        <f t="shared" ref="DX438" si="1385">DX443+DX439+DX441</f>
        <v>94194.28</v>
      </c>
      <c r="DY438" s="107">
        <f t="shared" si="1384"/>
        <v>0</v>
      </c>
      <c r="DZ438" s="107">
        <f t="shared" si="1384"/>
        <v>0</v>
      </c>
    </row>
    <row r="439" spans="1:130" s="630" customFormat="1" ht="20.100000000000001" customHeight="1" x14ac:dyDescent="0.35">
      <c r="A439" s="622"/>
      <c r="B439" s="622" t="s">
        <v>748</v>
      </c>
      <c r="C439" s="641" t="s">
        <v>471</v>
      </c>
      <c r="D439" s="622"/>
      <c r="E439" s="622"/>
      <c r="F439" s="622"/>
      <c r="G439" s="622"/>
      <c r="H439" s="622"/>
      <c r="I439" s="622"/>
      <c r="J439" s="622" t="s">
        <v>208</v>
      </c>
      <c r="K439" s="810"/>
      <c r="L439" s="587"/>
      <c r="M439" s="817">
        <v>321</v>
      </c>
      <c r="N439" s="691" t="s">
        <v>162</v>
      </c>
      <c r="O439" s="812"/>
      <c r="P439" s="676"/>
      <c r="Q439" s="676"/>
      <c r="R439" s="676"/>
      <c r="S439" s="676"/>
      <c r="T439" s="676"/>
      <c r="U439" s="676"/>
      <c r="V439" s="676"/>
      <c r="W439" s="676"/>
      <c r="X439" s="676"/>
      <c r="Y439" s="676"/>
      <c r="Z439" s="676"/>
      <c r="AA439" s="676"/>
      <c r="AB439" s="676"/>
      <c r="AC439" s="676"/>
      <c r="AD439" s="676"/>
      <c r="AE439" s="676"/>
      <c r="AF439" s="676"/>
      <c r="AG439" s="676"/>
      <c r="AH439" s="676"/>
      <c r="AI439" s="677"/>
      <c r="AJ439" s="676"/>
      <c r="AK439" s="676"/>
      <c r="AL439" s="676"/>
      <c r="AM439" s="676"/>
      <c r="AN439" s="674"/>
      <c r="AO439" s="674"/>
      <c r="AP439" s="674"/>
      <c r="AQ439" s="674"/>
      <c r="AR439" s="674"/>
      <c r="AS439" s="674"/>
      <c r="AT439" s="674"/>
      <c r="AU439" s="674"/>
      <c r="AV439" s="674"/>
      <c r="AW439" s="674"/>
      <c r="AX439" s="674"/>
      <c r="AY439" s="674"/>
      <c r="AZ439" s="674"/>
      <c r="BA439" s="674"/>
      <c r="BB439" s="674"/>
      <c r="BC439" s="674"/>
      <c r="BD439" s="674"/>
      <c r="BE439" s="674"/>
      <c r="BF439" s="674"/>
      <c r="BG439" s="674"/>
      <c r="BH439" s="674"/>
      <c r="BI439" s="674"/>
      <c r="BJ439" s="674"/>
      <c r="BK439" s="674"/>
      <c r="BL439" s="674"/>
      <c r="BM439" s="674"/>
      <c r="BN439" s="674"/>
      <c r="BO439" s="674"/>
      <c r="BP439" s="674"/>
      <c r="BQ439" s="674"/>
      <c r="BR439" s="674"/>
      <c r="BS439" s="674"/>
      <c r="BT439" s="674"/>
      <c r="BU439" s="674"/>
      <c r="BV439" s="674"/>
      <c r="BW439" s="674"/>
      <c r="BX439" s="674"/>
      <c r="BY439" s="674"/>
      <c r="BZ439" s="107">
        <f t="shared" ref="BZ439:CQ439" si="1386">SUM(BZ440:BZ440)</f>
        <v>0</v>
      </c>
      <c r="CA439" s="107">
        <f t="shared" si="1386"/>
        <v>0</v>
      </c>
      <c r="CB439" s="107">
        <f t="shared" si="1386"/>
        <v>0</v>
      </c>
      <c r="CC439" s="107">
        <f t="shared" si="1386"/>
        <v>0</v>
      </c>
      <c r="CD439" s="107">
        <f t="shared" si="1386"/>
        <v>0</v>
      </c>
      <c r="CE439" s="107">
        <f t="shared" si="1386"/>
        <v>0</v>
      </c>
      <c r="CF439" s="107">
        <f t="shared" si="1386"/>
        <v>0</v>
      </c>
      <c r="CG439" s="107">
        <f t="shared" si="1386"/>
        <v>0</v>
      </c>
      <c r="CH439" s="107">
        <f t="shared" si="1386"/>
        <v>0</v>
      </c>
      <c r="CI439" s="107">
        <f t="shared" si="1386"/>
        <v>0</v>
      </c>
      <c r="CJ439" s="107">
        <f t="shared" si="1386"/>
        <v>0</v>
      </c>
      <c r="CK439" s="107">
        <f t="shared" si="1386"/>
        <v>0</v>
      </c>
      <c r="CL439" s="107">
        <f t="shared" si="1386"/>
        <v>0</v>
      </c>
      <c r="CM439" s="107">
        <f t="shared" si="1386"/>
        <v>0</v>
      </c>
      <c r="CN439" s="107">
        <f t="shared" si="1386"/>
        <v>0</v>
      </c>
      <c r="CO439" s="107">
        <f t="shared" si="1386"/>
        <v>0</v>
      </c>
      <c r="CP439" s="107">
        <f t="shared" si="1386"/>
        <v>0</v>
      </c>
      <c r="CQ439" s="107">
        <f t="shared" si="1386"/>
        <v>0</v>
      </c>
      <c r="CR439" s="107">
        <f t="shared" ref="CR439:CY439" si="1387">SUM(CR440:CR440)</f>
        <v>0</v>
      </c>
      <c r="CS439" s="107">
        <f t="shared" si="1284"/>
        <v>0</v>
      </c>
      <c r="CT439" s="107">
        <f t="shared" si="1387"/>
        <v>0</v>
      </c>
      <c r="CU439" s="107">
        <f t="shared" si="1387"/>
        <v>0</v>
      </c>
      <c r="CV439" s="107">
        <f t="shared" si="1387"/>
        <v>0</v>
      </c>
      <c r="CW439" s="107">
        <f t="shared" si="1285"/>
        <v>0</v>
      </c>
      <c r="CX439" s="107">
        <f t="shared" si="1387"/>
        <v>0</v>
      </c>
      <c r="CY439" s="107">
        <f t="shared" si="1387"/>
        <v>0</v>
      </c>
      <c r="CZ439" s="107">
        <f>SUM(CZ440:CZ440)</f>
        <v>0</v>
      </c>
      <c r="DA439" s="107">
        <f>SUM(DA440:DA440)</f>
        <v>0</v>
      </c>
      <c r="DB439" s="107">
        <f>SUM(DB440:DB440)</f>
        <v>0</v>
      </c>
      <c r="DC439" s="107">
        <f>SUM(DC440:DC440)</f>
        <v>0</v>
      </c>
      <c r="DD439" s="107">
        <f t="shared" si="1379"/>
        <v>0</v>
      </c>
      <c r="DE439" s="107">
        <f t="shared" si="1380"/>
        <v>0</v>
      </c>
      <c r="DF439" s="107">
        <f>SUM(DF440:DF440)</f>
        <v>0</v>
      </c>
      <c r="DG439" s="107">
        <f>SUM(DG440:DG440)</f>
        <v>177600</v>
      </c>
      <c r="DH439" s="107">
        <f>SUM(DH440:DH440)</f>
        <v>0</v>
      </c>
      <c r="DI439" s="107">
        <f t="shared" si="1290"/>
        <v>0</v>
      </c>
      <c r="DJ439" s="107">
        <f t="shared" ref="DJ439" si="1388">SUM(DJ440:DJ440)</f>
        <v>-177600</v>
      </c>
      <c r="DK439" s="107">
        <f>SUM(DK440:DK440)</f>
        <v>0</v>
      </c>
      <c r="DL439" s="107">
        <f t="shared" si="1381"/>
        <v>0</v>
      </c>
      <c r="DM439" s="107">
        <f t="shared" ref="DM439" si="1389">SUM(DM440:DM440)</f>
        <v>0</v>
      </c>
      <c r="DN439" s="107">
        <f>SUM(DN440:DN440)</f>
        <v>0</v>
      </c>
      <c r="DO439" s="107">
        <f>SUM(DO440:DO440)</f>
        <v>0</v>
      </c>
      <c r="DP439" s="107">
        <f t="shared" si="1382"/>
        <v>0</v>
      </c>
      <c r="DQ439" s="107">
        <f t="shared" ref="DQ439" si="1390">SUM(DQ440:DQ440)</f>
        <v>0</v>
      </c>
      <c r="DR439" s="107">
        <f>SUM(DR440:DR440)</f>
        <v>0</v>
      </c>
      <c r="DS439" s="107">
        <f>SUM(DS440:DS440)</f>
        <v>0</v>
      </c>
      <c r="DT439" s="107">
        <f t="shared" si="1383"/>
        <v>0</v>
      </c>
      <c r="DU439" s="107">
        <f t="shared" ref="DU439" si="1391">SUM(DU440:DU440)</f>
        <v>0</v>
      </c>
      <c r="DV439" s="107">
        <f>SUM(DV440:DV440)</f>
        <v>0</v>
      </c>
      <c r="DW439" s="107">
        <f t="shared" ref="DW439:DZ439" si="1392">SUM(DW440:DW440)</f>
        <v>94194.28</v>
      </c>
      <c r="DX439" s="107">
        <f t="shared" si="1392"/>
        <v>94194.28</v>
      </c>
      <c r="DY439" s="107">
        <f t="shared" si="1392"/>
        <v>0</v>
      </c>
      <c r="DZ439" s="107">
        <f t="shared" si="1392"/>
        <v>0</v>
      </c>
    </row>
    <row r="440" spans="1:130" s="630" customFormat="1" ht="20.100000000000001" customHeight="1" x14ac:dyDescent="0.35">
      <c r="A440" s="622"/>
      <c r="B440" s="622"/>
      <c r="C440" s="641"/>
      <c r="D440" s="622"/>
      <c r="E440" s="622"/>
      <c r="F440" s="622"/>
      <c r="G440" s="622"/>
      <c r="H440" s="622"/>
      <c r="I440" s="622"/>
      <c r="J440" s="622" t="s">
        <v>208</v>
      </c>
      <c r="K440" s="810"/>
      <c r="L440" s="587"/>
      <c r="M440" s="587"/>
      <c r="N440" s="692">
        <v>3211</v>
      </c>
      <c r="O440" s="826" t="s">
        <v>22</v>
      </c>
      <c r="P440" s="676"/>
      <c r="Q440" s="676"/>
      <c r="R440" s="676"/>
      <c r="S440" s="676"/>
      <c r="T440" s="676"/>
      <c r="U440" s="676"/>
      <c r="V440" s="676"/>
      <c r="W440" s="676"/>
      <c r="X440" s="676"/>
      <c r="Y440" s="676"/>
      <c r="Z440" s="676"/>
      <c r="AA440" s="676"/>
      <c r="AB440" s="676"/>
      <c r="AC440" s="676"/>
      <c r="AD440" s="676"/>
      <c r="AE440" s="676"/>
      <c r="AF440" s="676"/>
      <c r="AG440" s="676"/>
      <c r="AH440" s="676"/>
      <c r="AI440" s="677"/>
      <c r="AJ440" s="676"/>
      <c r="AK440" s="676"/>
      <c r="AL440" s="676"/>
      <c r="AM440" s="676"/>
      <c r="AN440" s="674"/>
      <c r="AO440" s="674"/>
      <c r="AP440" s="674"/>
      <c r="AQ440" s="674"/>
      <c r="AR440" s="674"/>
      <c r="AS440" s="674"/>
      <c r="AT440" s="674"/>
      <c r="AU440" s="674"/>
      <c r="AV440" s="674"/>
      <c r="AW440" s="674"/>
      <c r="AX440" s="674"/>
      <c r="AY440" s="674"/>
      <c r="AZ440" s="674"/>
      <c r="BA440" s="674"/>
      <c r="BB440" s="674"/>
      <c r="BC440" s="674"/>
      <c r="BD440" s="674"/>
      <c r="BE440" s="674"/>
      <c r="BF440" s="674"/>
      <c r="BG440" s="674"/>
      <c r="BH440" s="674"/>
      <c r="BI440" s="674"/>
      <c r="BJ440" s="674"/>
      <c r="BK440" s="674"/>
      <c r="BL440" s="674"/>
      <c r="BM440" s="674"/>
      <c r="BN440" s="674"/>
      <c r="BO440" s="674"/>
      <c r="BP440" s="674"/>
      <c r="BQ440" s="674"/>
      <c r="BR440" s="674"/>
      <c r="BS440" s="674"/>
      <c r="BT440" s="674"/>
      <c r="BU440" s="674"/>
      <c r="BV440" s="674"/>
      <c r="BW440" s="674"/>
      <c r="BX440" s="674"/>
      <c r="BY440" s="674"/>
      <c r="BZ440" s="51">
        <v>0</v>
      </c>
      <c r="CA440" s="51">
        <v>0</v>
      </c>
      <c r="CB440" s="51">
        <v>0</v>
      </c>
      <c r="CC440" s="51">
        <v>0</v>
      </c>
      <c r="CD440" s="51">
        <v>0</v>
      </c>
      <c r="CE440" s="51">
        <v>0</v>
      </c>
      <c r="CF440" s="51">
        <v>0</v>
      </c>
      <c r="CG440" s="51">
        <v>0</v>
      </c>
      <c r="CH440" s="51">
        <v>0</v>
      </c>
      <c r="CI440" s="51">
        <v>0</v>
      </c>
      <c r="CJ440" s="51">
        <v>0</v>
      </c>
      <c r="CK440" s="51">
        <v>0</v>
      </c>
      <c r="CL440" s="51">
        <v>0</v>
      </c>
      <c r="CM440" s="51">
        <v>0</v>
      </c>
      <c r="CN440" s="51">
        <v>0</v>
      </c>
      <c r="CO440" s="51">
        <v>0</v>
      </c>
      <c r="CP440" s="51">
        <v>0</v>
      </c>
      <c r="CQ440" s="51">
        <v>0</v>
      </c>
      <c r="CR440" s="51">
        <v>0</v>
      </c>
      <c r="CS440" s="51">
        <f t="shared" si="1284"/>
        <v>0</v>
      </c>
      <c r="CT440" s="51">
        <f>(CU440-CQ440)</f>
        <v>0</v>
      </c>
      <c r="CU440" s="51">
        <v>0</v>
      </c>
      <c r="CV440" s="51">
        <v>0</v>
      </c>
      <c r="CW440" s="51">
        <f t="shared" si="1285"/>
        <v>0</v>
      </c>
      <c r="CX440" s="51">
        <f>(CY440-CU440)</f>
        <v>0</v>
      </c>
      <c r="CY440" s="51">
        <v>0</v>
      </c>
      <c r="CZ440" s="51">
        <v>0</v>
      </c>
      <c r="DA440" s="51">
        <v>0</v>
      </c>
      <c r="DB440" s="51">
        <v>0</v>
      </c>
      <c r="DC440" s="51">
        <v>0</v>
      </c>
      <c r="DD440" s="51">
        <f t="shared" si="1379"/>
        <v>0</v>
      </c>
      <c r="DE440" s="51">
        <f t="shared" si="1380"/>
        <v>0</v>
      </c>
      <c r="DF440" s="789"/>
      <c r="DG440" s="789">
        <v>177600</v>
      </c>
      <c r="DH440" s="51"/>
      <c r="DI440" s="51">
        <f t="shared" si="1290"/>
        <v>0</v>
      </c>
      <c r="DJ440" s="51">
        <f>(DK440-DG440)</f>
        <v>-177600</v>
      </c>
      <c r="DK440" s="789">
        <v>0</v>
      </c>
      <c r="DL440" s="51">
        <f t="shared" si="1381"/>
        <v>0</v>
      </c>
      <c r="DM440" s="51">
        <f>(DN440-DK440)</f>
        <v>0</v>
      </c>
      <c r="DN440" s="789">
        <v>0</v>
      </c>
      <c r="DO440" s="51"/>
      <c r="DP440" s="51">
        <f t="shared" si="1382"/>
        <v>0</v>
      </c>
      <c r="DQ440" s="51">
        <f>(DR440-DN440)</f>
        <v>0</v>
      </c>
      <c r="DR440" s="789"/>
      <c r="DS440" s="789"/>
      <c r="DT440" s="51">
        <f t="shared" si="1383"/>
        <v>0</v>
      </c>
      <c r="DU440" s="51">
        <f>(DV440-DR440)</f>
        <v>0</v>
      </c>
      <c r="DV440" s="789">
        <v>0</v>
      </c>
      <c r="DW440" s="789">
        <v>94194.28</v>
      </c>
      <c r="DX440" s="789">
        <v>94194.28</v>
      </c>
      <c r="DY440" s="51"/>
      <c r="DZ440" s="51"/>
    </row>
    <row r="441" spans="1:130" s="630" customFormat="1" ht="20.100000000000001" customHeight="1" x14ac:dyDescent="0.35">
      <c r="A441" s="622"/>
      <c r="B441" s="622" t="s">
        <v>760</v>
      </c>
      <c r="C441" s="641" t="s">
        <v>473</v>
      </c>
      <c r="D441" s="622"/>
      <c r="E441" s="622"/>
      <c r="F441" s="622"/>
      <c r="G441" s="622"/>
      <c r="H441" s="622"/>
      <c r="I441" s="622"/>
      <c r="J441" s="757" t="s">
        <v>208</v>
      </c>
      <c r="K441" s="810"/>
      <c r="L441" s="587"/>
      <c r="M441" s="822">
        <v>324</v>
      </c>
      <c r="N441" s="690" t="s">
        <v>230</v>
      </c>
      <c r="O441" s="805"/>
      <c r="P441" s="676"/>
      <c r="Q441" s="676"/>
      <c r="R441" s="676"/>
      <c r="S441" s="676"/>
      <c r="T441" s="676"/>
      <c r="U441" s="676"/>
      <c r="V441" s="676"/>
      <c r="W441" s="676"/>
      <c r="X441" s="676"/>
      <c r="Y441" s="676"/>
      <c r="Z441" s="676"/>
      <c r="AA441" s="676"/>
      <c r="AB441" s="676"/>
      <c r="AC441" s="676"/>
      <c r="AD441" s="676"/>
      <c r="AE441" s="676"/>
      <c r="AF441" s="676"/>
      <c r="AG441" s="676"/>
      <c r="AH441" s="676"/>
      <c r="AI441" s="677"/>
      <c r="AJ441" s="676"/>
      <c r="AK441" s="676"/>
      <c r="AL441" s="676"/>
      <c r="AM441" s="676"/>
      <c r="AN441" s="674"/>
      <c r="AO441" s="674"/>
      <c r="AP441" s="674"/>
      <c r="AQ441" s="674"/>
      <c r="AR441" s="674"/>
      <c r="AS441" s="674"/>
      <c r="AT441" s="674"/>
      <c r="AU441" s="674"/>
      <c r="AV441" s="674"/>
      <c r="AW441" s="674"/>
      <c r="AX441" s="674"/>
      <c r="AY441" s="674"/>
      <c r="AZ441" s="674"/>
      <c r="BA441" s="674"/>
      <c r="BB441" s="674"/>
      <c r="BC441" s="674"/>
      <c r="BD441" s="674"/>
      <c r="BE441" s="674"/>
      <c r="BF441" s="674"/>
      <c r="BG441" s="674"/>
      <c r="BH441" s="674"/>
      <c r="BI441" s="674"/>
      <c r="BJ441" s="674"/>
      <c r="BK441" s="674"/>
      <c r="BL441" s="674"/>
      <c r="BM441" s="674"/>
      <c r="BN441" s="674"/>
      <c r="BO441" s="674"/>
      <c r="BP441" s="674"/>
      <c r="BQ441" s="674"/>
      <c r="BR441" s="674"/>
      <c r="BS441" s="674"/>
      <c r="BT441" s="674"/>
      <c r="BU441" s="674"/>
      <c r="BV441" s="674"/>
      <c r="BW441" s="674"/>
      <c r="BX441" s="674"/>
      <c r="BY441" s="674"/>
      <c r="BZ441" s="51"/>
      <c r="CA441" s="51"/>
      <c r="CB441" s="51"/>
      <c r="CC441" s="51"/>
      <c r="CD441" s="51"/>
      <c r="CE441" s="51"/>
      <c r="CF441" s="51"/>
      <c r="CG441" s="51"/>
      <c r="CH441" s="51"/>
      <c r="CI441" s="51"/>
      <c r="CJ441" s="51"/>
      <c r="CK441" s="51"/>
      <c r="CL441" s="51"/>
      <c r="CM441" s="51"/>
      <c r="CN441" s="51"/>
      <c r="CO441" s="51"/>
      <c r="CP441" s="51"/>
      <c r="CQ441" s="51"/>
      <c r="CR441" s="51"/>
      <c r="CS441" s="51"/>
      <c r="CT441" s="51"/>
      <c r="CU441" s="51"/>
      <c r="CV441" s="51"/>
      <c r="CW441" s="51"/>
      <c r="CX441" s="51"/>
      <c r="CY441" s="51"/>
      <c r="CZ441" s="107"/>
      <c r="DA441" s="107"/>
      <c r="DB441" s="107">
        <f>SUM(DB442:DB442)</f>
        <v>0</v>
      </c>
      <c r="DC441" s="107">
        <f>SUM(DC442:DC442)</f>
        <v>0</v>
      </c>
      <c r="DD441" s="107">
        <f t="shared" si="1379"/>
        <v>0</v>
      </c>
      <c r="DE441" s="107">
        <f t="shared" si="1380"/>
        <v>0</v>
      </c>
      <c r="DF441" s="107">
        <f t="shared" ref="DF441:DF443" si="1393">SUM(DF442:DF442)</f>
        <v>0</v>
      </c>
      <c r="DG441" s="107">
        <f t="shared" ref="CX441:DH443" si="1394">SUM(DG442:DG442)</f>
        <v>0</v>
      </c>
      <c r="DH441" s="107">
        <f t="shared" si="1394"/>
        <v>0</v>
      </c>
      <c r="DI441" s="107">
        <f t="shared" ref="DI441:DI442" si="1395">IFERROR(DH441/DG441*100,)</f>
        <v>0</v>
      </c>
      <c r="DJ441" s="107">
        <f>SUM(DJ442:DJ442)</f>
        <v>2271.61</v>
      </c>
      <c r="DK441" s="107">
        <f>SUM(DK442:DK442)</f>
        <v>2271.61</v>
      </c>
      <c r="DL441" s="107">
        <f t="shared" si="1381"/>
        <v>0</v>
      </c>
      <c r="DM441" s="107">
        <f>SUM(DM442:DM442)</f>
        <v>0</v>
      </c>
      <c r="DN441" s="107">
        <f>SUM(DN442:DN442)</f>
        <v>2271.61</v>
      </c>
      <c r="DO441" s="107">
        <f t="shared" ref="DO441:DO443" si="1396">SUM(DO442:DO442)</f>
        <v>0</v>
      </c>
      <c r="DP441" s="107">
        <f t="shared" si="1382"/>
        <v>0</v>
      </c>
      <c r="DQ441" s="107">
        <f>SUM(DQ442:DQ442)</f>
        <v>0</v>
      </c>
      <c r="DR441" s="107">
        <f>SUM(DR442:DR442)</f>
        <v>2271.61</v>
      </c>
      <c r="DS441" s="107">
        <f t="shared" ref="DS441:DS443" si="1397">SUM(DS442:DS442)</f>
        <v>0</v>
      </c>
      <c r="DT441" s="107">
        <f t="shared" si="1383"/>
        <v>0</v>
      </c>
      <c r="DU441" s="107">
        <f>SUM(DU442:DU442)</f>
        <v>-670</v>
      </c>
      <c r="DV441" s="107">
        <f>SUM(DV442:DV442)</f>
        <v>1601.6100000000001</v>
      </c>
      <c r="DW441" s="107">
        <f t="shared" ref="DW441:DZ441" si="1398">SUM(DW442:DW442)</f>
        <v>0</v>
      </c>
      <c r="DX441" s="107">
        <f t="shared" si="1398"/>
        <v>0</v>
      </c>
      <c r="DY441" s="107">
        <f t="shared" si="1398"/>
        <v>0</v>
      </c>
      <c r="DZ441" s="107">
        <f t="shared" si="1398"/>
        <v>0</v>
      </c>
    </row>
    <row r="442" spans="1:130" s="630" customFormat="1" ht="20.100000000000001" customHeight="1" x14ac:dyDescent="0.35">
      <c r="A442" s="622"/>
      <c r="B442" s="622"/>
      <c r="C442" s="641"/>
      <c r="D442" s="622"/>
      <c r="E442" s="622"/>
      <c r="F442" s="622"/>
      <c r="G442" s="622"/>
      <c r="H442" s="622"/>
      <c r="I442" s="622"/>
      <c r="J442" s="757" t="s">
        <v>208</v>
      </c>
      <c r="K442" s="810"/>
      <c r="L442" s="587"/>
      <c r="M442" s="680"/>
      <c r="N442" s="734">
        <v>3241</v>
      </c>
      <c r="O442" s="682" t="s">
        <v>640</v>
      </c>
      <c r="P442" s="676"/>
      <c r="Q442" s="676"/>
      <c r="R442" s="676"/>
      <c r="S442" s="676"/>
      <c r="T442" s="676"/>
      <c r="U442" s="676"/>
      <c r="V442" s="676"/>
      <c r="W442" s="676"/>
      <c r="X442" s="676"/>
      <c r="Y442" s="676"/>
      <c r="Z442" s="676"/>
      <c r="AA442" s="676"/>
      <c r="AB442" s="676"/>
      <c r="AC442" s="676"/>
      <c r="AD442" s="676"/>
      <c r="AE442" s="676"/>
      <c r="AF442" s="676"/>
      <c r="AG442" s="676"/>
      <c r="AH442" s="676"/>
      <c r="AI442" s="677"/>
      <c r="AJ442" s="676"/>
      <c r="AK442" s="676"/>
      <c r="AL442" s="676"/>
      <c r="AM442" s="676"/>
      <c r="AN442" s="674"/>
      <c r="AO442" s="674"/>
      <c r="AP442" s="674"/>
      <c r="AQ442" s="674"/>
      <c r="AR442" s="674"/>
      <c r="AS442" s="674"/>
      <c r="AT442" s="674"/>
      <c r="AU442" s="674"/>
      <c r="AV442" s="674"/>
      <c r="AW442" s="674"/>
      <c r="AX442" s="674"/>
      <c r="AY442" s="674"/>
      <c r="AZ442" s="674"/>
      <c r="BA442" s="674"/>
      <c r="BB442" s="674"/>
      <c r="BC442" s="674"/>
      <c r="BD442" s="674"/>
      <c r="BE442" s="674"/>
      <c r="BF442" s="674"/>
      <c r="BG442" s="674"/>
      <c r="BH442" s="674"/>
      <c r="BI442" s="674"/>
      <c r="BJ442" s="674"/>
      <c r="BK442" s="674"/>
      <c r="BL442" s="674"/>
      <c r="BM442" s="674"/>
      <c r="BN442" s="674"/>
      <c r="BO442" s="674"/>
      <c r="BP442" s="674"/>
      <c r="BQ442" s="674"/>
      <c r="BR442" s="674"/>
      <c r="BS442" s="674"/>
      <c r="BT442" s="674"/>
      <c r="BU442" s="674"/>
      <c r="BV442" s="674"/>
      <c r="BW442" s="674"/>
      <c r="BX442" s="674"/>
      <c r="BY442" s="674"/>
      <c r="BZ442" s="51"/>
      <c r="CA442" s="51"/>
      <c r="CB442" s="51"/>
      <c r="CC442" s="51"/>
      <c r="CD442" s="51"/>
      <c r="CE442" s="51"/>
      <c r="CF442" s="51"/>
      <c r="CG442" s="51"/>
      <c r="CH442" s="51"/>
      <c r="CI442" s="51"/>
      <c r="CJ442" s="51"/>
      <c r="CK442" s="51"/>
      <c r="CL442" s="51"/>
      <c r="CM442" s="51"/>
      <c r="CN442" s="51"/>
      <c r="CO442" s="51"/>
      <c r="CP442" s="51"/>
      <c r="CQ442" s="51"/>
      <c r="CR442" s="51"/>
      <c r="CS442" s="51"/>
      <c r="CT442" s="51"/>
      <c r="CU442" s="51"/>
      <c r="CV442" s="51"/>
      <c r="CW442" s="51"/>
      <c r="CX442" s="51"/>
      <c r="CY442" s="51"/>
      <c r="CZ442" s="51"/>
      <c r="DA442" s="51"/>
      <c r="DB442" s="51">
        <v>0</v>
      </c>
      <c r="DC442" s="51">
        <v>0</v>
      </c>
      <c r="DD442" s="51">
        <f t="shared" si="1379"/>
        <v>0</v>
      </c>
      <c r="DE442" s="51">
        <f t="shared" si="1380"/>
        <v>0</v>
      </c>
      <c r="DF442" s="51"/>
      <c r="DG442" s="51"/>
      <c r="DH442" s="51"/>
      <c r="DI442" s="51">
        <f t="shared" si="1395"/>
        <v>0</v>
      </c>
      <c r="DJ442" s="51">
        <f>(DK442-DG442)</f>
        <v>2271.61</v>
      </c>
      <c r="DK442" s="51">
        <v>2271.61</v>
      </c>
      <c r="DL442" s="51">
        <f t="shared" si="1381"/>
        <v>0</v>
      </c>
      <c r="DM442" s="51">
        <f>(DN442-DK442)</f>
        <v>0</v>
      </c>
      <c r="DN442" s="51">
        <v>2271.61</v>
      </c>
      <c r="DO442" s="51"/>
      <c r="DP442" s="51">
        <f t="shared" si="1382"/>
        <v>0</v>
      </c>
      <c r="DQ442" s="51">
        <f>(DR442-DN442)</f>
        <v>0</v>
      </c>
      <c r="DR442" s="51">
        <v>2271.61</v>
      </c>
      <c r="DS442" s="51"/>
      <c r="DT442" s="51">
        <f t="shared" si="1383"/>
        <v>0</v>
      </c>
      <c r="DU442" s="51">
        <f>(DV442-DR442)</f>
        <v>-670</v>
      </c>
      <c r="DV442" s="51">
        <v>1601.6100000000001</v>
      </c>
      <c r="DW442" s="51"/>
      <c r="DX442" s="51"/>
      <c r="DY442" s="51"/>
      <c r="DZ442" s="51"/>
    </row>
    <row r="443" spans="1:130" s="630" customFormat="1" ht="20.100000000000001" customHeight="1" x14ac:dyDescent="0.35">
      <c r="A443" s="622"/>
      <c r="B443" s="622" t="s">
        <v>749</v>
      </c>
      <c r="C443" s="641" t="s">
        <v>469</v>
      </c>
      <c r="D443" s="622"/>
      <c r="E443" s="622"/>
      <c r="F443" s="622"/>
      <c r="G443" s="622"/>
      <c r="H443" s="622"/>
      <c r="I443" s="622"/>
      <c r="J443" s="757" t="s">
        <v>208</v>
      </c>
      <c r="K443" s="810"/>
      <c r="L443" s="587"/>
      <c r="M443" s="822">
        <v>324</v>
      </c>
      <c r="N443" s="690" t="s">
        <v>230</v>
      </c>
      <c r="O443" s="805"/>
      <c r="P443" s="676"/>
      <c r="Q443" s="676"/>
      <c r="R443" s="676"/>
      <c r="S443" s="676"/>
      <c r="T443" s="676"/>
      <c r="U443" s="676"/>
      <c r="V443" s="676"/>
      <c r="W443" s="676"/>
      <c r="X443" s="676"/>
      <c r="Y443" s="676"/>
      <c r="Z443" s="676"/>
      <c r="AA443" s="676"/>
      <c r="AB443" s="676"/>
      <c r="AC443" s="676"/>
      <c r="AD443" s="676"/>
      <c r="AE443" s="676"/>
      <c r="AF443" s="676"/>
      <c r="AG443" s="676"/>
      <c r="AH443" s="676"/>
      <c r="AI443" s="677"/>
      <c r="AJ443" s="676"/>
      <c r="AK443" s="676"/>
      <c r="AL443" s="676"/>
      <c r="AM443" s="676"/>
      <c r="AN443" s="674"/>
      <c r="AO443" s="674"/>
      <c r="AP443" s="674"/>
      <c r="AQ443" s="674"/>
      <c r="AR443" s="674"/>
      <c r="AS443" s="674"/>
      <c r="AT443" s="674"/>
      <c r="AU443" s="674"/>
      <c r="AV443" s="674"/>
      <c r="AW443" s="674"/>
      <c r="AX443" s="674"/>
      <c r="AY443" s="674"/>
      <c r="AZ443" s="674"/>
      <c r="BA443" s="674"/>
      <c r="BB443" s="674"/>
      <c r="BC443" s="674"/>
      <c r="BD443" s="674"/>
      <c r="BE443" s="674"/>
      <c r="BF443" s="674"/>
      <c r="BG443" s="674"/>
      <c r="BH443" s="674"/>
      <c r="BI443" s="674"/>
      <c r="BJ443" s="674"/>
      <c r="BK443" s="674"/>
      <c r="BL443" s="674"/>
      <c r="BM443" s="674"/>
      <c r="BN443" s="674"/>
      <c r="BO443" s="674"/>
      <c r="BP443" s="674"/>
      <c r="BQ443" s="674"/>
      <c r="BR443" s="674"/>
      <c r="BS443" s="674"/>
      <c r="BT443" s="674"/>
      <c r="BU443" s="674"/>
      <c r="BV443" s="674"/>
      <c r="BW443" s="674"/>
      <c r="BX443" s="674"/>
      <c r="BY443" s="674"/>
      <c r="BZ443" s="107">
        <f t="shared" ref="BZ443:CQ443" si="1399">SUM(BZ444:BZ444)</f>
        <v>0</v>
      </c>
      <c r="CA443" s="107">
        <f t="shared" si="1399"/>
        <v>0</v>
      </c>
      <c r="CB443" s="107">
        <f t="shared" si="1399"/>
        <v>0</v>
      </c>
      <c r="CC443" s="107">
        <f t="shared" si="1399"/>
        <v>0</v>
      </c>
      <c r="CD443" s="107">
        <f t="shared" si="1399"/>
        <v>0</v>
      </c>
      <c r="CE443" s="107">
        <f t="shared" si="1399"/>
        <v>0</v>
      </c>
      <c r="CF443" s="107">
        <f t="shared" si="1399"/>
        <v>0</v>
      </c>
      <c r="CG443" s="107">
        <f t="shared" si="1399"/>
        <v>0</v>
      </c>
      <c r="CH443" s="107">
        <f t="shared" si="1399"/>
        <v>0</v>
      </c>
      <c r="CI443" s="107">
        <f t="shared" si="1399"/>
        <v>0</v>
      </c>
      <c r="CJ443" s="107">
        <f t="shared" si="1399"/>
        <v>0</v>
      </c>
      <c r="CK443" s="107">
        <f t="shared" si="1399"/>
        <v>0</v>
      </c>
      <c r="CL443" s="107">
        <f t="shared" si="1399"/>
        <v>0</v>
      </c>
      <c r="CM443" s="107">
        <f t="shared" si="1399"/>
        <v>0</v>
      </c>
      <c r="CN443" s="107">
        <f t="shared" si="1399"/>
        <v>0</v>
      </c>
      <c r="CO443" s="107">
        <f t="shared" si="1399"/>
        <v>0</v>
      </c>
      <c r="CP443" s="107">
        <f t="shared" si="1399"/>
        <v>0</v>
      </c>
      <c r="CQ443" s="107">
        <f t="shared" si="1399"/>
        <v>0</v>
      </c>
      <c r="CR443" s="107">
        <f>SUM(CR444:CR444)</f>
        <v>0</v>
      </c>
      <c r="CS443" s="107">
        <f t="shared" si="1284"/>
        <v>0</v>
      </c>
      <c r="CT443" s="107">
        <f>SUM(CT444:CT444)</f>
        <v>0</v>
      </c>
      <c r="CU443" s="107">
        <f>SUM(CU444:CU444)</f>
        <v>0</v>
      </c>
      <c r="CV443" s="107">
        <f>SUM(CV444:CV444)</f>
        <v>0</v>
      </c>
      <c r="CW443" s="107">
        <f t="shared" si="1285"/>
        <v>0</v>
      </c>
      <c r="CX443" s="107">
        <f t="shared" si="1394"/>
        <v>0</v>
      </c>
      <c r="CY443" s="107">
        <f t="shared" si="1394"/>
        <v>0</v>
      </c>
      <c r="CZ443" s="107">
        <f t="shared" si="1394"/>
        <v>0</v>
      </c>
      <c r="DA443" s="107">
        <f t="shared" si="1394"/>
        <v>0</v>
      </c>
      <c r="DB443" s="107">
        <f>SUM(DB444:DB444)</f>
        <v>0</v>
      </c>
      <c r="DC443" s="107">
        <f>SUM(DC444:DC444)</f>
        <v>9212.2099999999991</v>
      </c>
      <c r="DD443" s="107">
        <f t="shared" si="1379"/>
        <v>0</v>
      </c>
      <c r="DE443" s="107">
        <f t="shared" si="1380"/>
        <v>94.609380616405275</v>
      </c>
      <c r="DF443" s="107">
        <f t="shared" si="1393"/>
        <v>0</v>
      </c>
      <c r="DG443" s="107">
        <f t="shared" si="1394"/>
        <v>16700</v>
      </c>
      <c r="DH443" s="107">
        <f t="shared" si="1394"/>
        <v>4525.25</v>
      </c>
      <c r="DI443" s="107">
        <f t="shared" si="1290"/>
        <v>27.097305389221553</v>
      </c>
      <c r="DJ443" s="107">
        <f>SUM(DJ444:DJ444)</f>
        <v>-6962.9</v>
      </c>
      <c r="DK443" s="107">
        <f>SUM(DK444:DK444)</f>
        <v>9737.1</v>
      </c>
      <c r="DL443" s="107">
        <f t="shared" si="1381"/>
        <v>0</v>
      </c>
      <c r="DM443" s="107">
        <f>SUM(DM444:DM444)</f>
        <v>0</v>
      </c>
      <c r="DN443" s="107">
        <f>SUM(DN444:DN444)</f>
        <v>9737.1</v>
      </c>
      <c r="DO443" s="107">
        <f t="shared" si="1396"/>
        <v>9737.1</v>
      </c>
      <c r="DP443" s="107">
        <f t="shared" si="1382"/>
        <v>100</v>
      </c>
      <c r="DQ443" s="107">
        <f>SUM(DQ444:DQ444)</f>
        <v>0</v>
      </c>
      <c r="DR443" s="107">
        <f>SUM(DR444:DR444)</f>
        <v>9737.1</v>
      </c>
      <c r="DS443" s="107">
        <f t="shared" si="1397"/>
        <v>9737.1</v>
      </c>
      <c r="DT443" s="107">
        <f t="shared" si="1383"/>
        <v>100</v>
      </c>
      <c r="DU443" s="107">
        <f>SUM(DU444:DU444)</f>
        <v>0</v>
      </c>
      <c r="DV443" s="107">
        <f>SUM(DV444:DV444)</f>
        <v>9737.1</v>
      </c>
      <c r="DW443" s="107">
        <f t="shared" ref="DW443:DZ443" si="1400">SUM(DW444:DW444)</f>
        <v>0</v>
      </c>
      <c r="DX443" s="107">
        <f t="shared" si="1400"/>
        <v>0</v>
      </c>
      <c r="DY443" s="107">
        <f t="shared" si="1400"/>
        <v>0</v>
      </c>
      <c r="DZ443" s="107">
        <f t="shared" si="1400"/>
        <v>0</v>
      </c>
    </row>
    <row r="444" spans="1:130" s="630" customFormat="1" ht="20.100000000000001" customHeight="1" x14ac:dyDescent="0.35">
      <c r="A444" s="622"/>
      <c r="B444" s="622"/>
      <c r="C444" s="641"/>
      <c r="D444" s="622"/>
      <c r="E444" s="622"/>
      <c r="F444" s="622"/>
      <c r="G444" s="622"/>
      <c r="H444" s="622"/>
      <c r="I444" s="622"/>
      <c r="J444" s="757" t="s">
        <v>208</v>
      </c>
      <c r="K444" s="810"/>
      <c r="L444" s="587"/>
      <c r="M444" s="680"/>
      <c r="N444" s="734">
        <v>3241</v>
      </c>
      <c r="O444" s="682" t="s">
        <v>640</v>
      </c>
      <c r="P444" s="676"/>
      <c r="Q444" s="676"/>
      <c r="R444" s="676"/>
      <c r="S444" s="676"/>
      <c r="T444" s="676"/>
      <c r="U444" s="676"/>
      <c r="V444" s="676"/>
      <c r="W444" s="676"/>
      <c r="X444" s="676"/>
      <c r="Y444" s="676"/>
      <c r="Z444" s="676"/>
      <c r="AA444" s="676"/>
      <c r="AB444" s="676"/>
      <c r="AC444" s="676"/>
      <c r="AD444" s="676"/>
      <c r="AE444" s="676"/>
      <c r="AF444" s="676"/>
      <c r="AG444" s="676"/>
      <c r="AH444" s="676"/>
      <c r="AI444" s="677"/>
      <c r="AJ444" s="676"/>
      <c r="AK444" s="676"/>
      <c r="AL444" s="676"/>
      <c r="AM444" s="676"/>
      <c r="AN444" s="674"/>
      <c r="AO444" s="674"/>
      <c r="AP444" s="674"/>
      <c r="AQ444" s="674"/>
      <c r="AR444" s="674"/>
      <c r="AS444" s="674"/>
      <c r="AT444" s="674"/>
      <c r="AU444" s="674"/>
      <c r="AV444" s="674"/>
      <c r="AW444" s="674"/>
      <c r="AX444" s="674"/>
      <c r="AY444" s="674"/>
      <c r="AZ444" s="674"/>
      <c r="BA444" s="674"/>
      <c r="BB444" s="674"/>
      <c r="BC444" s="674"/>
      <c r="BD444" s="674"/>
      <c r="BE444" s="674"/>
      <c r="BF444" s="674"/>
      <c r="BG444" s="674"/>
      <c r="BH444" s="674"/>
      <c r="BI444" s="674"/>
      <c r="BJ444" s="674"/>
      <c r="BK444" s="674"/>
      <c r="BL444" s="674"/>
      <c r="BM444" s="674"/>
      <c r="BN444" s="674"/>
      <c r="BO444" s="674"/>
      <c r="BP444" s="674"/>
      <c r="BQ444" s="674"/>
      <c r="BR444" s="674"/>
      <c r="BS444" s="674"/>
      <c r="BT444" s="674"/>
      <c r="BU444" s="674"/>
      <c r="BV444" s="674"/>
      <c r="BW444" s="674"/>
      <c r="BX444" s="674"/>
      <c r="BY444" s="674"/>
      <c r="BZ444" s="51">
        <v>0</v>
      </c>
      <c r="CA444" s="51">
        <v>0</v>
      </c>
      <c r="CB444" s="51">
        <v>0</v>
      </c>
      <c r="CC444" s="51">
        <v>0</v>
      </c>
      <c r="CD444" s="51">
        <v>0</v>
      </c>
      <c r="CE444" s="51">
        <v>0</v>
      </c>
      <c r="CF444" s="51">
        <v>0</v>
      </c>
      <c r="CG444" s="51">
        <v>0</v>
      </c>
      <c r="CH444" s="51">
        <v>0</v>
      </c>
      <c r="CI444" s="51">
        <v>0</v>
      </c>
      <c r="CJ444" s="51">
        <v>0</v>
      </c>
      <c r="CK444" s="51">
        <v>0</v>
      </c>
      <c r="CL444" s="51">
        <v>0</v>
      </c>
      <c r="CM444" s="51">
        <v>0</v>
      </c>
      <c r="CN444" s="51">
        <v>0</v>
      </c>
      <c r="CO444" s="51">
        <v>0</v>
      </c>
      <c r="CP444" s="51">
        <v>0</v>
      </c>
      <c r="CQ444" s="51">
        <v>0</v>
      </c>
      <c r="CR444" s="51">
        <v>0</v>
      </c>
      <c r="CS444" s="51">
        <f t="shared" si="1284"/>
        <v>0</v>
      </c>
      <c r="CT444" s="51">
        <f>(CU444-CQ444)</f>
        <v>0</v>
      </c>
      <c r="CU444" s="51">
        <v>0</v>
      </c>
      <c r="CV444" s="51">
        <v>0</v>
      </c>
      <c r="CW444" s="51">
        <f t="shared" si="1285"/>
        <v>0</v>
      </c>
      <c r="CX444" s="51">
        <f>(CY444-CU444)</f>
        <v>0</v>
      </c>
      <c r="CY444" s="51">
        <v>0</v>
      </c>
      <c r="CZ444" s="51">
        <v>0</v>
      </c>
      <c r="DA444" s="51">
        <v>0</v>
      </c>
      <c r="DB444" s="51">
        <v>0</v>
      </c>
      <c r="DC444" s="51">
        <v>9212.2099999999991</v>
      </c>
      <c r="DD444" s="51">
        <f t="shared" si="1379"/>
        <v>0</v>
      </c>
      <c r="DE444" s="51">
        <f t="shared" si="1380"/>
        <v>94.609380616405275</v>
      </c>
      <c r="DF444" s="51"/>
      <c r="DG444" s="51">
        <v>16700</v>
      </c>
      <c r="DH444" s="51">
        <v>4525.25</v>
      </c>
      <c r="DI444" s="51">
        <f t="shared" si="1290"/>
        <v>27.097305389221553</v>
      </c>
      <c r="DJ444" s="51">
        <f>(DK444-DG444)</f>
        <v>-6962.9</v>
      </c>
      <c r="DK444" s="51">
        <v>9737.1</v>
      </c>
      <c r="DL444" s="51">
        <f t="shared" si="1381"/>
        <v>0</v>
      </c>
      <c r="DM444" s="51">
        <f>(DN444-DK444)</f>
        <v>0</v>
      </c>
      <c r="DN444" s="51">
        <v>9737.1</v>
      </c>
      <c r="DO444" s="51">
        <v>9737.1</v>
      </c>
      <c r="DP444" s="51">
        <f t="shared" si="1382"/>
        <v>100</v>
      </c>
      <c r="DQ444" s="51">
        <f>(DR444-DN444)</f>
        <v>0</v>
      </c>
      <c r="DR444" s="51">
        <v>9737.1</v>
      </c>
      <c r="DS444" s="51">
        <v>9737.1</v>
      </c>
      <c r="DT444" s="51">
        <f t="shared" si="1383"/>
        <v>100</v>
      </c>
      <c r="DU444" s="51">
        <f>(DV444-DR444)</f>
        <v>0</v>
      </c>
      <c r="DV444" s="51">
        <v>9737.1</v>
      </c>
      <c r="DW444" s="51"/>
      <c r="DX444" s="51"/>
      <c r="DY444" s="51"/>
      <c r="DZ444" s="51"/>
    </row>
    <row r="445" spans="1:130" s="630" customFormat="1" ht="20.100000000000001" customHeight="1" x14ac:dyDescent="0.35">
      <c r="A445" s="622"/>
      <c r="B445" s="622"/>
      <c r="C445" s="641"/>
      <c r="D445" s="622"/>
      <c r="E445" s="622"/>
      <c r="F445" s="622"/>
      <c r="G445" s="622"/>
      <c r="H445" s="622"/>
      <c r="I445" s="622"/>
      <c r="J445" s="622" t="s">
        <v>208</v>
      </c>
      <c r="K445" s="811">
        <v>4</v>
      </c>
      <c r="L445" s="905" t="s">
        <v>184</v>
      </c>
      <c r="M445" s="905"/>
      <c r="N445" s="905"/>
      <c r="O445" s="905"/>
      <c r="P445" s="676"/>
      <c r="Q445" s="676"/>
      <c r="R445" s="676"/>
      <c r="S445" s="676"/>
      <c r="T445" s="676"/>
      <c r="U445" s="676"/>
      <c r="V445" s="676"/>
      <c r="W445" s="676"/>
      <c r="X445" s="676"/>
      <c r="Y445" s="676"/>
      <c r="Z445" s="676"/>
      <c r="AA445" s="676"/>
      <c r="AB445" s="676"/>
      <c r="AC445" s="676"/>
      <c r="AD445" s="676"/>
      <c r="AE445" s="676"/>
      <c r="AF445" s="676"/>
      <c r="AG445" s="676"/>
      <c r="AH445" s="676"/>
      <c r="AI445" s="677"/>
      <c r="AJ445" s="676"/>
      <c r="AK445" s="676"/>
      <c r="AL445" s="676"/>
      <c r="AM445" s="676"/>
      <c r="AN445" s="674"/>
      <c r="AO445" s="674"/>
      <c r="AP445" s="674"/>
      <c r="AQ445" s="674"/>
      <c r="AR445" s="674"/>
      <c r="AS445" s="674"/>
      <c r="AT445" s="674"/>
      <c r="AU445" s="674"/>
      <c r="AV445" s="674"/>
      <c r="AW445" s="674"/>
      <c r="AX445" s="674"/>
      <c r="AY445" s="674"/>
      <c r="AZ445" s="674"/>
      <c r="BA445" s="674"/>
      <c r="BB445" s="674"/>
      <c r="BC445" s="674"/>
      <c r="BD445" s="674"/>
      <c r="BE445" s="674"/>
      <c r="BF445" s="674"/>
      <c r="BG445" s="674"/>
      <c r="BH445" s="674"/>
      <c r="BI445" s="674"/>
      <c r="BJ445" s="674"/>
      <c r="BK445" s="674"/>
      <c r="BL445" s="674"/>
      <c r="BM445" s="674"/>
      <c r="BN445" s="674"/>
      <c r="BO445" s="674"/>
      <c r="BP445" s="674"/>
      <c r="BQ445" s="674"/>
      <c r="BR445" s="674"/>
      <c r="BS445" s="674"/>
      <c r="BT445" s="674"/>
      <c r="BU445" s="674"/>
      <c r="BV445" s="674"/>
      <c r="BW445" s="674"/>
      <c r="BX445" s="674"/>
      <c r="BY445" s="674"/>
      <c r="BZ445" s="107">
        <f t="shared" ref="BZ445:CQ449" si="1401">SUM(BZ446:BZ446)</f>
        <v>0</v>
      </c>
      <c r="CA445" s="107">
        <f t="shared" si="1401"/>
        <v>0</v>
      </c>
      <c r="CB445" s="107">
        <f t="shared" si="1401"/>
        <v>0</v>
      </c>
      <c r="CC445" s="107">
        <f t="shared" si="1401"/>
        <v>0</v>
      </c>
      <c r="CD445" s="107">
        <f t="shared" si="1401"/>
        <v>0</v>
      </c>
      <c r="CE445" s="107">
        <f t="shared" si="1401"/>
        <v>0</v>
      </c>
      <c r="CF445" s="107">
        <f t="shared" si="1401"/>
        <v>0</v>
      </c>
      <c r="CG445" s="107">
        <f t="shared" si="1401"/>
        <v>0</v>
      </c>
      <c r="CH445" s="107">
        <f t="shared" si="1401"/>
        <v>0</v>
      </c>
      <c r="CI445" s="107">
        <f t="shared" si="1401"/>
        <v>0</v>
      </c>
      <c r="CJ445" s="107">
        <f t="shared" si="1401"/>
        <v>0</v>
      </c>
      <c r="CK445" s="107">
        <f t="shared" si="1401"/>
        <v>0</v>
      </c>
      <c r="CL445" s="107">
        <f t="shared" si="1401"/>
        <v>0</v>
      </c>
      <c r="CM445" s="107">
        <f t="shared" si="1401"/>
        <v>0</v>
      </c>
      <c r="CN445" s="107">
        <f t="shared" si="1401"/>
        <v>0</v>
      </c>
      <c r="CO445" s="107">
        <f t="shared" si="1401"/>
        <v>0</v>
      </c>
      <c r="CP445" s="107">
        <f t="shared" si="1401"/>
        <v>0</v>
      </c>
      <c r="CQ445" s="107">
        <f t="shared" si="1401"/>
        <v>0</v>
      </c>
      <c r="CR445" s="107">
        <f t="shared" ref="CR445:CY449" si="1402">SUM(CR446:CR446)</f>
        <v>0</v>
      </c>
      <c r="CS445" s="107">
        <f t="shared" si="1284"/>
        <v>0</v>
      </c>
      <c r="CT445" s="107">
        <f t="shared" si="1402"/>
        <v>0</v>
      </c>
      <c r="CU445" s="107">
        <f t="shared" si="1402"/>
        <v>0</v>
      </c>
      <c r="CV445" s="107">
        <f t="shared" si="1402"/>
        <v>0</v>
      </c>
      <c r="CW445" s="107">
        <f t="shared" si="1285"/>
        <v>0</v>
      </c>
      <c r="CX445" s="107">
        <f t="shared" si="1402"/>
        <v>0</v>
      </c>
      <c r="CY445" s="107">
        <f t="shared" si="1402"/>
        <v>0</v>
      </c>
      <c r="CZ445" s="107">
        <f t="shared" ref="CZ445:DH449" si="1403">SUM(CZ446:CZ446)</f>
        <v>20000</v>
      </c>
      <c r="DA445" s="107">
        <f t="shared" si="1403"/>
        <v>0</v>
      </c>
      <c r="DB445" s="107">
        <f>SUM(DB446:DB446)</f>
        <v>0</v>
      </c>
      <c r="DC445" s="107">
        <f>SUM(DC446:DC446)</f>
        <v>0</v>
      </c>
      <c r="DD445" s="107">
        <f t="shared" si="1379"/>
        <v>0</v>
      </c>
      <c r="DE445" s="107">
        <f t="shared" si="1380"/>
        <v>0</v>
      </c>
      <c r="DF445" s="107">
        <f t="shared" ref="DF445:DF449" si="1404">SUM(DF446:DF446)</f>
        <v>0</v>
      </c>
      <c r="DG445" s="107">
        <f>SUM(DG446:DG446)</f>
        <v>10000</v>
      </c>
      <c r="DH445" s="107">
        <f t="shared" si="1403"/>
        <v>0</v>
      </c>
      <c r="DI445" s="107">
        <f t="shared" si="1290"/>
        <v>0</v>
      </c>
      <c r="DJ445" s="107">
        <f t="shared" ref="DJ445:DJ449" si="1405">SUM(DJ446:DJ446)</f>
        <v>70000</v>
      </c>
      <c r="DK445" s="107">
        <f>SUM(DK446:DK446)</f>
        <v>80000</v>
      </c>
      <c r="DL445" s="107">
        <f t="shared" si="1381"/>
        <v>0</v>
      </c>
      <c r="DM445" s="107">
        <f t="shared" ref="DM445:DM449" si="1406">SUM(DM446:DM446)</f>
        <v>0</v>
      </c>
      <c r="DN445" s="107">
        <f>SUM(DN446:DN446)</f>
        <v>80000</v>
      </c>
      <c r="DO445" s="107">
        <f t="shared" ref="DO445:DO449" si="1407">SUM(DO446:DO446)</f>
        <v>0</v>
      </c>
      <c r="DP445" s="107">
        <f t="shared" si="1382"/>
        <v>0</v>
      </c>
      <c r="DQ445" s="107">
        <f t="shared" ref="DQ445:DQ449" si="1408">SUM(DQ446:DQ446)</f>
        <v>0</v>
      </c>
      <c r="DR445" s="107">
        <f>SUM(DR446:DR446)</f>
        <v>80000</v>
      </c>
      <c r="DS445" s="107">
        <f t="shared" ref="DS445:DS449" si="1409">SUM(DS446:DS446)</f>
        <v>70000</v>
      </c>
      <c r="DT445" s="107">
        <f t="shared" si="1383"/>
        <v>87.5</v>
      </c>
      <c r="DU445" s="107">
        <f t="shared" ref="DU445:DU449" si="1410">SUM(DU446:DU446)</f>
        <v>0</v>
      </c>
      <c r="DV445" s="107">
        <f>SUM(DV446:DV446)</f>
        <v>80000</v>
      </c>
      <c r="DW445" s="107">
        <f t="shared" ref="DW445:DZ445" si="1411">SUM(DW446:DW446)</f>
        <v>0</v>
      </c>
      <c r="DX445" s="107">
        <f t="shared" si="1411"/>
        <v>0</v>
      </c>
      <c r="DY445" s="107">
        <f t="shared" si="1411"/>
        <v>0</v>
      </c>
      <c r="DZ445" s="107">
        <f t="shared" si="1411"/>
        <v>0</v>
      </c>
    </row>
    <row r="446" spans="1:130" s="630" customFormat="1" ht="20.100000000000001" customHeight="1" x14ac:dyDescent="0.35">
      <c r="A446" s="622"/>
      <c r="B446" s="622"/>
      <c r="C446" s="641"/>
      <c r="D446" s="622"/>
      <c r="E446" s="622"/>
      <c r="F446" s="622"/>
      <c r="G446" s="622"/>
      <c r="H446" s="622"/>
      <c r="I446" s="622"/>
      <c r="J446" s="622" t="s">
        <v>208</v>
      </c>
      <c r="K446" s="810"/>
      <c r="L446" s="819">
        <v>42</v>
      </c>
      <c r="M446" s="819" t="s">
        <v>182</v>
      </c>
      <c r="N446" s="690"/>
      <c r="O446" s="805"/>
      <c r="P446" s="676"/>
      <c r="Q446" s="676"/>
      <c r="R446" s="676"/>
      <c r="S446" s="676"/>
      <c r="T446" s="676"/>
      <c r="U446" s="676"/>
      <c r="V446" s="676"/>
      <c r="W446" s="676"/>
      <c r="X446" s="676"/>
      <c r="Y446" s="676"/>
      <c r="Z446" s="676"/>
      <c r="AA446" s="676"/>
      <c r="AB446" s="676"/>
      <c r="AC446" s="676"/>
      <c r="AD446" s="676"/>
      <c r="AE446" s="676"/>
      <c r="AF446" s="676"/>
      <c r="AG446" s="676"/>
      <c r="AH446" s="676"/>
      <c r="AI446" s="677"/>
      <c r="AJ446" s="676"/>
      <c r="AK446" s="676"/>
      <c r="AL446" s="676"/>
      <c r="AM446" s="676"/>
      <c r="AN446" s="674"/>
      <c r="AO446" s="674"/>
      <c r="AP446" s="674"/>
      <c r="AQ446" s="674"/>
      <c r="AR446" s="674"/>
      <c r="AS446" s="674"/>
      <c r="AT446" s="674"/>
      <c r="AU446" s="674"/>
      <c r="AV446" s="674"/>
      <c r="AW446" s="674"/>
      <c r="AX446" s="674"/>
      <c r="AY446" s="674"/>
      <c r="AZ446" s="674"/>
      <c r="BA446" s="674"/>
      <c r="BB446" s="674"/>
      <c r="BC446" s="674"/>
      <c r="BD446" s="674"/>
      <c r="BE446" s="674"/>
      <c r="BF446" s="674"/>
      <c r="BG446" s="674"/>
      <c r="BH446" s="674"/>
      <c r="BI446" s="674"/>
      <c r="BJ446" s="674"/>
      <c r="BK446" s="674"/>
      <c r="BL446" s="674"/>
      <c r="BM446" s="674"/>
      <c r="BN446" s="674"/>
      <c r="BO446" s="674"/>
      <c r="BP446" s="674"/>
      <c r="BQ446" s="674"/>
      <c r="BR446" s="674"/>
      <c r="BS446" s="674"/>
      <c r="BT446" s="674"/>
      <c r="BU446" s="674"/>
      <c r="BV446" s="674"/>
      <c r="BW446" s="674"/>
      <c r="BX446" s="674"/>
      <c r="BY446" s="674"/>
      <c r="BZ446" s="107">
        <f t="shared" ref="BZ446:CR446" si="1412">SUM(BZ449:BZ449)</f>
        <v>0</v>
      </c>
      <c r="CA446" s="107">
        <f t="shared" si="1412"/>
        <v>0</v>
      </c>
      <c r="CB446" s="107">
        <f t="shared" si="1412"/>
        <v>0</v>
      </c>
      <c r="CC446" s="107">
        <f t="shared" si="1412"/>
        <v>0</v>
      </c>
      <c r="CD446" s="107">
        <f t="shared" si="1412"/>
        <v>0</v>
      </c>
      <c r="CE446" s="107">
        <f t="shared" si="1412"/>
        <v>0</v>
      </c>
      <c r="CF446" s="107">
        <f t="shared" si="1412"/>
        <v>0</v>
      </c>
      <c r="CG446" s="107">
        <f t="shared" si="1412"/>
        <v>0</v>
      </c>
      <c r="CH446" s="107">
        <f t="shared" si="1412"/>
        <v>0</v>
      </c>
      <c r="CI446" s="107">
        <f t="shared" si="1412"/>
        <v>0</v>
      </c>
      <c r="CJ446" s="107">
        <f t="shared" si="1412"/>
        <v>0</v>
      </c>
      <c r="CK446" s="107">
        <f t="shared" si="1412"/>
        <v>0</v>
      </c>
      <c r="CL446" s="107">
        <f t="shared" si="1412"/>
        <v>0</v>
      </c>
      <c r="CM446" s="107">
        <f t="shared" si="1412"/>
        <v>0</v>
      </c>
      <c r="CN446" s="107">
        <f t="shared" si="1412"/>
        <v>0</v>
      </c>
      <c r="CO446" s="107">
        <f t="shared" si="1412"/>
        <v>0</v>
      </c>
      <c r="CP446" s="107">
        <f t="shared" si="1412"/>
        <v>0</v>
      </c>
      <c r="CQ446" s="107">
        <f t="shared" si="1412"/>
        <v>0</v>
      </c>
      <c r="CR446" s="107">
        <f t="shared" si="1412"/>
        <v>0</v>
      </c>
      <c r="CS446" s="107">
        <f t="shared" si="1284"/>
        <v>0</v>
      </c>
      <c r="CT446" s="107">
        <f>SUM(CT449:CT449)</f>
        <v>0</v>
      </c>
      <c r="CU446" s="107">
        <f>SUM(CU449:CU449)</f>
        <v>0</v>
      </c>
      <c r="CV446" s="107">
        <f>SUM(CV449:CV449)</f>
        <v>0</v>
      </c>
      <c r="CW446" s="107">
        <f t="shared" si="1285"/>
        <v>0</v>
      </c>
      <c r="CX446" s="107">
        <f>SUM(CX449:CX449)</f>
        <v>0</v>
      </c>
      <c r="CY446" s="107">
        <f>SUM(CY449:CY449)</f>
        <v>0</v>
      </c>
      <c r="CZ446" s="107">
        <v>20000</v>
      </c>
      <c r="DA446" s="107">
        <f>SUM(DA449:DA449)</f>
        <v>0</v>
      </c>
      <c r="DB446" s="107">
        <f>SUM(DB449+DB447)</f>
        <v>0</v>
      </c>
      <c r="DC446" s="107">
        <f>SUM(DC449+DC447)</f>
        <v>0</v>
      </c>
      <c r="DD446" s="107">
        <f t="shared" si="1379"/>
        <v>0</v>
      </c>
      <c r="DE446" s="107">
        <f t="shared" si="1380"/>
        <v>0</v>
      </c>
      <c r="DF446" s="107">
        <f>SUM(DF449+DF447)</f>
        <v>0</v>
      </c>
      <c r="DG446" s="107">
        <f>SUM(DG449+DG447)</f>
        <v>10000</v>
      </c>
      <c r="DH446" s="107">
        <f>SUM(DH449+DH447)</f>
        <v>0</v>
      </c>
      <c r="DI446" s="107">
        <f t="shared" si="1290"/>
        <v>0</v>
      </c>
      <c r="DJ446" s="107">
        <f>SUM(DJ449+DJ447)</f>
        <v>70000</v>
      </c>
      <c r="DK446" s="107">
        <f>SUM(DK449+DK447)</f>
        <v>80000</v>
      </c>
      <c r="DL446" s="107">
        <f t="shared" si="1381"/>
        <v>0</v>
      </c>
      <c r="DM446" s="107">
        <f>SUM(DM449+DM447)</f>
        <v>0</v>
      </c>
      <c r="DN446" s="107">
        <f>SUM(DN449+DN447)</f>
        <v>80000</v>
      </c>
      <c r="DO446" s="107">
        <f>SUM(DO449+DO447)</f>
        <v>0</v>
      </c>
      <c r="DP446" s="107">
        <f t="shared" si="1382"/>
        <v>0</v>
      </c>
      <c r="DQ446" s="107">
        <f>SUM(DQ449+DQ447)</f>
        <v>0</v>
      </c>
      <c r="DR446" s="107">
        <f>SUM(DR449+DR447)</f>
        <v>80000</v>
      </c>
      <c r="DS446" s="107">
        <f>SUM(DS449+DS447)</f>
        <v>70000</v>
      </c>
      <c r="DT446" s="107">
        <f t="shared" si="1383"/>
        <v>87.5</v>
      </c>
      <c r="DU446" s="107">
        <f>SUM(DU449+DU447)</f>
        <v>0</v>
      </c>
      <c r="DV446" s="107">
        <f>SUM(DV449+DV447)</f>
        <v>80000</v>
      </c>
      <c r="DW446" s="107">
        <f t="shared" ref="DW446:DZ446" si="1413">SUM(DW449+DW447)</f>
        <v>0</v>
      </c>
      <c r="DX446" s="107">
        <f t="shared" ref="DX446" si="1414">SUM(DX449+DX447)</f>
        <v>0</v>
      </c>
      <c r="DY446" s="107">
        <f t="shared" si="1413"/>
        <v>0</v>
      </c>
      <c r="DZ446" s="107">
        <f t="shared" si="1413"/>
        <v>0</v>
      </c>
    </row>
    <row r="447" spans="1:130" s="630" customFormat="1" ht="20.100000000000001" customHeight="1" x14ac:dyDescent="0.35">
      <c r="A447" s="622"/>
      <c r="B447" s="622" t="s">
        <v>761</v>
      </c>
      <c r="C447" s="641" t="s">
        <v>473</v>
      </c>
      <c r="D447" s="622"/>
      <c r="E447" s="622"/>
      <c r="F447" s="622"/>
      <c r="G447" s="622"/>
      <c r="H447" s="622"/>
      <c r="I447" s="622"/>
      <c r="J447" s="622" t="s">
        <v>208</v>
      </c>
      <c r="K447" s="810"/>
      <c r="L447" s="587"/>
      <c r="M447" s="822">
        <v>422</v>
      </c>
      <c r="N447" s="690" t="s">
        <v>79</v>
      </c>
      <c r="O447" s="805"/>
      <c r="P447" s="676"/>
      <c r="Q447" s="676"/>
      <c r="R447" s="676"/>
      <c r="S447" s="676"/>
      <c r="T447" s="676"/>
      <c r="U447" s="676"/>
      <c r="V447" s="676"/>
      <c r="W447" s="676"/>
      <c r="X447" s="676"/>
      <c r="Y447" s="676"/>
      <c r="Z447" s="676"/>
      <c r="AA447" s="676"/>
      <c r="AB447" s="676"/>
      <c r="AC447" s="676"/>
      <c r="AD447" s="676"/>
      <c r="AE447" s="676"/>
      <c r="AF447" s="676"/>
      <c r="AG447" s="676"/>
      <c r="AH447" s="676"/>
      <c r="AI447" s="677"/>
      <c r="AJ447" s="676"/>
      <c r="AK447" s="676"/>
      <c r="AL447" s="676"/>
      <c r="AM447" s="676"/>
      <c r="AN447" s="674"/>
      <c r="AO447" s="674"/>
      <c r="AP447" s="674"/>
      <c r="AQ447" s="674"/>
      <c r="AR447" s="674"/>
      <c r="AS447" s="674"/>
      <c r="AT447" s="674"/>
      <c r="AU447" s="674"/>
      <c r="AV447" s="674"/>
      <c r="AW447" s="674"/>
      <c r="AX447" s="674"/>
      <c r="AY447" s="674"/>
      <c r="AZ447" s="674"/>
      <c r="BA447" s="674"/>
      <c r="BB447" s="674"/>
      <c r="BC447" s="674"/>
      <c r="BD447" s="674"/>
      <c r="BE447" s="674"/>
      <c r="BF447" s="674"/>
      <c r="BG447" s="674"/>
      <c r="BH447" s="674"/>
      <c r="BI447" s="674"/>
      <c r="BJ447" s="674"/>
      <c r="BK447" s="674"/>
      <c r="BL447" s="674"/>
      <c r="BM447" s="674"/>
      <c r="BN447" s="674"/>
      <c r="BO447" s="674"/>
      <c r="BP447" s="674"/>
      <c r="BQ447" s="674"/>
      <c r="BR447" s="674"/>
      <c r="BS447" s="674"/>
      <c r="BT447" s="674"/>
      <c r="BU447" s="674"/>
      <c r="BV447" s="674"/>
      <c r="BW447" s="674"/>
      <c r="BX447" s="674"/>
      <c r="BY447" s="674"/>
      <c r="BZ447" s="51"/>
      <c r="CA447" s="51"/>
      <c r="CB447" s="51"/>
      <c r="CC447" s="51"/>
      <c r="CD447" s="51"/>
      <c r="CE447" s="51"/>
      <c r="CF447" s="51"/>
      <c r="CG447" s="51"/>
      <c r="CH447" s="51"/>
      <c r="CI447" s="51"/>
      <c r="CJ447" s="51"/>
      <c r="CK447" s="51"/>
      <c r="CL447" s="51"/>
      <c r="CM447" s="51"/>
      <c r="CN447" s="51"/>
      <c r="CO447" s="51"/>
      <c r="CP447" s="51"/>
      <c r="CQ447" s="51"/>
      <c r="CR447" s="51"/>
      <c r="CS447" s="51"/>
      <c r="CT447" s="51"/>
      <c r="CU447" s="51"/>
      <c r="CV447" s="51"/>
      <c r="CW447" s="51"/>
      <c r="CX447" s="51"/>
      <c r="CY447" s="51"/>
      <c r="CZ447" s="107"/>
      <c r="DA447" s="107"/>
      <c r="DB447" s="107">
        <f>SUM(DB448:DB448)</f>
        <v>0</v>
      </c>
      <c r="DC447" s="107">
        <f>SUM(DC448:DC448)</f>
        <v>0</v>
      </c>
      <c r="DD447" s="107">
        <f t="shared" si="1379"/>
        <v>0</v>
      </c>
      <c r="DE447" s="107">
        <f t="shared" si="1380"/>
        <v>0</v>
      </c>
      <c r="DF447" s="107">
        <f t="shared" ref="DF447" si="1415">SUM(DF448:DF448)</f>
        <v>0</v>
      </c>
      <c r="DG447" s="107">
        <f t="shared" ref="DG447:DH447" si="1416">SUM(DG448:DG448)</f>
        <v>0</v>
      </c>
      <c r="DH447" s="107">
        <f t="shared" si="1416"/>
        <v>0</v>
      </c>
      <c r="DI447" s="107">
        <f t="shared" si="1290"/>
        <v>0</v>
      </c>
      <c r="DJ447" s="107">
        <f>SUM(DJ448:DJ448)</f>
        <v>70000</v>
      </c>
      <c r="DK447" s="107">
        <f>SUM(DK448:DK448)</f>
        <v>70000</v>
      </c>
      <c r="DL447" s="107">
        <f t="shared" si="1381"/>
        <v>0</v>
      </c>
      <c r="DM447" s="107">
        <f>SUM(DM448:DM448)</f>
        <v>0</v>
      </c>
      <c r="DN447" s="107">
        <f>SUM(DN448:DN448)</f>
        <v>70000</v>
      </c>
      <c r="DO447" s="107">
        <f t="shared" ref="DO447" si="1417">SUM(DO448:DO448)</f>
        <v>0</v>
      </c>
      <c r="DP447" s="107">
        <f t="shared" si="1382"/>
        <v>0</v>
      </c>
      <c r="DQ447" s="107">
        <f>SUM(DQ448:DQ448)</f>
        <v>0</v>
      </c>
      <c r="DR447" s="107">
        <f>SUM(DR448:DR448)</f>
        <v>70000</v>
      </c>
      <c r="DS447" s="107">
        <f t="shared" ref="DS447" si="1418">SUM(DS448:DS448)</f>
        <v>0</v>
      </c>
      <c r="DT447" s="107">
        <f t="shared" si="1383"/>
        <v>0</v>
      </c>
      <c r="DU447" s="107">
        <f>SUM(DU448:DU448)</f>
        <v>0</v>
      </c>
      <c r="DV447" s="107">
        <f>SUM(DV448:DV448)</f>
        <v>70000</v>
      </c>
      <c r="DW447" s="107">
        <f t="shared" ref="DW447:DZ447" si="1419">SUM(DW448:DW448)</f>
        <v>0</v>
      </c>
      <c r="DX447" s="107">
        <f t="shared" si="1419"/>
        <v>0</v>
      </c>
      <c r="DY447" s="107">
        <f t="shared" si="1419"/>
        <v>0</v>
      </c>
      <c r="DZ447" s="107">
        <f t="shared" si="1419"/>
        <v>0</v>
      </c>
    </row>
    <row r="448" spans="1:130" s="630" customFormat="1" ht="20.100000000000001" customHeight="1" x14ac:dyDescent="0.35">
      <c r="A448" s="622"/>
      <c r="B448" s="622"/>
      <c r="C448" s="641"/>
      <c r="D448" s="622"/>
      <c r="E448" s="622"/>
      <c r="F448" s="622"/>
      <c r="G448" s="622"/>
      <c r="H448" s="622"/>
      <c r="I448" s="622"/>
      <c r="J448" s="622" t="s">
        <v>208</v>
      </c>
      <c r="K448" s="810"/>
      <c r="L448" s="587"/>
      <c r="M448" s="680"/>
      <c r="N448" s="734">
        <v>4221</v>
      </c>
      <c r="O448" s="682" t="s">
        <v>80</v>
      </c>
      <c r="P448" s="676"/>
      <c r="Q448" s="676"/>
      <c r="R448" s="676"/>
      <c r="S448" s="676"/>
      <c r="T448" s="676"/>
      <c r="U448" s="676"/>
      <c r="V448" s="676"/>
      <c r="W448" s="676"/>
      <c r="X448" s="676"/>
      <c r="Y448" s="676"/>
      <c r="Z448" s="676"/>
      <c r="AA448" s="676"/>
      <c r="AB448" s="676"/>
      <c r="AC448" s="676"/>
      <c r="AD448" s="676"/>
      <c r="AE448" s="676"/>
      <c r="AF448" s="676"/>
      <c r="AG448" s="676"/>
      <c r="AH448" s="676"/>
      <c r="AI448" s="677"/>
      <c r="AJ448" s="676"/>
      <c r="AK448" s="676"/>
      <c r="AL448" s="676"/>
      <c r="AM448" s="676"/>
      <c r="AN448" s="674"/>
      <c r="AO448" s="674"/>
      <c r="AP448" s="674"/>
      <c r="AQ448" s="674"/>
      <c r="AR448" s="674"/>
      <c r="AS448" s="674"/>
      <c r="AT448" s="674"/>
      <c r="AU448" s="674"/>
      <c r="AV448" s="674"/>
      <c r="AW448" s="674"/>
      <c r="AX448" s="674"/>
      <c r="AY448" s="674"/>
      <c r="AZ448" s="674"/>
      <c r="BA448" s="674"/>
      <c r="BB448" s="674"/>
      <c r="BC448" s="674"/>
      <c r="BD448" s="674"/>
      <c r="BE448" s="674"/>
      <c r="BF448" s="674"/>
      <c r="BG448" s="674"/>
      <c r="BH448" s="674"/>
      <c r="BI448" s="674"/>
      <c r="BJ448" s="674"/>
      <c r="BK448" s="674"/>
      <c r="BL448" s="674"/>
      <c r="BM448" s="674"/>
      <c r="BN448" s="674"/>
      <c r="BO448" s="674"/>
      <c r="BP448" s="674"/>
      <c r="BQ448" s="674"/>
      <c r="BR448" s="674"/>
      <c r="BS448" s="674"/>
      <c r="BT448" s="674"/>
      <c r="BU448" s="674"/>
      <c r="BV448" s="674"/>
      <c r="BW448" s="674"/>
      <c r="BX448" s="674"/>
      <c r="BY448" s="674"/>
      <c r="BZ448" s="51"/>
      <c r="CA448" s="51"/>
      <c r="CB448" s="51"/>
      <c r="CC448" s="51"/>
      <c r="CD448" s="51"/>
      <c r="CE448" s="51"/>
      <c r="CF448" s="51"/>
      <c r="CG448" s="51"/>
      <c r="CH448" s="51"/>
      <c r="CI448" s="51"/>
      <c r="CJ448" s="51"/>
      <c r="CK448" s="51"/>
      <c r="CL448" s="51"/>
      <c r="CM448" s="51"/>
      <c r="CN448" s="51"/>
      <c r="CO448" s="51"/>
      <c r="CP448" s="51"/>
      <c r="CQ448" s="51"/>
      <c r="CR448" s="51"/>
      <c r="CS448" s="51"/>
      <c r="CT448" s="51"/>
      <c r="CU448" s="51"/>
      <c r="CV448" s="51"/>
      <c r="CW448" s="51"/>
      <c r="CX448" s="51"/>
      <c r="CY448" s="51"/>
      <c r="CZ448" s="51"/>
      <c r="DA448" s="51"/>
      <c r="DB448" s="51">
        <v>0</v>
      </c>
      <c r="DC448" s="51">
        <v>0</v>
      </c>
      <c r="DD448" s="51">
        <f t="shared" si="1379"/>
        <v>0</v>
      </c>
      <c r="DE448" s="51">
        <f t="shared" si="1380"/>
        <v>0</v>
      </c>
      <c r="DF448" s="51"/>
      <c r="DG448" s="51"/>
      <c r="DH448" s="51"/>
      <c r="DI448" s="51">
        <f t="shared" si="1290"/>
        <v>0</v>
      </c>
      <c r="DJ448" s="51">
        <f>(DK448-DG448)</f>
        <v>70000</v>
      </c>
      <c r="DK448" s="51">
        <v>70000</v>
      </c>
      <c r="DL448" s="51">
        <f t="shared" si="1381"/>
        <v>0</v>
      </c>
      <c r="DM448" s="51">
        <f>(DN448-DK448)</f>
        <v>0</v>
      </c>
      <c r="DN448" s="51">
        <v>70000</v>
      </c>
      <c r="DO448" s="51"/>
      <c r="DP448" s="51">
        <f t="shared" si="1382"/>
        <v>0</v>
      </c>
      <c r="DQ448" s="51">
        <f>(DR448-DN448)</f>
        <v>0</v>
      </c>
      <c r="DR448" s="51">
        <v>70000</v>
      </c>
      <c r="DS448" s="51"/>
      <c r="DT448" s="51">
        <f t="shared" si="1383"/>
        <v>0</v>
      </c>
      <c r="DU448" s="51">
        <f>(DV448-DR448)</f>
        <v>0</v>
      </c>
      <c r="DV448" s="51">
        <v>70000</v>
      </c>
      <c r="DW448" s="51"/>
      <c r="DX448" s="51"/>
      <c r="DY448" s="51"/>
      <c r="DZ448" s="51"/>
    </row>
    <row r="449" spans="1:130" s="630" customFormat="1" ht="20.100000000000001" customHeight="1" x14ac:dyDescent="0.35">
      <c r="A449" s="622"/>
      <c r="B449" s="622" t="s">
        <v>750</v>
      </c>
      <c r="C449" s="641" t="s">
        <v>7</v>
      </c>
      <c r="D449" s="622"/>
      <c r="E449" s="622"/>
      <c r="F449" s="622"/>
      <c r="G449" s="622"/>
      <c r="H449" s="622"/>
      <c r="I449" s="622"/>
      <c r="J449" s="622" t="s">
        <v>208</v>
      </c>
      <c r="K449" s="810"/>
      <c r="L449" s="587"/>
      <c r="M449" s="817">
        <v>422</v>
      </c>
      <c r="N449" s="691" t="s">
        <v>79</v>
      </c>
      <c r="O449" s="802"/>
      <c r="P449" s="676"/>
      <c r="Q449" s="676"/>
      <c r="R449" s="676"/>
      <c r="S449" s="676"/>
      <c r="T449" s="676"/>
      <c r="U449" s="676"/>
      <c r="V449" s="676"/>
      <c r="W449" s="676"/>
      <c r="X449" s="676"/>
      <c r="Y449" s="676"/>
      <c r="Z449" s="676"/>
      <c r="AA449" s="676"/>
      <c r="AB449" s="676"/>
      <c r="AC449" s="676"/>
      <c r="AD449" s="676"/>
      <c r="AE449" s="676"/>
      <c r="AF449" s="676"/>
      <c r="AG449" s="676"/>
      <c r="AH449" s="676"/>
      <c r="AI449" s="677"/>
      <c r="AJ449" s="676"/>
      <c r="AK449" s="676"/>
      <c r="AL449" s="676"/>
      <c r="AM449" s="676"/>
      <c r="AN449" s="674"/>
      <c r="AO449" s="674"/>
      <c r="AP449" s="674"/>
      <c r="AQ449" s="674"/>
      <c r="AR449" s="674"/>
      <c r="AS449" s="674"/>
      <c r="AT449" s="674"/>
      <c r="AU449" s="674"/>
      <c r="AV449" s="674"/>
      <c r="AW449" s="674"/>
      <c r="AX449" s="674"/>
      <c r="AY449" s="674"/>
      <c r="AZ449" s="674"/>
      <c r="BA449" s="674"/>
      <c r="BB449" s="674"/>
      <c r="BC449" s="674"/>
      <c r="BD449" s="674"/>
      <c r="BE449" s="674"/>
      <c r="BF449" s="674"/>
      <c r="BG449" s="674"/>
      <c r="BH449" s="674"/>
      <c r="BI449" s="674"/>
      <c r="BJ449" s="674"/>
      <c r="BK449" s="674"/>
      <c r="BL449" s="674"/>
      <c r="BM449" s="674"/>
      <c r="BN449" s="674"/>
      <c r="BO449" s="674"/>
      <c r="BP449" s="674"/>
      <c r="BQ449" s="674"/>
      <c r="BR449" s="674"/>
      <c r="BS449" s="674"/>
      <c r="BT449" s="674"/>
      <c r="BU449" s="674"/>
      <c r="BV449" s="674"/>
      <c r="BW449" s="674"/>
      <c r="BX449" s="674"/>
      <c r="BY449" s="674"/>
      <c r="BZ449" s="107">
        <f t="shared" si="1401"/>
        <v>0</v>
      </c>
      <c r="CA449" s="107">
        <f t="shared" si="1401"/>
        <v>0</v>
      </c>
      <c r="CB449" s="107">
        <f t="shared" si="1401"/>
        <v>0</v>
      </c>
      <c r="CC449" s="107">
        <f t="shared" si="1401"/>
        <v>0</v>
      </c>
      <c r="CD449" s="107">
        <f t="shared" si="1401"/>
        <v>0</v>
      </c>
      <c r="CE449" s="107">
        <f t="shared" si="1401"/>
        <v>0</v>
      </c>
      <c r="CF449" s="107">
        <f t="shared" si="1401"/>
        <v>0</v>
      </c>
      <c r="CG449" s="107">
        <f t="shared" si="1401"/>
        <v>0</v>
      </c>
      <c r="CH449" s="107">
        <f t="shared" si="1401"/>
        <v>0</v>
      </c>
      <c r="CI449" s="107">
        <f t="shared" si="1401"/>
        <v>0</v>
      </c>
      <c r="CJ449" s="107">
        <f t="shared" si="1401"/>
        <v>0</v>
      </c>
      <c r="CK449" s="107">
        <f t="shared" si="1401"/>
        <v>0</v>
      </c>
      <c r="CL449" s="107">
        <f t="shared" si="1401"/>
        <v>0</v>
      </c>
      <c r="CM449" s="107">
        <f t="shared" si="1401"/>
        <v>0</v>
      </c>
      <c r="CN449" s="107">
        <f t="shared" si="1401"/>
        <v>0</v>
      </c>
      <c r="CO449" s="107">
        <f t="shared" si="1401"/>
        <v>0</v>
      </c>
      <c r="CP449" s="107">
        <f t="shared" si="1401"/>
        <v>0</v>
      </c>
      <c r="CQ449" s="107">
        <f t="shared" si="1401"/>
        <v>0</v>
      </c>
      <c r="CR449" s="107">
        <f t="shared" si="1402"/>
        <v>0</v>
      </c>
      <c r="CS449" s="107">
        <f t="shared" si="1284"/>
        <v>0</v>
      </c>
      <c r="CT449" s="107">
        <f t="shared" si="1402"/>
        <v>0</v>
      </c>
      <c r="CU449" s="107">
        <f t="shared" si="1402"/>
        <v>0</v>
      </c>
      <c r="CV449" s="107">
        <f t="shared" si="1402"/>
        <v>0</v>
      </c>
      <c r="CW449" s="107">
        <f t="shared" si="1285"/>
        <v>0</v>
      </c>
      <c r="CX449" s="107">
        <f t="shared" si="1402"/>
        <v>0</v>
      </c>
      <c r="CY449" s="107">
        <f t="shared" si="1402"/>
        <v>0</v>
      </c>
      <c r="CZ449" s="107">
        <f t="shared" si="1403"/>
        <v>0</v>
      </c>
      <c r="DA449" s="107">
        <f t="shared" si="1403"/>
        <v>0</v>
      </c>
      <c r="DB449" s="107">
        <f>SUM(DB450:DB450)</f>
        <v>0</v>
      </c>
      <c r="DC449" s="107">
        <f>SUM(DC450:DC450)</f>
        <v>0</v>
      </c>
      <c r="DD449" s="107">
        <f t="shared" si="1379"/>
        <v>0</v>
      </c>
      <c r="DE449" s="107">
        <f t="shared" si="1380"/>
        <v>0</v>
      </c>
      <c r="DF449" s="107">
        <f t="shared" si="1404"/>
        <v>0</v>
      </c>
      <c r="DG449" s="107">
        <f>SUM(DG450:DG450)</f>
        <v>10000</v>
      </c>
      <c r="DH449" s="107">
        <f t="shared" si="1403"/>
        <v>0</v>
      </c>
      <c r="DI449" s="107">
        <f t="shared" si="1290"/>
        <v>0</v>
      </c>
      <c r="DJ449" s="107">
        <f t="shared" si="1405"/>
        <v>0</v>
      </c>
      <c r="DK449" s="107">
        <f>SUM(DK450:DK450)</f>
        <v>10000</v>
      </c>
      <c r="DL449" s="107">
        <f t="shared" si="1381"/>
        <v>0</v>
      </c>
      <c r="DM449" s="107">
        <f t="shared" si="1406"/>
        <v>0</v>
      </c>
      <c r="DN449" s="107">
        <f>SUM(DN450:DN450)</f>
        <v>10000</v>
      </c>
      <c r="DO449" s="107">
        <f t="shared" si="1407"/>
        <v>0</v>
      </c>
      <c r="DP449" s="107">
        <f t="shared" si="1382"/>
        <v>0</v>
      </c>
      <c r="DQ449" s="107">
        <f t="shared" si="1408"/>
        <v>0</v>
      </c>
      <c r="DR449" s="107">
        <f>SUM(DR450:DR450)</f>
        <v>10000</v>
      </c>
      <c r="DS449" s="107">
        <f t="shared" si="1409"/>
        <v>70000</v>
      </c>
      <c r="DT449" s="107">
        <f t="shared" si="1383"/>
        <v>700</v>
      </c>
      <c r="DU449" s="107">
        <f t="shared" si="1410"/>
        <v>0</v>
      </c>
      <c r="DV449" s="107">
        <f>SUM(DV450:DV450)</f>
        <v>10000</v>
      </c>
      <c r="DW449" s="107">
        <f t="shared" ref="DW449:DZ449" si="1420">SUM(DW450:DW450)</f>
        <v>0</v>
      </c>
      <c r="DX449" s="107">
        <f t="shared" si="1420"/>
        <v>0</v>
      </c>
      <c r="DY449" s="107">
        <f t="shared" si="1420"/>
        <v>0</v>
      </c>
      <c r="DZ449" s="107">
        <f t="shared" si="1420"/>
        <v>0</v>
      </c>
    </row>
    <row r="450" spans="1:130" s="630" customFormat="1" ht="20.100000000000001" customHeight="1" x14ac:dyDescent="0.35">
      <c r="A450" s="622"/>
      <c r="B450" s="622"/>
      <c r="C450" s="641"/>
      <c r="D450" s="622"/>
      <c r="E450" s="622"/>
      <c r="F450" s="622"/>
      <c r="G450" s="622"/>
      <c r="H450" s="622"/>
      <c r="I450" s="622"/>
      <c r="J450" s="622" t="s">
        <v>208</v>
      </c>
      <c r="K450" s="810"/>
      <c r="L450" s="587"/>
      <c r="M450" s="587"/>
      <c r="N450" s="692">
        <v>4221</v>
      </c>
      <c r="O450" s="642" t="s">
        <v>80</v>
      </c>
      <c r="P450" s="676"/>
      <c r="Q450" s="676"/>
      <c r="R450" s="676"/>
      <c r="S450" s="676"/>
      <c r="T450" s="676"/>
      <c r="U450" s="676"/>
      <c r="V450" s="676"/>
      <c r="W450" s="676"/>
      <c r="X450" s="676"/>
      <c r="Y450" s="676"/>
      <c r="Z450" s="676"/>
      <c r="AA450" s="676"/>
      <c r="AB450" s="676"/>
      <c r="AC450" s="676"/>
      <c r="AD450" s="676"/>
      <c r="AE450" s="676"/>
      <c r="AF450" s="676"/>
      <c r="AG450" s="676"/>
      <c r="AH450" s="676"/>
      <c r="AI450" s="677"/>
      <c r="AJ450" s="676"/>
      <c r="AK450" s="676"/>
      <c r="AL450" s="676"/>
      <c r="AM450" s="676"/>
      <c r="AN450" s="674"/>
      <c r="AO450" s="674"/>
      <c r="AP450" s="674"/>
      <c r="AQ450" s="674"/>
      <c r="AR450" s="674"/>
      <c r="AS450" s="674"/>
      <c r="AT450" s="674"/>
      <c r="AU450" s="674"/>
      <c r="AV450" s="674"/>
      <c r="AW450" s="674"/>
      <c r="AX450" s="674"/>
      <c r="AY450" s="674"/>
      <c r="AZ450" s="674"/>
      <c r="BA450" s="674"/>
      <c r="BB450" s="674"/>
      <c r="BC450" s="674"/>
      <c r="BD450" s="674"/>
      <c r="BE450" s="674"/>
      <c r="BF450" s="674"/>
      <c r="BG450" s="674"/>
      <c r="BH450" s="674"/>
      <c r="BI450" s="674"/>
      <c r="BJ450" s="674"/>
      <c r="BK450" s="674"/>
      <c r="BL450" s="674"/>
      <c r="BM450" s="674"/>
      <c r="BN450" s="674"/>
      <c r="BO450" s="674"/>
      <c r="BP450" s="674"/>
      <c r="BQ450" s="674"/>
      <c r="BR450" s="674"/>
      <c r="BS450" s="674"/>
      <c r="BT450" s="674"/>
      <c r="BU450" s="674"/>
      <c r="BV450" s="674"/>
      <c r="BW450" s="674"/>
      <c r="BX450" s="674"/>
      <c r="BY450" s="674"/>
      <c r="BZ450" s="674">
        <v>0</v>
      </c>
      <c r="CA450" s="674">
        <v>0</v>
      </c>
      <c r="CB450" s="674">
        <v>0</v>
      </c>
      <c r="CC450" s="674">
        <v>0</v>
      </c>
      <c r="CD450" s="674">
        <v>0</v>
      </c>
      <c r="CE450" s="674">
        <v>0</v>
      </c>
      <c r="CF450" s="674">
        <v>0</v>
      </c>
      <c r="CG450" s="674">
        <v>0</v>
      </c>
      <c r="CH450" s="674">
        <v>0</v>
      </c>
      <c r="CI450" s="674">
        <v>0</v>
      </c>
      <c r="CJ450" s="674">
        <v>0</v>
      </c>
      <c r="CK450" s="674">
        <v>0</v>
      </c>
      <c r="CL450" s="674">
        <v>0</v>
      </c>
      <c r="CM450" s="674">
        <v>0</v>
      </c>
      <c r="CN450" s="674">
        <v>0</v>
      </c>
      <c r="CO450" s="674">
        <v>0</v>
      </c>
      <c r="CP450" s="674">
        <v>0</v>
      </c>
      <c r="CQ450" s="674">
        <v>0</v>
      </c>
      <c r="CR450" s="674">
        <v>0</v>
      </c>
      <c r="CS450" s="674">
        <f t="shared" si="1284"/>
        <v>0</v>
      </c>
      <c r="CT450" s="674">
        <f>(CU450-CQ450)</f>
        <v>0</v>
      </c>
      <c r="CU450" s="674">
        <v>0</v>
      </c>
      <c r="CV450" s="674">
        <v>0</v>
      </c>
      <c r="CW450" s="674">
        <f t="shared" si="1285"/>
        <v>0</v>
      </c>
      <c r="CX450" s="674">
        <f>(CY450-CU450)</f>
        <v>0</v>
      </c>
      <c r="CY450" s="674">
        <v>0</v>
      </c>
      <c r="CZ450" s="744">
        <v>0</v>
      </c>
      <c r="DA450" s="744">
        <v>0</v>
      </c>
      <c r="DB450" s="744">
        <v>0</v>
      </c>
      <c r="DC450" s="744">
        <v>0</v>
      </c>
      <c r="DD450" s="674">
        <f t="shared" si="1379"/>
        <v>0</v>
      </c>
      <c r="DE450" s="674">
        <f t="shared" si="1380"/>
        <v>0</v>
      </c>
      <c r="DF450" s="744"/>
      <c r="DG450" s="744">
        <v>10000</v>
      </c>
      <c r="DH450" s="674"/>
      <c r="DI450" s="674">
        <f t="shared" si="1290"/>
        <v>0</v>
      </c>
      <c r="DJ450" s="674">
        <f>(DK450-DG450)</f>
        <v>0</v>
      </c>
      <c r="DK450" s="744">
        <v>10000</v>
      </c>
      <c r="DL450" s="674">
        <f t="shared" si="1381"/>
        <v>0</v>
      </c>
      <c r="DM450" s="674">
        <f>(DN450-DK450)</f>
        <v>0</v>
      </c>
      <c r="DN450" s="744">
        <v>10000</v>
      </c>
      <c r="DO450" s="674"/>
      <c r="DP450" s="674">
        <f t="shared" si="1382"/>
        <v>0</v>
      </c>
      <c r="DQ450" s="674">
        <f>(DR450-DN450)</f>
        <v>0</v>
      </c>
      <c r="DR450" s="744">
        <v>10000</v>
      </c>
      <c r="DS450" s="744">
        <v>70000</v>
      </c>
      <c r="DT450" s="674">
        <f t="shared" si="1383"/>
        <v>700</v>
      </c>
      <c r="DU450" s="674">
        <f>(DV450-DR450)</f>
        <v>0</v>
      </c>
      <c r="DV450" s="744">
        <v>10000</v>
      </c>
      <c r="DW450" s="744"/>
      <c r="DX450" s="744"/>
      <c r="DY450" s="744"/>
      <c r="DZ450" s="744"/>
    </row>
    <row r="451" spans="1:130" s="630" customFormat="1" ht="20.100000000000001" customHeight="1" x14ac:dyDescent="0.35">
      <c r="A451" s="634" t="s">
        <v>265</v>
      </c>
      <c r="B451" s="634" t="s">
        <v>666</v>
      </c>
      <c r="C451" s="530"/>
      <c r="D451" s="634"/>
      <c r="E451" s="634" t="s">
        <v>7</v>
      </c>
      <c r="F451" s="634"/>
      <c r="G451" s="634"/>
      <c r="H451" s="634"/>
      <c r="I451" s="634"/>
      <c r="J451" s="634" t="s">
        <v>208</v>
      </c>
      <c r="K451" s="651"/>
      <c r="L451" s="503" t="s">
        <v>654</v>
      </c>
      <c r="M451" s="503"/>
      <c r="N451" s="503"/>
      <c r="O451" s="807"/>
      <c r="P451" s="676"/>
      <c r="Q451" s="676"/>
      <c r="R451" s="676"/>
      <c r="S451" s="676"/>
      <c r="T451" s="676"/>
      <c r="U451" s="676"/>
      <c r="V451" s="676"/>
      <c r="W451" s="676"/>
      <c r="X451" s="676"/>
      <c r="Y451" s="676"/>
      <c r="Z451" s="676"/>
      <c r="AA451" s="676"/>
      <c r="AB451" s="676"/>
      <c r="AC451" s="676"/>
      <c r="AD451" s="676"/>
      <c r="AE451" s="676"/>
      <c r="AF451" s="676"/>
      <c r="AG451" s="676"/>
      <c r="AH451" s="676"/>
      <c r="AI451" s="677"/>
      <c r="AJ451" s="676"/>
      <c r="AK451" s="676"/>
      <c r="AL451" s="676"/>
      <c r="AM451" s="676"/>
      <c r="AN451" s="100">
        <f>AN454+AN495</f>
        <v>0</v>
      </c>
      <c r="AO451" s="100">
        <f>AO454+AO495</f>
        <v>0</v>
      </c>
      <c r="AP451" s="100">
        <f>AP454+AP495</f>
        <v>0</v>
      </c>
      <c r="AQ451" s="100">
        <f>AQ454+AQ495</f>
        <v>0</v>
      </c>
      <c r="AR451" s="100">
        <f>AR454</f>
        <v>0</v>
      </c>
      <c r="AS451" s="674"/>
      <c r="AT451" s="674"/>
      <c r="AU451" s="100">
        <f>AU454+AU495</f>
        <v>0</v>
      </c>
      <c r="AV451" s="100">
        <f>AV454</f>
        <v>0</v>
      </c>
      <c r="AW451" s="100">
        <f>AW454+AW495</f>
        <v>0</v>
      </c>
      <c r="AX451" s="100">
        <f>AX454+AX495</f>
        <v>0</v>
      </c>
      <c r="AY451" s="100">
        <f>AY454</f>
        <v>0</v>
      </c>
      <c r="AZ451" s="676"/>
      <c r="BA451" s="676"/>
      <c r="BB451" s="100">
        <f t="shared" ref="BB451:BK451" si="1421">BB454</f>
        <v>0</v>
      </c>
      <c r="BC451" s="100">
        <f t="shared" si="1421"/>
        <v>0</v>
      </c>
      <c r="BD451" s="100">
        <f t="shared" si="1421"/>
        <v>0</v>
      </c>
      <c r="BE451" s="100">
        <f t="shared" si="1421"/>
        <v>0</v>
      </c>
      <c r="BF451" s="100">
        <f t="shared" si="1421"/>
        <v>0</v>
      </c>
      <c r="BG451" s="100">
        <f>BG454</f>
        <v>0</v>
      </c>
      <c r="BH451" s="100">
        <f>BH454</f>
        <v>0</v>
      </c>
      <c r="BI451" s="100">
        <f t="shared" si="1421"/>
        <v>0</v>
      </c>
      <c r="BJ451" s="100">
        <f t="shared" si="1421"/>
        <v>0</v>
      </c>
      <c r="BK451" s="100">
        <f t="shared" si="1421"/>
        <v>0</v>
      </c>
      <c r="BL451" s="100">
        <f>IFERROR(BK451/BJ451*100,)</f>
        <v>0</v>
      </c>
      <c r="BM451" s="100"/>
      <c r="BN451" s="100"/>
      <c r="BO451" s="100">
        <f>BO454</f>
        <v>9600</v>
      </c>
      <c r="BP451" s="100"/>
      <c r="BQ451" s="100"/>
      <c r="BR451" s="100">
        <f t="shared" ref="BR451:BY451" si="1422">BR454</f>
        <v>19200</v>
      </c>
      <c r="BS451" s="100">
        <f t="shared" si="1422"/>
        <v>28800</v>
      </c>
      <c r="BT451" s="100">
        <f>BT454</f>
        <v>6703.25</v>
      </c>
      <c r="BU451" s="100">
        <f t="shared" si="1422"/>
        <v>3300</v>
      </c>
      <c r="BV451" s="100">
        <f t="shared" si="1422"/>
        <v>28800</v>
      </c>
      <c r="BW451" s="100"/>
      <c r="BX451" s="100"/>
      <c r="BY451" s="100">
        <f t="shared" si="1422"/>
        <v>12900</v>
      </c>
      <c r="BZ451" s="100">
        <f>BZ454</f>
        <v>11006.38</v>
      </c>
      <c r="CA451" s="100">
        <f>IFERROR(BZ451/BG451*100,)</f>
        <v>0</v>
      </c>
      <c r="CB451" s="100">
        <f>IFERROR(BZ451/BY451*100,)</f>
        <v>85.320775193798454</v>
      </c>
      <c r="CC451" s="100">
        <f>CC454</f>
        <v>28800</v>
      </c>
      <c r="CD451" s="100">
        <f>CD454</f>
        <v>28800</v>
      </c>
      <c r="CE451" s="100">
        <f>CE454</f>
        <v>28800</v>
      </c>
      <c r="CF451" s="100">
        <f>CF454</f>
        <v>4540</v>
      </c>
      <c r="CG451" s="100">
        <f>IFERROR(CF451/CE451*100,)</f>
        <v>15.763888888888889</v>
      </c>
      <c r="CH451" s="100">
        <f>CH454</f>
        <v>0</v>
      </c>
      <c r="CI451" s="100">
        <f>CI454</f>
        <v>28800</v>
      </c>
      <c r="CJ451" s="100"/>
      <c r="CK451" s="100">
        <f>IFERROR(CJ451/CI451*100,)</f>
        <v>0</v>
      </c>
      <c r="CL451" s="100">
        <f>CL454</f>
        <v>0</v>
      </c>
      <c r="CM451" s="100">
        <f>CM454</f>
        <v>28800</v>
      </c>
      <c r="CN451" s="100"/>
      <c r="CO451" s="100">
        <f>IFERROR(CN451/CM451*100,)</f>
        <v>0</v>
      </c>
      <c r="CP451" s="100">
        <f>CP454</f>
        <v>0</v>
      </c>
      <c r="CQ451" s="100">
        <f>CQ454</f>
        <v>28800</v>
      </c>
      <c r="CR451" s="100">
        <f>CR454</f>
        <v>10225.59</v>
      </c>
      <c r="CS451" s="100">
        <f>IFERROR(CR451/CQ451*100,)</f>
        <v>35.505520833333328</v>
      </c>
      <c r="CT451" s="100">
        <f>CT454</f>
        <v>-13574.41</v>
      </c>
      <c r="CU451" s="100">
        <f>CU454</f>
        <v>15225.59</v>
      </c>
      <c r="CV451" s="100">
        <f>CV454</f>
        <v>10225.59</v>
      </c>
      <c r="CW451" s="100">
        <f>IFERROR(CV451/CU451*100,)</f>
        <v>67.160550100193163</v>
      </c>
      <c r="CX451" s="100">
        <f t="shared" ref="CX451:DH451" si="1423">CX454</f>
        <v>3200</v>
      </c>
      <c r="CY451" s="100">
        <f t="shared" si="1423"/>
        <v>18425.59</v>
      </c>
      <c r="CZ451" s="100">
        <f t="shared" si="1423"/>
        <v>28800</v>
      </c>
      <c r="DA451" s="100">
        <f t="shared" si="1423"/>
        <v>28800</v>
      </c>
      <c r="DB451" s="100">
        <f>DB454</f>
        <v>9006.84</v>
      </c>
      <c r="DC451" s="100">
        <f>DC454</f>
        <v>15532.98</v>
      </c>
      <c r="DD451" s="100">
        <f t="shared" si="1379"/>
        <v>172.45759889150912</v>
      </c>
      <c r="DE451" s="100">
        <f t="shared" si="1380"/>
        <v>64.720749999999995</v>
      </c>
      <c r="DF451" s="100">
        <f t="shared" ref="DF451" si="1424">DF454</f>
        <v>17479.34</v>
      </c>
      <c r="DG451" s="100">
        <f t="shared" si="1423"/>
        <v>28800</v>
      </c>
      <c r="DH451" s="100">
        <f t="shared" si="1423"/>
        <v>7088.49</v>
      </c>
      <c r="DI451" s="100">
        <f>IFERROR(DH451/DG451*100,)</f>
        <v>24.6128125</v>
      </c>
      <c r="DJ451" s="100">
        <f>DJ454</f>
        <v>-4800</v>
      </c>
      <c r="DK451" s="100">
        <f>DK454</f>
        <v>24000</v>
      </c>
      <c r="DL451" s="100">
        <f t="shared" si="1381"/>
        <v>72.830583333333337</v>
      </c>
      <c r="DM451" s="100">
        <f>DM454</f>
        <v>0</v>
      </c>
      <c r="DN451" s="100">
        <f>DN454</f>
        <v>24000</v>
      </c>
      <c r="DO451" s="100">
        <f t="shared" ref="DO451" si="1425">DO454</f>
        <v>15532.98</v>
      </c>
      <c r="DP451" s="100">
        <f>IFERROR(DO451/DN451*100,)</f>
        <v>64.720749999999995</v>
      </c>
      <c r="DQ451" s="100">
        <f>DQ454</f>
        <v>0</v>
      </c>
      <c r="DR451" s="100">
        <f>DR454</f>
        <v>24000</v>
      </c>
      <c r="DS451" s="100">
        <f t="shared" ref="DS451" si="1426">DS454</f>
        <v>16658.46</v>
      </c>
      <c r="DT451" s="100">
        <f>IFERROR(DS451/DR451*100,)</f>
        <v>69.410249999999991</v>
      </c>
      <c r="DU451" s="100">
        <f>DU454</f>
        <v>-3000</v>
      </c>
      <c r="DV451" s="100">
        <f>DV454</f>
        <v>21000</v>
      </c>
      <c r="DW451" s="100">
        <f t="shared" ref="DW451:DZ451" si="1427">DW454</f>
        <v>25000</v>
      </c>
      <c r="DX451" s="100">
        <f t="shared" ref="DX451" si="1428">DX454</f>
        <v>25000</v>
      </c>
      <c r="DY451" s="100">
        <f t="shared" si="1427"/>
        <v>25000</v>
      </c>
      <c r="DZ451" s="100">
        <f t="shared" si="1427"/>
        <v>25000</v>
      </c>
    </row>
    <row r="452" spans="1:130" s="630" customFormat="1" ht="20.100000000000001" customHeight="1" x14ac:dyDescent="0.35">
      <c r="A452" s="637"/>
      <c r="B452" s="637"/>
      <c r="C452" s="643"/>
      <c r="D452" s="637"/>
      <c r="E452" s="637"/>
      <c r="F452" s="637"/>
      <c r="G452" s="637"/>
      <c r="H452" s="637"/>
      <c r="I452" s="637"/>
      <c r="J452" s="637"/>
      <c r="K452" s="657" t="s">
        <v>400</v>
      </c>
      <c r="L452" s="509" t="s">
        <v>408</v>
      </c>
      <c r="M452" s="552"/>
      <c r="N452" s="552"/>
      <c r="O452" s="814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591"/>
      <c r="AJ452" s="31"/>
      <c r="AK452" s="31"/>
      <c r="AL452" s="31"/>
      <c r="AM452" s="31"/>
      <c r="AN452" s="104"/>
      <c r="AO452" s="104"/>
      <c r="AP452" s="104"/>
      <c r="AQ452" s="104"/>
      <c r="AR452" s="104"/>
      <c r="AS452" s="51"/>
      <c r="AT452" s="51"/>
      <c r="AU452" s="104"/>
      <c r="AV452" s="104"/>
      <c r="AW452" s="104"/>
      <c r="AX452" s="104"/>
      <c r="AY452" s="104"/>
      <c r="AZ452" s="31"/>
      <c r="BA452" s="31"/>
      <c r="BB452" s="104"/>
      <c r="BC452" s="104"/>
      <c r="BD452" s="104"/>
      <c r="BE452" s="104"/>
      <c r="BF452" s="104"/>
      <c r="BG452" s="104"/>
      <c r="BH452" s="104"/>
      <c r="BI452" s="104"/>
      <c r="BJ452" s="104"/>
      <c r="BK452" s="104"/>
      <c r="BL452" s="104"/>
      <c r="BM452" s="104"/>
      <c r="BN452" s="104"/>
      <c r="BO452" s="104"/>
      <c r="BP452" s="104"/>
      <c r="BQ452" s="104"/>
      <c r="BR452" s="104"/>
      <c r="BS452" s="104"/>
      <c r="BT452" s="104"/>
      <c r="BU452" s="104"/>
      <c r="BV452" s="104"/>
      <c r="BW452" s="104"/>
      <c r="BX452" s="104"/>
      <c r="BY452" s="104"/>
      <c r="BZ452" s="104">
        <f>BZ456</f>
        <v>0</v>
      </c>
      <c r="CA452" s="104"/>
      <c r="CB452" s="104"/>
      <c r="CC452" s="104"/>
      <c r="CD452" s="104"/>
      <c r="CE452" s="104">
        <f t="shared" ref="CE452:CU452" si="1429">CE456</f>
        <v>0</v>
      </c>
      <c r="CF452" s="104">
        <f t="shared" si="1429"/>
        <v>0</v>
      </c>
      <c r="CG452" s="104">
        <f t="shared" si="1429"/>
        <v>0</v>
      </c>
      <c r="CH452" s="104">
        <f t="shared" si="1429"/>
        <v>0</v>
      </c>
      <c r="CI452" s="104">
        <f t="shared" si="1429"/>
        <v>0</v>
      </c>
      <c r="CJ452" s="104">
        <f t="shared" si="1429"/>
        <v>0</v>
      </c>
      <c r="CK452" s="104">
        <f t="shared" si="1429"/>
        <v>0</v>
      </c>
      <c r="CL452" s="104">
        <f t="shared" si="1429"/>
        <v>0</v>
      </c>
      <c r="CM452" s="104">
        <f t="shared" si="1429"/>
        <v>0</v>
      </c>
      <c r="CN452" s="104">
        <f t="shared" si="1429"/>
        <v>0</v>
      </c>
      <c r="CO452" s="104">
        <f t="shared" si="1429"/>
        <v>0</v>
      </c>
      <c r="CP452" s="104">
        <f t="shared" si="1429"/>
        <v>0</v>
      </c>
      <c r="CQ452" s="104">
        <f t="shared" si="1429"/>
        <v>0</v>
      </c>
      <c r="CR452" s="104">
        <f t="shared" si="1429"/>
        <v>0</v>
      </c>
      <c r="CS452" s="104">
        <f t="shared" si="1429"/>
        <v>0</v>
      </c>
      <c r="CT452" s="104">
        <f t="shared" si="1429"/>
        <v>5000</v>
      </c>
      <c r="CU452" s="104">
        <f t="shared" si="1429"/>
        <v>5000</v>
      </c>
      <c r="CV452" s="104">
        <f>CV456</f>
        <v>0</v>
      </c>
      <c r="CW452" s="104">
        <f>CW456</f>
        <v>0</v>
      </c>
      <c r="CX452" s="104">
        <f>CX456</f>
        <v>3200</v>
      </c>
      <c r="CY452" s="104">
        <f>CY456</f>
        <v>8200</v>
      </c>
      <c r="CZ452" s="104">
        <v>28800</v>
      </c>
      <c r="DA452" s="104">
        <v>28800</v>
      </c>
      <c r="DB452" s="104">
        <f>DB456</f>
        <v>9006.84</v>
      </c>
      <c r="DC452" s="104">
        <f>DC456</f>
        <v>15532.98</v>
      </c>
      <c r="DD452" s="104">
        <f t="shared" si="1379"/>
        <v>172.45759889150912</v>
      </c>
      <c r="DE452" s="104">
        <f t="shared" si="1380"/>
        <v>64.720749999999995</v>
      </c>
      <c r="DF452" s="104">
        <f t="shared" ref="DF452" si="1430">DF456</f>
        <v>7253.75</v>
      </c>
      <c r="DG452" s="104">
        <f>DG456</f>
        <v>28800</v>
      </c>
      <c r="DH452" s="104">
        <f t="shared" ref="DH452" si="1431">DH456</f>
        <v>7088.49</v>
      </c>
      <c r="DI452" s="104">
        <f t="shared" ref="DI452:DN452" si="1432">DI456</f>
        <v>24.6128125</v>
      </c>
      <c r="DJ452" s="104">
        <f t="shared" si="1432"/>
        <v>-4800</v>
      </c>
      <c r="DK452" s="104">
        <f t="shared" si="1432"/>
        <v>24000</v>
      </c>
      <c r="DL452" s="104">
        <f t="shared" si="1432"/>
        <v>30.223958333333336</v>
      </c>
      <c r="DM452" s="104">
        <f t="shared" si="1432"/>
        <v>0</v>
      </c>
      <c r="DN452" s="104">
        <f t="shared" si="1432"/>
        <v>24000</v>
      </c>
      <c r="DO452" s="104">
        <f t="shared" ref="DO452" si="1433">DO456</f>
        <v>15532.98</v>
      </c>
      <c r="DP452" s="104">
        <f>DP456</f>
        <v>64.720749999999995</v>
      </c>
      <c r="DQ452" s="104">
        <f>DQ456</f>
        <v>0</v>
      </c>
      <c r="DR452" s="104">
        <f>DR456</f>
        <v>24000</v>
      </c>
      <c r="DS452" s="104">
        <f t="shared" ref="DS452" si="1434">DS456</f>
        <v>16658.46</v>
      </c>
      <c r="DT452" s="104">
        <f>DT456</f>
        <v>69.410249999999991</v>
      </c>
      <c r="DU452" s="104">
        <f>DU456</f>
        <v>-3000</v>
      </c>
      <c r="DV452" s="104">
        <f>DV456</f>
        <v>21000</v>
      </c>
      <c r="DW452" s="104">
        <f t="shared" ref="DW452:DX452" si="1435">DW456</f>
        <v>25000</v>
      </c>
      <c r="DX452" s="104">
        <f t="shared" si="1435"/>
        <v>25000</v>
      </c>
      <c r="DY452" s="104">
        <v>25000</v>
      </c>
      <c r="DZ452" s="104">
        <v>25000</v>
      </c>
    </row>
    <row r="453" spans="1:130" s="630" customFormat="1" ht="20.100000000000001" customHeight="1" x14ac:dyDescent="0.35">
      <c r="A453" s="637"/>
      <c r="B453" s="637"/>
      <c r="C453" s="643"/>
      <c r="D453" s="637"/>
      <c r="E453" s="637"/>
      <c r="F453" s="637"/>
      <c r="G453" s="637"/>
      <c r="H453" s="637"/>
      <c r="I453" s="637"/>
      <c r="J453" s="637"/>
      <c r="K453" s="657" t="s">
        <v>478</v>
      </c>
      <c r="L453" s="509" t="s">
        <v>408</v>
      </c>
      <c r="M453" s="552"/>
      <c r="N453" s="552"/>
      <c r="O453" s="814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591"/>
      <c r="AJ453" s="31"/>
      <c r="AK453" s="31"/>
      <c r="AL453" s="31"/>
      <c r="AM453" s="31"/>
      <c r="AN453" s="104">
        <v>0</v>
      </c>
      <c r="AO453" s="104">
        <v>0</v>
      </c>
      <c r="AP453" s="104">
        <v>0</v>
      </c>
      <c r="AQ453" s="104">
        <v>0</v>
      </c>
      <c r="AR453" s="104">
        <f>AR454</f>
        <v>0</v>
      </c>
      <c r="AS453" s="51"/>
      <c r="AT453" s="51"/>
      <c r="AU453" s="104">
        <v>24170</v>
      </c>
      <c r="AV453" s="104">
        <f>AV454</f>
        <v>0</v>
      </c>
      <c r="AW453" s="104">
        <v>24170</v>
      </c>
      <c r="AX453" s="104">
        <v>24170</v>
      </c>
      <c r="AY453" s="104">
        <f>AY454</f>
        <v>0</v>
      </c>
      <c r="AZ453" s="31"/>
      <c r="BA453" s="31"/>
      <c r="BB453" s="104">
        <f>BB454</f>
        <v>0</v>
      </c>
      <c r="BC453" s="104">
        <f>BC454</f>
        <v>0</v>
      </c>
      <c r="BD453" s="104">
        <v>223030.65</v>
      </c>
      <c r="BE453" s="104">
        <f t="shared" ref="BE453:BK453" si="1436">BE454</f>
        <v>0</v>
      </c>
      <c r="BF453" s="104">
        <f t="shared" si="1436"/>
        <v>0</v>
      </c>
      <c r="BG453" s="104">
        <f t="shared" si="1436"/>
        <v>0</v>
      </c>
      <c r="BH453" s="104">
        <f t="shared" si="1436"/>
        <v>0</v>
      </c>
      <c r="BI453" s="104">
        <f t="shared" si="1436"/>
        <v>0</v>
      </c>
      <c r="BJ453" s="104">
        <f t="shared" si="1436"/>
        <v>0</v>
      </c>
      <c r="BK453" s="104">
        <f t="shared" si="1436"/>
        <v>0</v>
      </c>
      <c r="BL453" s="104">
        <f>IFERROR(BK453/BJ453*100,)</f>
        <v>0</v>
      </c>
      <c r="BM453" s="104"/>
      <c r="BN453" s="104"/>
      <c r="BO453" s="104">
        <f>BO454</f>
        <v>9600</v>
      </c>
      <c r="BP453" s="104"/>
      <c r="BQ453" s="104"/>
      <c r="BR453" s="104">
        <f t="shared" ref="BR453:BV454" si="1437">BR454</f>
        <v>19200</v>
      </c>
      <c r="BS453" s="104">
        <f t="shared" si="1437"/>
        <v>28800</v>
      </c>
      <c r="BT453" s="104">
        <f t="shared" si="1437"/>
        <v>6703.25</v>
      </c>
      <c r="BU453" s="104">
        <f t="shared" si="1437"/>
        <v>3300</v>
      </c>
      <c r="BV453" s="104">
        <f t="shared" si="1437"/>
        <v>28800</v>
      </c>
      <c r="BW453" s="104"/>
      <c r="BX453" s="104"/>
      <c r="BY453" s="104">
        <f>BY454</f>
        <v>12900</v>
      </c>
      <c r="BZ453" s="104">
        <f>BZ458</f>
        <v>11006.38</v>
      </c>
      <c r="CA453" s="104">
        <f>IFERROR(BZ453/BG453*100,)</f>
        <v>0</v>
      </c>
      <c r="CB453" s="104">
        <f>IFERROR(BZ453/BY453*100,)</f>
        <v>85.320775193798454</v>
      </c>
      <c r="CC453" s="104">
        <f t="shared" ref="CC453:CR454" si="1438">CC454</f>
        <v>28800</v>
      </c>
      <c r="CD453" s="104">
        <f t="shared" si="1438"/>
        <v>28800</v>
      </c>
      <c r="CE453" s="104">
        <f t="shared" ref="CE453:CU453" si="1439">CE458</f>
        <v>28800</v>
      </c>
      <c r="CF453" s="104">
        <f t="shared" si="1439"/>
        <v>4540</v>
      </c>
      <c r="CG453" s="104">
        <f t="shared" si="1439"/>
        <v>15.763888888888889</v>
      </c>
      <c r="CH453" s="104">
        <f t="shared" si="1439"/>
        <v>0</v>
      </c>
      <c r="CI453" s="104">
        <f t="shared" si="1439"/>
        <v>28800</v>
      </c>
      <c r="CJ453" s="104">
        <f t="shared" si="1439"/>
        <v>0</v>
      </c>
      <c r="CK453" s="104">
        <f t="shared" si="1439"/>
        <v>0</v>
      </c>
      <c r="CL453" s="104">
        <f t="shared" si="1439"/>
        <v>0</v>
      </c>
      <c r="CM453" s="104">
        <f t="shared" si="1439"/>
        <v>28800</v>
      </c>
      <c r="CN453" s="104">
        <f t="shared" si="1439"/>
        <v>0</v>
      </c>
      <c r="CO453" s="104">
        <f t="shared" si="1439"/>
        <v>0</v>
      </c>
      <c r="CP453" s="104">
        <f t="shared" si="1439"/>
        <v>0</v>
      </c>
      <c r="CQ453" s="104">
        <f t="shared" si="1439"/>
        <v>28800</v>
      </c>
      <c r="CR453" s="104">
        <f t="shared" si="1439"/>
        <v>10225.59</v>
      </c>
      <c r="CS453" s="104">
        <f t="shared" si="1439"/>
        <v>35.505520833333328</v>
      </c>
      <c r="CT453" s="104">
        <f t="shared" si="1439"/>
        <v>-18574.41</v>
      </c>
      <c r="CU453" s="104">
        <f t="shared" si="1439"/>
        <v>10225.59</v>
      </c>
      <c r="CV453" s="104">
        <f>CV458</f>
        <v>10225.59</v>
      </c>
      <c r="CW453" s="104">
        <f>CW458</f>
        <v>100</v>
      </c>
      <c r="CX453" s="104">
        <f>CX458</f>
        <v>0</v>
      </c>
      <c r="CY453" s="104">
        <f>CY458</f>
        <v>10225.59</v>
      </c>
      <c r="CZ453" s="104">
        <v>0</v>
      </c>
      <c r="DA453" s="104">
        <v>0</v>
      </c>
      <c r="DB453" s="104">
        <f>DB458</f>
        <v>0</v>
      </c>
      <c r="DC453" s="104">
        <f>DC458</f>
        <v>0</v>
      </c>
      <c r="DD453" s="104">
        <f t="shared" si="1379"/>
        <v>0</v>
      </c>
      <c r="DE453" s="104">
        <f t="shared" si="1380"/>
        <v>0</v>
      </c>
      <c r="DF453" s="104">
        <f t="shared" ref="DF453" si="1440">DF458</f>
        <v>10225.59</v>
      </c>
      <c r="DG453" s="104">
        <f>DG458</f>
        <v>0</v>
      </c>
      <c r="DH453" s="104">
        <f t="shared" ref="DH453" si="1441">DH458</f>
        <v>0</v>
      </c>
      <c r="DI453" s="104">
        <f t="shared" ref="DI453:DN453" si="1442">DI458</f>
        <v>0</v>
      </c>
      <c r="DJ453" s="104">
        <f t="shared" si="1442"/>
        <v>0</v>
      </c>
      <c r="DK453" s="104">
        <f t="shared" si="1442"/>
        <v>0</v>
      </c>
      <c r="DL453" s="104">
        <f t="shared" si="1442"/>
        <v>0</v>
      </c>
      <c r="DM453" s="104">
        <f t="shared" si="1442"/>
        <v>0</v>
      </c>
      <c r="DN453" s="104">
        <f t="shared" si="1442"/>
        <v>0</v>
      </c>
      <c r="DO453" s="104">
        <f t="shared" ref="DO453" si="1443">DO458</f>
        <v>0</v>
      </c>
      <c r="DP453" s="104">
        <f>DP458</f>
        <v>0</v>
      </c>
      <c r="DQ453" s="104">
        <f>DQ458</f>
        <v>0</v>
      </c>
      <c r="DR453" s="104">
        <f>DR458</f>
        <v>0</v>
      </c>
      <c r="DS453" s="104">
        <f t="shared" ref="DS453" si="1444">DS458</f>
        <v>0</v>
      </c>
      <c r="DT453" s="104">
        <f>DT458</f>
        <v>0</v>
      </c>
      <c r="DU453" s="104">
        <f>DU458</f>
        <v>0</v>
      </c>
      <c r="DV453" s="104">
        <f>DV458</f>
        <v>0</v>
      </c>
      <c r="DW453" s="104">
        <f t="shared" ref="DW453:DZ453" si="1445">DW458</f>
        <v>0</v>
      </c>
      <c r="DX453" s="104">
        <f t="shared" ref="DX453" si="1446">DX458</f>
        <v>0</v>
      </c>
      <c r="DY453" s="104">
        <f t="shared" si="1445"/>
        <v>0</v>
      </c>
      <c r="DZ453" s="104">
        <f t="shared" si="1445"/>
        <v>0</v>
      </c>
    </row>
    <row r="454" spans="1:130" ht="20.100000000000001" customHeight="1" x14ac:dyDescent="0.25">
      <c r="A454" s="645"/>
      <c r="B454" s="719"/>
      <c r="C454" s="645"/>
      <c r="D454" s="645"/>
      <c r="E454" s="645"/>
      <c r="F454" s="645"/>
      <c r="G454" s="645"/>
      <c r="H454" s="645"/>
      <c r="I454" s="645"/>
      <c r="J454" s="622" t="s">
        <v>208</v>
      </c>
      <c r="K454" s="656">
        <v>3</v>
      </c>
      <c r="L454" s="819" t="s">
        <v>181</v>
      </c>
      <c r="M454" s="819"/>
      <c r="N454" s="819"/>
      <c r="O454" s="518"/>
      <c r="P454" s="645"/>
      <c r="Q454" s="645"/>
      <c r="R454" s="645"/>
      <c r="S454" s="645"/>
      <c r="T454" s="645"/>
      <c r="U454" s="645"/>
      <c r="V454" s="645"/>
      <c r="W454" s="645"/>
      <c r="X454" s="645"/>
      <c r="Y454" s="645"/>
      <c r="Z454" s="645"/>
      <c r="AA454" s="645"/>
      <c r="AB454" s="645"/>
      <c r="AC454" s="645"/>
      <c r="AD454" s="645"/>
      <c r="AE454" s="645"/>
      <c r="AF454" s="645"/>
      <c r="AG454" s="645"/>
      <c r="AH454" s="645"/>
      <c r="AI454" s="645"/>
      <c r="AJ454" s="645"/>
      <c r="AK454" s="645"/>
      <c r="AL454" s="645"/>
      <c r="AM454" s="645"/>
      <c r="AN454" s="645"/>
      <c r="AO454" s="645"/>
      <c r="AP454" s="645"/>
      <c r="AQ454" s="645"/>
      <c r="AR454" s="645"/>
      <c r="AS454" s="645"/>
      <c r="AT454" s="645"/>
      <c r="AU454" s="645"/>
      <c r="AV454" s="645"/>
      <c r="AW454" s="645"/>
      <c r="AX454" s="645"/>
      <c r="AY454" s="645"/>
      <c r="AZ454" s="645"/>
      <c r="BA454" s="645"/>
      <c r="BB454" s="645"/>
      <c r="BC454" s="645"/>
      <c r="BD454" s="645"/>
      <c r="BE454" s="645"/>
      <c r="BF454" s="645"/>
      <c r="BG454" s="107">
        <f>BG455</f>
        <v>0</v>
      </c>
      <c r="BH454" s="107">
        <f>BH455</f>
        <v>0</v>
      </c>
      <c r="BI454" s="645"/>
      <c r="BJ454" s="107">
        <f>BJ455</f>
        <v>0</v>
      </c>
      <c r="BK454" s="107">
        <f>BK455</f>
        <v>0</v>
      </c>
      <c r="BL454" s="107">
        <f>IFERROR(BK454/BJ454*100,)</f>
        <v>0</v>
      </c>
      <c r="BM454" s="107"/>
      <c r="BN454" s="107"/>
      <c r="BO454" s="107">
        <f>BO455</f>
        <v>9600</v>
      </c>
      <c r="BP454" s="107"/>
      <c r="BQ454" s="107"/>
      <c r="BR454" s="107">
        <f t="shared" si="1437"/>
        <v>19200</v>
      </c>
      <c r="BS454" s="107">
        <f t="shared" si="1437"/>
        <v>28800</v>
      </c>
      <c r="BT454" s="107">
        <f t="shared" si="1437"/>
        <v>6703.25</v>
      </c>
      <c r="BU454" s="107">
        <f t="shared" si="1437"/>
        <v>3300</v>
      </c>
      <c r="BV454" s="107">
        <f t="shared" si="1437"/>
        <v>28800</v>
      </c>
      <c r="BW454" s="107"/>
      <c r="BX454" s="107"/>
      <c r="BY454" s="107">
        <f>BY455</f>
        <v>12900</v>
      </c>
      <c r="BZ454" s="107">
        <f>BZ455</f>
        <v>11006.38</v>
      </c>
      <c r="CA454" s="107">
        <f>IFERROR(BZ454/BG454*100,)</f>
        <v>0</v>
      </c>
      <c r="CB454" s="107">
        <f>IFERROR(BZ454/BY454*100,)</f>
        <v>85.320775193798454</v>
      </c>
      <c r="CC454" s="107">
        <f t="shared" si="1438"/>
        <v>28800</v>
      </c>
      <c r="CD454" s="107">
        <f t="shared" si="1438"/>
        <v>28800</v>
      </c>
      <c r="CE454" s="107">
        <f t="shared" si="1438"/>
        <v>28800</v>
      </c>
      <c r="CF454" s="107">
        <f t="shared" si="1438"/>
        <v>4540</v>
      </c>
      <c r="CG454" s="107">
        <f t="shared" si="1438"/>
        <v>15.763888888888889</v>
      </c>
      <c r="CH454" s="107">
        <f t="shared" si="1438"/>
        <v>0</v>
      </c>
      <c r="CI454" s="107">
        <f t="shared" si="1438"/>
        <v>28800</v>
      </c>
      <c r="CJ454" s="107">
        <f t="shared" si="1438"/>
        <v>0</v>
      </c>
      <c r="CK454" s="107">
        <f t="shared" si="1438"/>
        <v>0</v>
      </c>
      <c r="CL454" s="107">
        <f t="shared" si="1438"/>
        <v>0</v>
      </c>
      <c r="CM454" s="107">
        <f t="shared" si="1438"/>
        <v>28800</v>
      </c>
      <c r="CN454" s="107">
        <f t="shared" si="1438"/>
        <v>0</v>
      </c>
      <c r="CO454" s="107">
        <f t="shared" si="1438"/>
        <v>0</v>
      </c>
      <c r="CP454" s="107">
        <f t="shared" si="1438"/>
        <v>0</v>
      </c>
      <c r="CQ454" s="107">
        <f t="shared" si="1438"/>
        <v>28800</v>
      </c>
      <c r="CR454" s="107">
        <f t="shared" si="1438"/>
        <v>10225.59</v>
      </c>
      <c r="CS454" s="107">
        <f t="shared" ref="CS454:DU454" si="1447">CS455</f>
        <v>35.505520833333328</v>
      </c>
      <c r="CT454" s="107">
        <f t="shared" si="1447"/>
        <v>-13574.41</v>
      </c>
      <c r="CU454" s="107">
        <f t="shared" si="1447"/>
        <v>15225.59</v>
      </c>
      <c r="CV454" s="107">
        <f t="shared" si="1447"/>
        <v>10225.59</v>
      </c>
      <c r="CW454" s="107">
        <f t="shared" si="1447"/>
        <v>100</v>
      </c>
      <c r="CX454" s="107">
        <f t="shared" si="1447"/>
        <v>3200</v>
      </c>
      <c r="CY454" s="107">
        <f t="shared" si="1447"/>
        <v>18425.59</v>
      </c>
      <c r="CZ454" s="107">
        <f t="shared" si="1447"/>
        <v>28800</v>
      </c>
      <c r="DA454" s="107">
        <f t="shared" si="1447"/>
        <v>28800</v>
      </c>
      <c r="DB454" s="107">
        <f>DB455</f>
        <v>9006.84</v>
      </c>
      <c r="DC454" s="107">
        <f>DC455</f>
        <v>15532.98</v>
      </c>
      <c r="DD454" s="107">
        <f t="shared" si="1379"/>
        <v>172.45759889150912</v>
      </c>
      <c r="DE454" s="107">
        <f t="shared" si="1380"/>
        <v>64.720749999999995</v>
      </c>
      <c r="DF454" s="107">
        <f>DF455</f>
        <v>17479.34</v>
      </c>
      <c r="DG454" s="107">
        <f>DG455</f>
        <v>28800</v>
      </c>
      <c r="DH454" s="107">
        <f t="shared" si="1447"/>
        <v>7088.49</v>
      </c>
      <c r="DI454" s="107">
        <f t="shared" si="1447"/>
        <v>24.6128125</v>
      </c>
      <c r="DJ454" s="107">
        <f t="shared" si="1447"/>
        <v>-4800</v>
      </c>
      <c r="DK454" s="107">
        <f>DK455</f>
        <v>24000</v>
      </c>
      <c r="DL454" s="107">
        <f t="shared" si="1447"/>
        <v>30.223958333333336</v>
      </c>
      <c r="DM454" s="107">
        <f t="shared" si="1447"/>
        <v>0</v>
      </c>
      <c r="DN454" s="107">
        <f>DN455</f>
        <v>24000</v>
      </c>
      <c r="DO454" s="107">
        <f t="shared" si="1447"/>
        <v>15532.98</v>
      </c>
      <c r="DP454" s="107">
        <f t="shared" si="1447"/>
        <v>64.720749999999995</v>
      </c>
      <c r="DQ454" s="107">
        <f t="shared" si="1447"/>
        <v>0</v>
      </c>
      <c r="DR454" s="107">
        <f>DR455</f>
        <v>24000</v>
      </c>
      <c r="DS454" s="107">
        <f t="shared" si="1447"/>
        <v>16658.46</v>
      </c>
      <c r="DT454" s="107">
        <f t="shared" si="1447"/>
        <v>69.410249999999991</v>
      </c>
      <c r="DU454" s="107">
        <f t="shared" si="1447"/>
        <v>-3000</v>
      </c>
      <c r="DV454" s="107">
        <f>DV455</f>
        <v>21000</v>
      </c>
      <c r="DW454" s="107">
        <f t="shared" ref="DW454:DZ454" si="1448">DW455</f>
        <v>25000</v>
      </c>
      <c r="DX454" s="107">
        <f t="shared" si="1448"/>
        <v>25000</v>
      </c>
      <c r="DY454" s="107">
        <f t="shared" si="1448"/>
        <v>25000</v>
      </c>
      <c r="DZ454" s="107">
        <f t="shared" si="1448"/>
        <v>25000</v>
      </c>
    </row>
    <row r="455" spans="1:130" ht="20.100000000000001" customHeight="1" x14ac:dyDescent="0.25">
      <c r="A455" s="645"/>
      <c r="B455" s="719"/>
      <c r="C455" s="645"/>
      <c r="D455" s="645"/>
      <c r="E455" s="645"/>
      <c r="F455" s="645"/>
      <c r="G455" s="645"/>
      <c r="H455" s="645"/>
      <c r="I455" s="645"/>
      <c r="J455" s="622" t="s">
        <v>208</v>
      </c>
      <c r="K455" s="810"/>
      <c r="L455" s="822">
        <v>32</v>
      </c>
      <c r="M455" s="822" t="s">
        <v>209</v>
      </c>
      <c r="N455" s="822"/>
      <c r="O455" s="649"/>
      <c r="P455" s="645"/>
      <c r="Q455" s="645"/>
      <c r="R455" s="645"/>
      <c r="S455" s="645"/>
      <c r="T455" s="645"/>
      <c r="U455" s="645"/>
      <c r="V455" s="645"/>
      <c r="W455" s="645"/>
      <c r="X455" s="645"/>
      <c r="Y455" s="645"/>
      <c r="Z455" s="645"/>
      <c r="AA455" s="645"/>
      <c r="AB455" s="645"/>
      <c r="AC455" s="645"/>
      <c r="AD455" s="645"/>
      <c r="AE455" s="645"/>
      <c r="AF455" s="645"/>
      <c r="AG455" s="645"/>
      <c r="AH455" s="645"/>
      <c r="AI455" s="645"/>
      <c r="AJ455" s="645"/>
      <c r="AK455" s="645"/>
      <c r="AL455" s="645"/>
      <c r="AM455" s="645"/>
      <c r="AN455" s="645"/>
      <c r="AO455" s="645"/>
      <c r="AP455" s="645"/>
      <c r="AQ455" s="645"/>
      <c r="AR455" s="645"/>
      <c r="AS455" s="645"/>
      <c r="AT455" s="645"/>
      <c r="AU455" s="645"/>
      <c r="AV455" s="645"/>
      <c r="AW455" s="645"/>
      <c r="AX455" s="645"/>
      <c r="AY455" s="645"/>
      <c r="AZ455" s="645"/>
      <c r="BA455" s="645"/>
      <c r="BB455" s="645"/>
      <c r="BC455" s="645"/>
      <c r="BD455" s="645"/>
      <c r="BE455" s="645"/>
      <c r="BF455" s="645"/>
      <c r="BG455" s="107">
        <f>BG458</f>
        <v>0</v>
      </c>
      <c r="BH455" s="107">
        <f>BH458</f>
        <v>0</v>
      </c>
      <c r="BI455" s="645"/>
      <c r="BJ455" s="107">
        <f>BJ458</f>
        <v>0</v>
      </c>
      <c r="BK455" s="107">
        <f>BK458</f>
        <v>0</v>
      </c>
      <c r="BL455" s="107">
        <f>IFERROR(BK455/BJ455*100,)</f>
        <v>0</v>
      </c>
      <c r="BM455" s="107"/>
      <c r="BN455" s="107"/>
      <c r="BO455" s="107">
        <f>BO458</f>
        <v>9600</v>
      </c>
      <c r="BP455" s="107"/>
      <c r="BQ455" s="107"/>
      <c r="BR455" s="107">
        <f>BR458</f>
        <v>19200</v>
      </c>
      <c r="BS455" s="107">
        <f>BS458</f>
        <v>28800</v>
      </c>
      <c r="BT455" s="107">
        <f>BT458</f>
        <v>6703.25</v>
      </c>
      <c r="BU455" s="107">
        <f>BU458</f>
        <v>3300</v>
      </c>
      <c r="BV455" s="107">
        <f>BV458</f>
        <v>28800</v>
      </c>
      <c r="BW455" s="107"/>
      <c r="BX455" s="107"/>
      <c r="BY455" s="107">
        <f>BY458</f>
        <v>12900</v>
      </c>
      <c r="BZ455" s="107">
        <f>BZ458+BZ456</f>
        <v>11006.38</v>
      </c>
      <c r="CA455" s="107">
        <f>IFERROR(BZ455/BG455*100,)</f>
        <v>0</v>
      </c>
      <c r="CB455" s="107">
        <f>IFERROR(BZ455/BY455*100,)</f>
        <v>85.320775193798454</v>
      </c>
      <c r="CC455" s="107">
        <v>28800</v>
      </c>
      <c r="CD455" s="107">
        <v>28800</v>
      </c>
      <c r="CE455" s="107">
        <f t="shared" ref="CE455:CU455" si="1449">CE458+CE456</f>
        <v>28800</v>
      </c>
      <c r="CF455" s="107">
        <f t="shared" si="1449"/>
        <v>4540</v>
      </c>
      <c r="CG455" s="107">
        <f t="shared" si="1449"/>
        <v>15.763888888888889</v>
      </c>
      <c r="CH455" s="107">
        <f t="shared" si="1449"/>
        <v>0</v>
      </c>
      <c r="CI455" s="107">
        <f t="shared" si="1449"/>
        <v>28800</v>
      </c>
      <c r="CJ455" s="107">
        <f t="shared" si="1449"/>
        <v>0</v>
      </c>
      <c r="CK455" s="107">
        <f t="shared" si="1449"/>
        <v>0</v>
      </c>
      <c r="CL455" s="107">
        <f t="shared" si="1449"/>
        <v>0</v>
      </c>
      <c r="CM455" s="107">
        <f t="shared" si="1449"/>
        <v>28800</v>
      </c>
      <c r="CN455" s="107">
        <f t="shared" si="1449"/>
        <v>0</v>
      </c>
      <c r="CO455" s="107">
        <f t="shared" si="1449"/>
        <v>0</v>
      </c>
      <c r="CP455" s="107">
        <f t="shared" si="1449"/>
        <v>0</v>
      </c>
      <c r="CQ455" s="107">
        <f t="shared" si="1449"/>
        <v>28800</v>
      </c>
      <c r="CR455" s="107">
        <f t="shared" si="1449"/>
        <v>10225.59</v>
      </c>
      <c r="CS455" s="107">
        <f t="shared" si="1449"/>
        <v>35.505520833333328</v>
      </c>
      <c r="CT455" s="107">
        <f t="shared" si="1449"/>
        <v>-13574.41</v>
      </c>
      <c r="CU455" s="107">
        <f t="shared" si="1449"/>
        <v>15225.59</v>
      </c>
      <c r="CV455" s="107">
        <f>CV458+CV456</f>
        <v>10225.59</v>
      </c>
      <c r="CW455" s="107">
        <f>CW458+CW456</f>
        <v>100</v>
      </c>
      <c r="CX455" s="107">
        <f>CX458+CX456</f>
        <v>3200</v>
      </c>
      <c r="CY455" s="107">
        <f>CY458+CY456</f>
        <v>18425.59</v>
      </c>
      <c r="CZ455" s="107">
        <v>28800</v>
      </c>
      <c r="DA455" s="107">
        <v>28800</v>
      </c>
      <c r="DB455" s="107">
        <f>DB458+DB456</f>
        <v>9006.84</v>
      </c>
      <c r="DC455" s="107">
        <f>DC458+DC456</f>
        <v>15532.98</v>
      </c>
      <c r="DD455" s="107">
        <f t="shared" si="1379"/>
        <v>172.45759889150912</v>
      </c>
      <c r="DE455" s="107">
        <f t="shared" si="1380"/>
        <v>64.720749999999995</v>
      </c>
      <c r="DF455" s="107">
        <f t="shared" ref="DF455" si="1450">DF458+DF456</f>
        <v>17479.34</v>
      </c>
      <c r="DG455" s="107">
        <f>DG458+DG456</f>
        <v>28800</v>
      </c>
      <c r="DH455" s="107">
        <f t="shared" ref="DH455" si="1451">DH458+DH456</f>
        <v>7088.49</v>
      </c>
      <c r="DI455" s="107">
        <f t="shared" ref="DI455:DN455" si="1452">DI458+DI456</f>
        <v>24.6128125</v>
      </c>
      <c r="DJ455" s="107">
        <f t="shared" si="1452"/>
        <v>-4800</v>
      </c>
      <c r="DK455" s="107">
        <f t="shared" si="1452"/>
        <v>24000</v>
      </c>
      <c r="DL455" s="107">
        <f t="shared" si="1452"/>
        <v>30.223958333333336</v>
      </c>
      <c r="DM455" s="107">
        <f t="shared" si="1452"/>
        <v>0</v>
      </c>
      <c r="DN455" s="107">
        <f t="shared" si="1452"/>
        <v>24000</v>
      </c>
      <c r="DO455" s="107">
        <f t="shared" ref="DO455" si="1453">DO458+DO456</f>
        <v>15532.98</v>
      </c>
      <c r="DP455" s="107">
        <f>DP458+DP456</f>
        <v>64.720749999999995</v>
      </c>
      <c r="DQ455" s="107">
        <f>DQ458+DQ456</f>
        <v>0</v>
      </c>
      <c r="DR455" s="107">
        <f>DR458+DR456</f>
        <v>24000</v>
      </c>
      <c r="DS455" s="107">
        <f t="shared" ref="DS455" si="1454">DS458+DS456</f>
        <v>16658.46</v>
      </c>
      <c r="DT455" s="107">
        <f>DT458+DT456</f>
        <v>69.410249999999991</v>
      </c>
      <c r="DU455" s="107">
        <f>DU458+DU456</f>
        <v>-3000</v>
      </c>
      <c r="DV455" s="107">
        <f>DV458+DV456</f>
        <v>21000</v>
      </c>
      <c r="DW455" s="107">
        <f t="shared" ref="DW455:DX455" si="1455">DW458+DW456</f>
        <v>25000</v>
      </c>
      <c r="DX455" s="107">
        <f t="shared" si="1455"/>
        <v>25000</v>
      </c>
      <c r="DY455" s="107">
        <v>25000</v>
      </c>
      <c r="DZ455" s="107">
        <v>25000</v>
      </c>
    </row>
    <row r="456" spans="1:130" ht="20.100000000000001" customHeight="1" x14ac:dyDescent="0.25">
      <c r="A456" s="645"/>
      <c r="B456" s="622" t="s">
        <v>751</v>
      </c>
      <c r="C456" s="641" t="s">
        <v>400</v>
      </c>
      <c r="D456" s="645"/>
      <c r="E456" s="645"/>
      <c r="F456" s="645"/>
      <c r="G456" s="645"/>
      <c r="H456" s="645"/>
      <c r="I456" s="645"/>
      <c r="J456" s="622" t="s">
        <v>208</v>
      </c>
      <c r="K456" s="810"/>
      <c r="L456" s="587"/>
      <c r="M456" s="822">
        <v>322</v>
      </c>
      <c r="N456" s="817" t="s">
        <v>171</v>
      </c>
      <c r="O456" s="538"/>
      <c r="P456" s="645"/>
      <c r="Q456" s="645"/>
      <c r="R456" s="645"/>
      <c r="S456" s="645"/>
      <c r="T456" s="645"/>
      <c r="U456" s="645"/>
      <c r="V456" s="645"/>
      <c r="W456" s="645"/>
      <c r="X456" s="645"/>
      <c r="Y456" s="645"/>
      <c r="Z456" s="645"/>
      <c r="AA456" s="645"/>
      <c r="AB456" s="645"/>
      <c r="AC456" s="645"/>
      <c r="AD456" s="645"/>
      <c r="AE456" s="645"/>
      <c r="AF456" s="645"/>
      <c r="AG456" s="645"/>
      <c r="AH456" s="645"/>
      <c r="AI456" s="645"/>
      <c r="AJ456" s="645"/>
      <c r="AK456" s="645"/>
      <c r="AL456" s="645"/>
      <c r="AM456" s="645"/>
      <c r="AN456" s="645"/>
      <c r="AO456" s="645"/>
      <c r="AP456" s="645"/>
      <c r="AQ456" s="645"/>
      <c r="AR456" s="645"/>
      <c r="AS456" s="645"/>
      <c r="AT456" s="645"/>
      <c r="AU456" s="645"/>
      <c r="AV456" s="645"/>
      <c r="AW456" s="645"/>
      <c r="AX456" s="645"/>
      <c r="AY456" s="645"/>
      <c r="AZ456" s="645"/>
      <c r="BA456" s="645"/>
      <c r="BB456" s="645"/>
      <c r="BC456" s="645"/>
      <c r="BD456" s="645"/>
      <c r="BE456" s="645"/>
      <c r="BF456" s="645"/>
      <c r="BG456" s="107"/>
      <c r="BH456" s="107"/>
      <c r="BI456" s="645"/>
      <c r="BJ456" s="107"/>
      <c r="BK456" s="107"/>
      <c r="BL456" s="107"/>
      <c r="BM456" s="107"/>
      <c r="BN456" s="107"/>
      <c r="BO456" s="107"/>
      <c r="BP456" s="107"/>
      <c r="BQ456" s="107"/>
      <c r="BR456" s="107"/>
      <c r="BS456" s="107"/>
      <c r="BT456" s="107"/>
      <c r="BU456" s="107"/>
      <c r="BV456" s="107"/>
      <c r="BW456" s="107"/>
      <c r="BX456" s="107"/>
      <c r="BY456" s="107"/>
      <c r="BZ456" s="107">
        <f>SUM(BZ457:BZ457)</f>
        <v>0</v>
      </c>
      <c r="CA456" s="107">
        <f>IFERROR(BZ456/BG456*100,)</f>
        <v>0</v>
      </c>
      <c r="CB456" s="107">
        <f>IFERROR(BZ456/BY456*100,)</f>
        <v>0</v>
      </c>
      <c r="CC456" s="107">
        <f>SUM(CC457:CC457)</f>
        <v>0</v>
      </c>
      <c r="CD456" s="107">
        <f>SUM(CD457:CD457)</f>
        <v>0</v>
      </c>
      <c r="CE456" s="107">
        <f t="shared" ref="CE456:DU456" si="1456">SUM(CE457:CE457)</f>
        <v>0</v>
      </c>
      <c r="CF456" s="107">
        <f t="shared" si="1456"/>
        <v>0</v>
      </c>
      <c r="CG456" s="107">
        <f t="shared" si="1456"/>
        <v>0</v>
      </c>
      <c r="CH456" s="107">
        <f t="shared" si="1456"/>
        <v>0</v>
      </c>
      <c r="CI456" s="107">
        <f t="shared" si="1456"/>
        <v>0</v>
      </c>
      <c r="CJ456" s="107">
        <f t="shared" si="1456"/>
        <v>0</v>
      </c>
      <c r="CK456" s="107">
        <f t="shared" si="1456"/>
        <v>0</v>
      </c>
      <c r="CL456" s="107">
        <f t="shared" si="1456"/>
        <v>0</v>
      </c>
      <c r="CM456" s="107">
        <f t="shared" si="1456"/>
        <v>0</v>
      </c>
      <c r="CN456" s="107">
        <f t="shared" si="1456"/>
        <v>0</v>
      </c>
      <c r="CO456" s="107">
        <f t="shared" si="1456"/>
        <v>0</v>
      </c>
      <c r="CP456" s="107">
        <f t="shared" si="1456"/>
        <v>0</v>
      </c>
      <c r="CQ456" s="107">
        <f t="shared" si="1456"/>
        <v>0</v>
      </c>
      <c r="CR456" s="107">
        <f t="shared" si="1456"/>
        <v>0</v>
      </c>
      <c r="CS456" s="107">
        <f t="shared" si="1456"/>
        <v>0</v>
      </c>
      <c r="CT456" s="107">
        <f t="shared" si="1456"/>
        <v>5000</v>
      </c>
      <c r="CU456" s="107">
        <f t="shared" si="1456"/>
        <v>5000</v>
      </c>
      <c r="CV456" s="107">
        <f t="shared" si="1456"/>
        <v>0</v>
      </c>
      <c r="CW456" s="107">
        <f t="shared" si="1456"/>
        <v>0</v>
      </c>
      <c r="CX456" s="107">
        <f t="shared" si="1456"/>
        <v>3200</v>
      </c>
      <c r="CY456" s="107">
        <f t="shared" si="1456"/>
        <v>8200</v>
      </c>
      <c r="CZ456" s="107">
        <f t="shared" si="1456"/>
        <v>0</v>
      </c>
      <c r="DA456" s="107">
        <f t="shared" si="1456"/>
        <v>0</v>
      </c>
      <c r="DB456" s="107">
        <f>SUM(DB457:DB457)</f>
        <v>9006.84</v>
      </c>
      <c r="DC456" s="107">
        <f>SUM(DC457:DC457)</f>
        <v>15532.98</v>
      </c>
      <c r="DD456" s="107">
        <f t="shared" si="1379"/>
        <v>172.45759889150912</v>
      </c>
      <c r="DE456" s="107">
        <f t="shared" si="1380"/>
        <v>64.720749999999995</v>
      </c>
      <c r="DF456" s="107">
        <f>SUM(DF457:DF457)</f>
        <v>7253.75</v>
      </c>
      <c r="DG456" s="107">
        <f>SUM(DG457:DG457)</f>
        <v>28800</v>
      </c>
      <c r="DH456" s="107">
        <f t="shared" si="1456"/>
        <v>7088.49</v>
      </c>
      <c r="DI456" s="107">
        <f t="shared" si="1456"/>
        <v>24.6128125</v>
      </c>
      <c r="DJ456" s="107">
        <f t="shared" si="1456"/>
        <v>-4800</v>
      </c>
      <c r="DK456" s="107">
        <f>SUM(DK457:DK457)</f>
        <v>24000</v>
      </c>
      <c r="DL456" s="107">
        <f t="shared" si="1456"/>
        <v>30.223958333333336</v>
      </c>
      <c r="DM456" s="107">
        <f t="shared" si="1456"/>
        <v>0</v>
      </c>
      <c r="DN456" s="107">
        <f>SUM(DN457:DN457)</f>
        <v>24000</v>
      </c>
      <c r="DO456" s="107">
        <f t="shared" si="1456"/>
        <v>15532.98</v>
      </c>
      <c r="DP456" s="107">
        <f t="shared" si="1456"/>
        <v>64.720749999999995</v>
      </c>
      <c r="DQ456" s="107">
        <f t="shared" si="1456"/>
        <v>0</v>
      </c>
      <c r="DR456" s="107">
        <f>SUM(DR457:DR457)</f>
        <v>24000</v>
      </c>
      <c r="DS456" s="107">
        <f t="shared" si="1456"/>
        <v>16658.46</v>
      </c>
      <c r="DT456" s="107">
        <f t="shared" si="1456"/>
        <v>69.410249999999991</v>
      </c>
      <c r="DU456" s="107">
        <f t="shared" si="1456"/>
        <v>-3000</v>
      </c>
      <c r="DV456" s="107">
        <f>SUM(DV457:DV457)</f>
        <v>21000</v>
      </c>
      <c r="DW456" s="107">
        <f t="shared" ref="DW456:DZ456" si="1457">SUM(DW457:DW457)</f>
        <v>25000</v>
      </c>
      <c r="DX456" s="107">
        <f t="shared" si="1457"/>
        <v>25000</v>
      </c>
      <c r="DY456" s="107">
        <f t="shared" si="1457"/>
        <v>0</v>
      </c>
      <c r="DZ456" s="107">
        <f t="shared" si="1457"/>
        <v>0</v>
      </c>
    </row>
    <row r="457" spans="1:130" ht="20.100000000000001" customHeight="1" x14ac:dyDescent="0.25">
      <c r="A457" s="646"/>
      <c r="B457" s="720"/>
      <c r="C457" s="646"/>
      <c r="D457" s="646"/>
      <c r="E457" s="646"/>
      <c r="F457" s="646"/>
      <c r="G457" s="646"/>
      <c r="H457" s="646"/>
      <c r="I457" s="646"/>
      <c r="J457" s="622" t="s">
        <v>208</v>
      </c>
      <c r="K457" s="810"/>
      <c r="L457" s="587"/>
      <c r="M457" s="508"/>
      <c r="N457" s="703">
        <v>3222</v>
      </c>
      <c r="O457" s="704" t="s">
        <v>653</v>
      </c>
      <c r="P457" s="646"/>
      <c r="Q457" s="646"/>
      <c r="R457" s="646"/>
      <c r="S457" s="646"/>
      <c r="T457" s="646"/>
      <c r="U457" s="646"/>
      <c r="V457" s="646"/>
      <c r="W457" s="646"/>
      <c r="X457" s="646"/>
      <c r="Y457" s="646"/>
      <c r="Z457" s="646"/>
      <c r="AA457" s="646"/>
      <c r="AB457" s="646"/>
      <c r="AC457" s="646"/>
      <c r="AD457" s="646"/>
      <c r="AE457" s="646"/>
      <c r="AF457" s="646"/>
      <c r="AG457" s="646"/>
      <c r="AH457" s="646"/>
      <c r="AI457" s="646"/>
      <c r="AJ457" s="646"/>
      <c r="AK457" s="646"/>
      <c r="AL457" s="646"/>
      <c r="AM457" s="646"/>
      <c r="AN457" s="646"/>
      <c r="AO457" s="646"/>
      <c r="AP457" s="646"/>
      <c r="AQ457" s="646"/>
      <c r="AR457" s="646"/>
      <c r="AS457" s="646"/>
      <c r="AT457" s="646"/>
      <c r="AU457" s="646"/>
      <c r="AV457" s="646"/>
      <c r="AW457" s="646"/>
      <c r="AX457" s="646"/>
      <c r="AY457" s="646"/>
      <c r="AZ457" s="646"/>
      <c r="BA457" s="646"/>
      <c r="BB457" s="646"/>
      <c r="BC457" s="646"/>
      <c r="BD457" s="646"/>
      <c r="BE457" s="646"/>
      <c r="BF457" s="646"/>
      <c r="BG457" s="98"/>
      <c r="BH457" s="98"/>
      <c r="BI457" s="646"/>
      <c r="BJ457" s="98"/>
      <c r="BK457" s="98"/>
      <c r="BL457" s="98"/>
      <c r="BM457" s="98"/>
      <c r="BN457" s="98"/>
      <c r="BO457" s="98"/>
      <c r="BP457" s="98"/>
      <c r="BQ457" s="98"/>
      <c r="BR457" s="98"/>
      <c r="BS457" s="98"/>
      <c r="BT457" s="98"/>
      <c r="BU457" s="98"/>
      <c r="BV457" s="98"/>
      <c r="BW457" s="98"/>
      <c r="BX457" s="98"/>
      <c r="BY457" s="98"/>
      <c r="BZ457" s="51">
        <v>0</v>
      </c>
      <c r="CA457" s="51"/>
      <c r="CB457" s="51"/>
      <c r="CC457" s="51"/>
      <c r="CD457" s="51"/>
      <c r="CE457" s="51">
        <v>0</v>
      </c>
      <c r="CF457" s="51">
        <v>0</v>
      </c>
      <c r="CG457" s="51">
        <v>0</v>
      </c>
      <c r="CH457" s="51">
        <v>0</v>
      </c>
      <c r="CI457" s="51">
        <v>0</v>
      </c>
      <c r="CJ457" s="51">
        <v>0</v>
      </c>
      <c r="CK457" s="51">
        <v>0</v>
      </c>
      <c r="CL457" s="51">
        <v>0</v>
      </c>
      <c r="CM457" s="51">
        <v>0</v>
      </c>
      <c r="CN457" s="51">
        <v>0</v>
      </c>
      <c r="CO457" s="51">
        <v>0</v>
      </c>
      <c r="CP457" s="51">
        <v>0</v>
      </c>
      <c r="CQ457" s="51">
        <v>0</v>
      </c>
      <c r="CR457" s="51">
        <v>0</v>
      </c>
      <c r="CS457" s="51">
        <f>IFERROR(CR457/CQ457*100,)</f>
        <v>0</v>
      </c>
      <c r="CT457" s="51">
        <f>(CU457-CQ457)</f>
        <v>5000</v>
      </c>
      <c r="CU457" s="51">
        <v>5000</v>
      </c>
      <c r="CV457" s="51">
        <v>0</v>
      </c>
      <c r="CW457" s="51">
        <f t="shared" ref="CW457:CW465" si="1458">IFERROR(CV457/CU457*100,)</f>
        <v>0</v>
      </c>
      <c r="CX457" s="51">
        <f>(CY457-CU457)</f>
        <v>3200</v>
      </c>
      <c r="CY457" s="51">
        <v>8200</v>
      </c>
      <c r="CZ457" s="745"/>
      <c r="DA457" s="745"/>
      <c r="DB457" s="511">
        <v>9006.84</v>
      </c>
      <c r="DC457" s="745">
        <v>15532.98</v>
      </c>
      <c r="DD457" s="51">
        <f t="shared" si="1379"/>
        <v>172.45759889150912</v>
      </c>
      <c r="DE457" s="51">
        <f t="shared" si="1380"/>
        <v>64.720749999999995</v>
      </c>
      <c r="DF457" s="745">
        <v>7253.75</v>
      </c>
      <c r="DG457" s="745">
        <v>28800</v>
      </c>
      <c r="DH457" s="51">
        <v>7088.49</v>
      </c>
      <c r="DI457" s="51">
        <f t="shared" ref="DI457:DI465" si="1459">IFERROR(DH457/DG457*100,)</f>
        <v>24.6128125</v>
      </c>
      <c r="DJ457" s="51">
        <f>(DK457-DG457)</f>
        <v>-4800</v>
      </c>
      <c r="DK457" s="745">
        <v>24000</v>
      </c>
      <c r="DL457" s="51">
        <f t="shared" ref="DL457:DL467" si="1460">IFERROR(DF457/DK457*100,)</f>
        <v>30.223958333333336</v>
      </c>
      <c r="DM457" s="51">
        <f>(DN457-DK457)</f>
        <v>0</v>
      </c>
      <c r="DN457" s="745">
        <v>24000</v>
      </c>
      <c r="DO457" s="51">
        <v>15532.98</v>
      </c>
      <c r="DP457" s="51">
        <f t="shared" ref="DP457:DP465" si="1461">IFERROR(DO457/DN457*100,)</f>
        <v>64.720749999999995</v>
      </c>
      <c r="DQ457" s="51">
        <f>(DR457-DN457)</f>
        <v>0</v>
      </c>
      <c r="DR457" s="745">
        <v>24000</v>
      </c>
      <c r="DS457" s="745">
        <v>16658.46</v>
      </c>
      <c r="DT457" s="51">
        <f t="shared" ref="DT457:DT465" si="1462">IFERROR(DS457/DR457*100,)</f>
        <v>69.410249999999991</v>
      </c>
      <c r="DU457" s="51">
        <f>(DV457-DR457)</f>
        <v>-3000</v>
      </c>
      <c r="DV457" s="745">
        <v>21000</v>
      </c>
      <c r="DW457" s="745">
        <v>25000</v>
      </c>
      <c r="DX457" s="745">
        <v>25000</v>
      </c>
      <c r="DY457" s="745"/>
      <c r="DZ457" s="745"/>
    </row>
    <row r="458" spans="1:130" ht="20.100000000000001" customHeight="1" x14ac:dyDescent="0.3">
      <c r="A458" s="646"/>
      <c r="B458" s="622" t="s">
        <v>665</v>
      </c>
      <c r="C458" s="641" t="s">
        <v>478</v>
      </c>
      <c r="D458" s="646"/>
      <c r="E458" s="646"/>
      <c r="F458" s="646"/>
      <c r="G458" s="646"/>
      <c r="H458" s="646"/>
      <c r="I458" s="646"/>
      <c r="J458" s="622" t="s">
        <v>208</v>
      </c>
      <c r="K458" s="508"/>
      <c r="L458" s="508"/>
      <c r="M458" s="822">
        <v>322</v>
      </c>
      <c r="N458" s="817" t="s">
        <v>171</v>
      </c>
      <c r="O458" s="538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591"/>
      <c r="AJ458" s="31"/>
      <c r="AK458" s="31"/>
      <c r="AL458" s="31"/>
      <c r="AM458" s="31"/>
      <c r="AN458" s="51"/>
      <c r="AO458" s="51"/>
      <c r="AP458" s="51"/>
      <c r="AQ458" s="51"/>
      <c r="AR458" s="107">
        <f>AR459</f>
        <v>0</v>
      </c>
      <c r="AS458" s="51"/>
      <c r="AT458" s="51"/>
      <c r="AU458" s="51"/>
      <c r="AV458" s="107" t="e">
        <f>AV459+#REF!</f>
        <v>#REF!</v>
      </c>
      <c r="AW458" s="107" t="e">
        <f>AW459+#REF!</f>
        <v>#REF!</v>
      </c>
      <c r="AX458" s="107" t="e">
        <f>AX459+#REF!</f>
        <v>#REF!</v>
      </c>
      <c r="AY458" s="107" t="e">
        <f>AY459+#REF!</f>
        <v>#REF!</v>
      </c>
      <c r="AZ458" s="107" t="e">
        <f>AZ459+#REF!</f>
        <v>#REF!</v>
      </c>
      <c r="BA458" s="107" t="e">
        <f>BA459+#REF!</f>
        <v>#REF!</v>
      </c>
      <c r="BB458" s="107" t="e">
        <f>BB459+#REF!</f>
        <v>#REF!</v>
      </c>
      <c r="BC458" s="107" t="e">
        <f>BC459+#REF!</f>
        <v>#REF!</v>
      </c>
      <c r="BD458" s="107" t="e">
        <f>BD459+#REF!</f>
        <v>#REF!</v>
      </c>
      <c r="BE458" s="107" t="e">
        <f>BE459+#REF!</f>
        <v>#REF!</v>
      </c>
      <c r="BF458" s="107" t="e">
        <f>BF459+#REF!</f>
        <v>#REF!</v>
      </c>
      <c r="BG458" s="107">
        <f>SUM(BG459:BG459)</f>
        <v>0</v>
      </c>
      <c r="BH458" s="107">
        <f>SUM(BH459:BH459)</f>
        <v>0</v>
      </c>
      <c r="BI458" s="107" t="e">
        <f>BI459+#REF!</f>
        <v>#REF!</v>
      </c>
      <c r="BJ458" s="107">
        <f>SUM(BJ459:BJ459)</f>
        <v>0</v>
      </c>
      <c r="BK458" s="107">
        <f>SUM(BK459:BK459)</f>
        <v>0</v>
      </c>
      <c r="BL458" s="107">
        <f>IFERROR(BK458/BJ458*100,)</f>
        <v>0</v>
      </c>
      <c r="BM458" s="107"/>
      <c r="BN458" s="107"/>
      <c r="BO458" s="107">
        <f>SUM(BO459:BO459)</f>
        <v>9600</v>
      </c>
      <c r="BP458" s="107"/>
      <c r="BQ458" s="107"/>
      <c r="BR458" s="107">
        <f>SUM(BR459:BR459)</f>
        <v>19200</v>
      </c>
      <c r="BS458" s="107">
        <f>SUM(BS459:BS459)</f>
        <v>28800</v>
      </c>
      <c r="BT458" s="107">
        <f>SUM(BT459:BT459)</f>
        <v>6703.25</v>
      </c>
      <c r="BU458" s="107">
        <f>SUM(BU459:BU459)</f>
        <v>3300</v>
      </c>
      <c r="BV458" s="107">
        <f>SUM(BV459:BV459)</f>
        <v>28800</v>
      </c>
      <c r="BW458" s="107"/>
      <c r="BX458" s="107"/>
      <c r="BY458" s="107">
        <f>SUM(BY459:BY459)</f>
        <v>12900</v>
      </c>
      <c r="BZ458" s="107">
        <f>SUM(BZ459:BZ459)</f>
        <v>11006.38</v>
      </c>
      <c r="CA458" s="107">
        <f>IFERROR(BZ458/BG458*100,)</f>
        <v>0</v>
      </c>
      <c r="CB458" s="107">
        <f>IFERROR(BZ458/BY458*100,)</f>
        <v>85.320775193798454</v>
      </c>
      <c r="CC458" s="107">
        <f>SUM(CC459:CC459)</f>
        <v>0</v>
      </c>
      <c r="CD458" s="107">
        <f>SUM(CD459:CD459)</f>
        <v>0</v>
      </c>
      <c r="CE458" s="107">
        <f>SUM(CE459:CE459)</f>
        <v>28800</v>
      </c>
      <c r="CF458" s="107">
        <f>SUM(CF459:CF459)</f>
        <v>4540</v>
      </c>
      <c r="CG458" s="107">
        <f t="shared" ref="CG458:CG464" si="1463">IFERROR(CF458/CE458*100,)</f>
        <v>15.763888888888889</v>
      </c>
      <c r="CH458" s="107">
        <f>SUM(CH459:CH459)</f>
        <v>0</v>
      </c>
      <c r="CI458" s="107">
        <f>SUM(CI459:CI459)</f>
        <v>28800</v>
      </c>
      <c r="CJ458" s="107"/>
      <c r="CK458" s="107">
        <f t="shared" ref="CK458:CK464" si="1464">IFERROR(CJ458/CI458*100,)</f>
        <v>0</v>
      </c>
      <c r="CL458" s="107">
        <f>SUM(CL459:CL459)</f>
        <v>0</v>
      </c>
      <c r="CM458" s="107">
        <f>SUM(CM459:CM459)</f>
        <v>28800</v>
      </c>
      <c r="CN458" s="107"/>
      <c r="CO458" s="107">
        <f t="shared" ref="CO458:CO464" si="1465">IFERROR(CN458/CM458*100,)</f>
        <v>0</v>
      </c>
      <c r="CP458" s="107">
        <f>SUM(CP459:CP459)</f>
        <v>0</v>
      </c>
      <c r="CQ458" s="107">
        <f>SUM(CQ459:CQ459)</f>
        <v>28800</v>
      </c>
      <c r="CR458" s="107">
        <f>SUM(CR459:CR459)</f>
        <v>10225.59</v>
      </c>
      <c r="CS458" s="107">
        <f t="shared" ref="CS458:CS465" si="1466">IFERROR(CR458/CQ458*100,)</f>
        <v>35.505520833333328</v>
      </c>
      <c r="CT458" s="107">
        <f>SUM(CT459:CT459)</f>
        <v>-18574.41</v>
      </c>
      <c r="CU458" s="107">
        <f>SUM(CU459:CU459)</f>
        <v>10225.59</v>
      </c>
      <c r="CV458" s="107">
        <f>SUM(CV459:CV459)</f>
        <v>10225.59</v>
      </c>
      <c r="CW458" s="107">
        <f t="shared" si="1458"/>
        <v>100</v>
      </c>
      <c r="CX458" s="107">
        <f t="shared" ref="CX458:DH458" si="1467">SUM(CX459:CX459)</f>
        <v>0</v>
      </c>
      <c r="CY458" s="107">
        <f t="shared" si="1467"/>
        <v>10225.59</v>
      </c>
      <c r="CZ458" s="136">
        <f t="shared" si="1467"/>
        <v>0</v>
      </c>
      <c r="DA458" s="136">
        <f t="shared" si="1467"/>
        <v>0</v>
      </c>
      <c r="DB458" s="136">
        <f>SUM(DB459:DB459)</f>
        <v>0</v>
      </c>
      <c r="DC458" s="136">
        <f>SUM(DC459:DC459)</f>
        <v>0</v>
      </c>
      <c r="DD458" s="107">
        <f t="shared" si="1379"/>
        <v>0</v>
      </c>
      <c r="DE458" s="107">
        <f t="shared" si="1380"/>
        <v>0</v>
      </c>
      <c r="DF458" s="136">
        <v>10225.59</v>
      </c>
      <c r="DG458" s="136">
        <f t="shared" si="1467"/>
        <v>0</v>
      </c>
      <c r="DH458" s="107">
        <f t="shared" si="1467"/>
        <v>0</v>
      </c>
      <c r="DI458" s="107">
        <f t="shared" si="1459"/>
        <v>0</v>
      </c>
      <c r="DJ458" s="107">
        <f>SUM(DJ459:DJ459)</f>
        <v>0</v>
      </c>
      <c r="DK458" s="136">
        <f>SUM(DK459:DK459)</f>
        <v>0</v>
      </c>
      <c r="DL458" s="107">
        <f t="shared" si="1460"/>
        <v>0</v>
      </c>
      <c r="DM458" s="107">
        <f>SUM(DM459:DM459)</f>
        <v>0</v>
      </c>
      <c r="DN458" s="136">
        <f>SUM(DN459:DN459)</f>
        <v>0</v>
      </c>
      <c r="DO458" s="107">
        <f t="shared" ref="DO458" si="1468">SUM(DO459:DO459)</f>
        <v>0</v>
      </c>
      <c r="DP458" s="107">
        <f t="shared" si="1461"/>
        <v>0</v>
      </c>
      <c r="DQ458" s="107">
        <f>SUM(DQ459:DQ459)</f>
        <v>0</v>
      </c>
      <c r="DR458" s="136">
        <f>SUM(DR459:DR459)</f>
        <v>0</v>
      </c>
      <c r="DS458" s="136">
        <f t="shared" ref="DS458" si="1469">SUM(DS459:DS459)</f>
        <v>0</v>
      </c>
      <c r="DT458" s="107">
        <f t="shared" si="1462"/>
        <v>0</v>
      </c>
      <c r="DU458" s="107">
        <f>SUM(DU459:DU459)</f>
        <v>0</v>
      </c>
      <c r="DV458" s="136">
        <f>SUM(DV459:DV459)</f>
        <v>0</v>
      </c>
      <c r="DW458" s="136">
        <f t="shared" ref="DW458:DZ458" si="1470">SUM(DW459:DW459)</f>
        <v>0</v>
      </c>
      <c r="DX458" s="136">
        <f t="shared" si="1470"/>
        <v>0</v>
      </c>
      <c r="DY458" s="136">
        <f t="shared" si="1470"/>
        <v>0</v>
      </c>
      <c r="DZ458" s="136">
        <f t="shared" si="1470"/>
        <v>0</v>
      </c>
    </row>
    <row r="459" spans="1:130" ht="20.100000000000001" customHeight="1" x14ac:dyDescent="0.25">
      <c r="A459" s="645"/>
      <c r="B459" s="720"/>
      <c r="C459" s="646"/>
      <c r="D459" s="646"/>
      <c r="E459" s="646"/>
      <c r="F459" s="646"/>
      <c r="G459" s="646"/>
      <c r="H459" s="646"/>
      <c r="I459" s="646"/>
      <c r="J459" s="622" t="s">
        <v>208</v>
      </c>
      <c r="K459" s="508"/>
      <c r="L459" s="508"/>
      <c r="M459" s="508"/>
      <c r="N459" s="703">
        <v>3222</v>
      </c>
      <c r="O459" s="704" t="s">
        <v>653</v>
      </c>
      <c r="P459" s="646"/>
      <c r="Q459" s="646"/>
      <c r="R459" s="646"/>
      <c r="S459" s="646"/>
      <c r="T459" s="646"/>
      <c r="U459" s="646"/>
      <c r="V459" s="646"/>
      <c r="W459" s="646"/>
      <c r="X459" s="646"/>
      <c r="Y459" s="646"/>
      <c r="Z459" s="646"/>
      <c r="AA459" s="646"/>
      <c r="AB459" s="646"/>
      <c r="AC459" s="646"/>
      <c r="AD459" s="646"/>
      <c r="AE459" s="646"/>
      <c r="AF459" s="646"/>
      <c r="AG459" s="646"/>
      <c r="AH459" s="646"/>
      <c r="AI459" s="646"/>
      <c r="AJ459" s="646"/>
      <c r="AK459" s="646"/>
      <c r="AL459" s="646"/>
      <c r="AM459" s="646"/>
      <c r="AN459" s="646"/>
      <c r="AO459" s="646"/>
      <c r="AP459" s="646"/>
      <c r="AQ459" s="646"/>
      <c r="AR459" s="646"/>
      <c r="AS459" s="646"/>
      <c r="AT459" s="646"/>
      <c r="AU459" s="646"/>
      <c r="AV459" s="646"/>
      <c r="AW459" s="646"/>
      <c r="AX459" s="646"/>
      <c r="AY459" s="646"/>
      <c r="AZ459" s="646"/>
      <c r="BA459" s="646"/>
      <c r="BB459" s="646"/>
      <c r="BC459" s="646"/>
      <c r="BD459" s="646"/>
      <c r="BE459" s="646"/>
      <c r="BF459" s="646"/>
      <c r="BG459" s="103">
        <v>0</v>
      </c>
      <c r="BH459" s="103">
        <v>0</v>
      </c>
      <c r="BI459" s="646"/>
      <c r="BJ459" s="103">
        <v>0</v>
      </c>
      <c r="BK459" s="103">
        <v>0</v>
      </c>
      <c r="BL459" s="103">
        <f>IFERROR(BK459/BJ459*100,)</f>
        <v>0</v>
      </c>
      <c r="BM459" s="103"/>
      <c r="BN459" s="103"/>
      <c r="BO459" s="103">
        <v>9600</v>
      </c>
      <c r="BP459" s="103"/>
      <c r="BQ459" s="103"/>
      <c r="BR459" s="103">
        <f>(BS459-BO459)</f>
        <v>19200</v>
      </c>
      <c r="BS459" s="103">
        <v>28800</v>
      </c>
      <c r="BT459" s="103">
        <v>6703.25</v>
      </c>
      <c r="BU459" s="103">
        <f>(BY459-BO459)</f>
        <v>3300</v>
      </c>
      <c r="BV459" s="103">
        <v>28800</v>
      </c>
      <c r="BW459" s="103"/>
      <c r="BX459" s="103"/>
      <c r="BY459" s="103">
        <v>12900</v>
      </c>
      <c r="BZ459" s="103">
        <v>11006.38</v>
      </c>
      <c r="CA459" s="103">
        <f>IFERROR(BZ459/BG459*100,)</f>
        <v>0</v>
      </c>
      <c r="CB459" s="103">
        <f>IFERROR(BZ459/BY459*100,)</f>
        <v>85.320775193798454</v>
      </c>
      <c r="CC459" s="103"/>
      <c r="CD459" s="103"/>
      <c r="CE459" s="103">
        <v>28800</v>
      </c>
      <c r="CF459" s="103">
        <v>4540</v>
      </c>
      <c r="CG459" s="103">
        <f t="shared" si="1463"/>
        <v>15.763888888888889</v>
      </c>
      <c r="CH459" s="103">
        <f>(CI459-CE459)</f>
        <v>0</v>
      </c>
      <c r="CI459" s="103">
        <v>28800</v>
      </c>
      <c r="CJ459" s="103"/>
      <c r="CK459" s="103">
        <f t="shared" si="1464"/>
        <v>0</v>
      </c>
      <c r="CL459" s="103">
        <f>(CM459-CI459)</f>
        <v>0</v>
      </c>
      <c r="CM459" s="103">
        <v>28800</v>
      </c>
      <c r="CN459" s="103"/>
      <c r="CO459" s="103">
        <f t="shared" si="1465"/>
        <v>0</v>
      </c>
      <c r="CP459" s="103">
        <f>(CQ459-CM459)</f>
        <v>0</v>
      </c>
      <c r="CQ459" s="103">
        <v>28800</v>
      </c>
      <c r="CR459" s="103">
        <v>10225.59</v>
      </c>
      <c r="CS459" s="103">
        <f t="shared" si="1466"/>
        <v>35.505520833333328</v>
      </c>
      <c r="CT459" s="103">
        <f>(CU459-CQ459)</f>
        <v>-18574.41</v>
      </c>
      <c r="CU459" s="103">
        <v>10225.59</v>
      </c>
      <c r="CV459" s="103">
        <v>10225.59</v>
      </c>
      <c r="CW459" s="103">
        <f t="shared" si="1458"/>
        <v>100</v>
      </c>
      <c r="CX459" s="103">
        <f>(CY459-CU459)</f>
        <v>0</v>
      </c>
      <c r="CY459" s="103">
        <v>10225.59</v>
      </c>
      <c r="CZ459" s="135"/>
      <c r="DA459" s="135"/>
      <c r="DB459" s="135">
        <v>0</v>
      </c>
      <c r="DC459" s="135">
        <v>0</v>
      </c>
      <c r="DD459" s="103">
        <f t="shared" si="1379"/>
        <v>0</v>
      </c>
      <c r="DE459" s="103">
        <f t="shared" si="1380"/>
        <v>0</v>
      </c>
      <c r="DF459" s="135">
        <v>10225.59</v>
      </c>
      <c r="DG459" s="135">
        <v>0</v>
      </c>
      <c r="DH459" s="103"/>
      <c r="DI459" s="103">
        <f t="shared" si="1459"/>
        <v>0</v>
      </c>
      <c r="DJ459" s="103">
        <f>(DK459-DG459)</f>
        <v>0</v>
      </c>
      <c r="DK459" s="135">
        <v>0</v>
      </c>
      <c r="DL459" s="103">
        <f t="shared" si="1460"/>
        <v>0</v>
      </c>
      <c r="DM459" s="103">
        <f>(DN459-DK459)</f>
        <v>0</v>
      </c>
      <c r="DN459" s="135">
        <v>0</v>
      </c>
      <c r="DO459" s="103"/>
      <c r="DP459" s="103">
        <f t="shared" si="1461"/>
        <v>0</v>
      </c>
      <c r="DQ459" s="103">
        <f>(DR459-DN459)</f>
        <v>0</v>
      </c>
      <c r="DR459" s="135"/>
      <c r="DS459" s="135"/>
      <c r="DT459" s="103">
        <f t="shared" si="1462"/>
        <v>0</v>
      </c>
      <c r="DU459" s="103">
        <f>(DV459-DR459)</f>
        <v>0</v>
      </c>
      <c r="DV459" s="135"/>
      <c r="DW459" s="135"/>
      <c r="DX459" s="135"/>
      <c r="DY459" s="135"/>
      <c r="DZ459" s="135"/>
    </row>
    <row r="460" spans="1:130" s="731" customFormat="1" ht="20.100000000000001" customHeight="1" x14ac:dyDescent="0.35">
      <c r="A460" s="685"/>
      <c r="B460" s="634" t="s">
        <v>621</v>
      </c>
      <c r="C460" s="705"/>
      <c r="D460" s="634"/>
      <c r="E460" s="634" t="s">
        <v>7</v>
      </c>
      <c r="F460" s="634"/>
      <c r="G460" s="634"/>
      <c r="H460" s="634"/>
      <c r="I460" s="634"/>
      <c r="J460" s="634"/>
      <c r="K460" s="651"/>
      <c r="L460" s="927" t="s">
        <v>431</v>
      </c>
      <c r="M460" s="927"/>
      <c r="N460" s="927"/>
      <c r="O460" s="927"/>
      <c r="P460" s="404"/>
      <c r="Q460" s="404"/>
      <c r="R460" s="404"/>
      <c r="S460" s="404"/>
      <c r="T460" s="404"/>
      <c r="U460" s="404"/>
      <c r="V460" s="404"/>
      <c r="W460" s="404"/>
      <c r="X460" s="404"/>
      <c r="Y460" s="404"/>
      <c r="Z460" s="404"/>
      <c r="AA460" s="404"/>
      <c r="AB460" s="404"/>
      <c r="AC460" s="404"/>
      <c r="AD460" s="404"/>
      <c r="AE460" s="404"/>
      <c r="AF460" s="404"/>
      <c r="AG460" s="404"/>
      <c r="AH460" s="404"/>
      <c r="AI460" s="569"/>
      <c r="AJ460" s="404"/>
      <c r="AK460" s="404"/>
      <c r="AL460" s="404"/>
      <c r="AM460" s="404"/>
      <c r="AN460" s="54"/>
      <c r="AO460" s="54"/>
      <c r="AP460" s="54"/>
      <c r="AQ460" s="54"/>
      <c r="AR460" s="54"/>
      <c r="AS460" s="54"/>
      <c r="AT460" s="54"/>
      <c r="AU460" s="54"/>
      <c r="AV460" s="54"/>
      <c r="AW460" s="54"/>
      <c r="AX460" s="54"/>
      <c r="AY460" s="54"/>
      <c r="AZ460" s="54"/>
      <c r="BA460" s="54"/>
      <c r="BB460" s="54"/>
      <c r="BC460" s="54"/>
      <c r="BD460" s="54"/>
      <c r="BE460" s="54"/>
      <c r="BF460" s="54"/>
      <c r="BG460" s="54"/>
      <c r="BH460" s="54"/>
      <c r="BI460" s="54"/>
      <c r="BJ460" s="54"/>
      <c r="BK460" s="54"/>
      <c r="BL460" s="54"/>
      <c r="BM460" s="54"/>
      <c r="BN460" s="54"/>
      <c r="BO460" s="54"/>
      <c r="BP460" s="54"/>
      <c r="BQ460" s="54"/>
      <c r="BR460" s="54"/>
      <c r="BS460" s="54"/>
      <c r="BT460" s="54"/>
      <c r="BU460" s="54"/>
      <c r="BV460" s="54"/>
      <c r="BW460" s="54"/>
      <c r="BX460" s="54"/>
      <c r="BY460" s="54"/>
      <c r="BZ460" s="100">
        <f>SUM(BZ461)</f>
        <v>0</v>
      </c>
      <c r="CA460" s="54"/>
      <c r="CB460" s="54"/>
      <c r="CC460" s="54"/>
      <c r="CD460" s="54"/>
      <c r="CE460" s="100">
        <f t="shared" ref="CE460:CF464" si="1471">SUM(CE461)</f>
        <v>0</v>
      </c>
      <c r="CF460" s="100">
        <f t="shared" si="1471"/>
        <v>0</v>
      </c>
      <c r="CG460" s="100">
        <f t="shared" si="1463"/>
        <v>0</v>
      </c>
      <c r="CH460" s="100">
        <f t="shared" ref="CH460:DJ464" si="1472">SUM(CH461)</f>
        <v>2000</v>
      </c>
      <c r="CI460" s="100">
        <f t="shared" si="1472"/>
        <v>2000</v>
      </c>
      <c r="CJ460" s="100"/>
      <c r="CK460" s="100">
        <f t="shared" si="1464"/>
        <v>0</v>
      </c>
      <c r="CL460" s="100">
        <f t="shared" si="1472"/>
        <v>0</v>
      </c>
      <c r="CM460" s="100">
        <f t="shared" si="1472"/>
        <v>2000</v>
      </c>
      <c r="CN460" s="100"/>
      <c r="CO460" s="100">
        <f t="shared" si="1465"/>
        <v>0</v>
      </c>
      <c r="CP460" s="100">
        <f t="shared" si="1472"/>
        <v>0</v>
      </c>
      <c r="CQ460" s="100">
        <f t="shared" si="1472"/>
        <v>2000</v>
      </c>
      <c r="CR460" s="100">
        <f t="shared" si="1472"/>
        <v>450</v>
      </c>
      <c r="CS460" s="100">
        <f t="shared" si="1466"/>
        <v>22.5</v>
      </c>
      <c r="CT460" s="100">
        <f t="shared" si="1472"/>
        <v>-1000</v>
      </c>
      <c r="CU460" s="100">
        <f t="shared" si="1472"/>
        <v>1000</v>
      </c>
      <c r="CV460" s="100">
        <f t="shared" si="1472"/>
        <v>450</v>
      </c>
      <c r="CW460" s="100">
        <f t="shared" si="1458"/>
        <v>45</v>
      </c>
      <c r="CX460" s="100">
        <f t="shared" si="1472"/>
        <v>0</v>
      </c>
      <c r="CY460" s="100">
        <f t="shared" si="1472"/>
        <v>1000</v>
      </c>
      <c r="CZ460" s="100">
        <f t="shared" si="1472"/>
        <v>2000</v>
      </c>
      <c r="DA460" s="100">
        <f t="shared" si="1472"/>
        <v>2000</v>
      </c>
      <c r="DB460" s="100">
        <f t="shared" ref="DB460:DG464" si="1473">SUM(DB461)</f>
        <v>450</v>
      </c>
      <c r="DC460" s="100">
        <f>SUM(DC461)</f>
        <v>0</v>
      </c>
      <c r="DD460" s="100">
        <f t="shared" si="1379"/>
        <v>0</v>
      </c>
      <c r="DE460" s="100">
        <f t="shared" si="1380"/>
        <v>0</v>
      </c>
      <c r="DF460" s="100">
        <v>450</v>
      </c>
      <c r="DG460" s="100">
        <f t="shared" si="1473"/>
        <v>2000</v>
      </c>
      <c r="DH460" s="100">
        <f t="shared" si="1472"/>
        <v>0</v>
      </c>
      <c r="DI460" s="100">
        <f t="shared" si="1459"/>
        <v>0</v>
      </c>
      <c r="DJ460" s="100">
        <f t="shared" si="1472"/>
        <v>0</v>
      </c>
      <c r="DK460" s="100">
        <f t="shared" ref="DK460:DK464" si="1474">SUM(DK461)</f>
        <v>2000</v>
      </c>
      <c r="DL460" s="100">
        <f t="shared" si="1460"/>
        <v>22.5</v>
      </c>
      <c r="DM460" s="100">
        <f t="shared" ref="DM460:DZ464" si="1475">SUM(DM461)</f>
        <v>0</v>
      </c>
      <c r="DN460" s="100">
        <f t="shared" si="1475"/>
        <v>2000</v>
      </c>
      <c r="DO460" s="100">
        <f t="shared" si="1475"/>
        <v>0</v>
      </c>
      <c r="DP460" s="100">
        <f t="shared" si="1461"/>
        <v>0</v>
      </c>
      <c r="DQ460" s="100">
        <f t="shared" si="1475"/>
        <v>-1000</v>
      </c>
      <c r="DR460" s="100">
        <f t="shared" si="1475"/>
        <v>1000</v>
      </c>
      <c r="DS460" s="100">
        <f t="shared" si="1475"/>
        <v>0</v>
      </c>
      <c r="DT460" s="100">
        <f t="shared" si="1462"/>
        <v>0</v>
      </c>
      <c r="DU460" s="100">
        <f t="shared" si="1475"/>
        <v>0</v>
      </c>
      <c r="DV460" s="100">
        <f t="shared" si="1475"/>
        <v>1000</v>
      </c>
      <c r="DW460" s="100">
        <f t="shared" si="1475"/>
        <v>2000</v>
      </c>
      <c r="DX460" s="100">
        <f t="shared" si="1475"/>
        <v>2000</v>
      </c>
      <c r="DY460" s="100">
        <f t="shared" si="1475"/>
        <v>2000</v>
      </c>
      <c r="DZ460" s="100">
        <f t="shared" si="1475"/>
        <v>2000</v>
      </c>
    </row>
    <row r="461" spans="1:130" s="630" customFormat="1" ht="20.100000000000001" customHeight="1" x14ac:dyDescent="0.35">
      <c r="A461" s="622"/>
      <c r="B461" s="637"/>
      <c r="C461" s="694"/>
      <c r="D461" s="637"/>
      <c r="E461" s="637"/>
      <c r="F461" s="637"/>
      <c r="G461" s="637"/>
      <c r="H461" s="637"/>
      <c r="I461" s="637"/>
      <c r="J461" s="637"/>
      <c r="K461" s="653" t="s">
        <v>523</v>
      </c>
      <c r="L461" s="579" t="s">
        <v>472</v>
      </c>
      <c r="M461" s="579"/>
      <c r="N461" s="695"/>
      <c r="O461" s="813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F461" s="35"/>
      <c r="AG461" s="35"/>
      <c r="AH461" s="35"/>
      <c r="AI461" s="574"/>
      <c r="AJ461" s="35"/>
      <c r="AK461" s="35"/>
      <c r="AL461" s="35"/>
      <c r="AM461" s="35"/>
      <c r="AN461" s="38"/>
      <c r="AO461" s="38"/>
      <c r="AP461" s="38"/>
      <c r="AQ461" s="38"/>
      <c r="AR461" s="38"/>
      <c r="AS461" s="38"/>
      <c r="AT461" s="38"/>
      <c r="AU461" s="38"/>
      <c r="AV461" s="38"/>
      <c r="AW461" s="38"/>
      <c r="AX461" s="38"/>
      <c r="AY461" s="38"/>
      <c r="AZ461" s="38"/>
      <c r="BA461" s="38"/>
      <c r="BB461" s="38"/>
      <c r="BC461" s="38"/>
      <c r="BD461" s="38"/>
      <c r="BE461" s="38"/>
      <c r="BF461" s="38"/>
      <c r="BG461" s="38"/>
      <c r="BH461" s="38"/>
      <c r="BI461" s="38"/>
      <c r="BJ461" s="38"/>
      <c r="BK461" s="38"/>
      <c r="BL461" s="38"/>
      <c r="BM461" s="38"/>
      <c r="BN461" s="38"/>
      <c r="BO461" s="38"/>
      <c r="BP461" s="38"/>
      <c r="BQ461" s="38"/>
      <c r="BR461" s="38"/>
      <c r="BS461" s="38"/>
      <c r="BT461" s="38"/>
      <c r="BU461" s="38"/>
      <c r="BV461" s="38"/>
      <c r="BW461" s="38"/>
      <c r="BX461" s="38"/>
      <c r="BY461" s="38"/>
      <c r="BZ461" s="104">
        <f>SUM(BZ462)</f>
        <v>0</v>
      </c>
      <c r="CA461" s="38"/>
      <c r="CB461" s="38"/>
      <c r="CC461" s="38"/>
      <c r="CD461" s="38"/>
      <c r="CE461" s="104">
        <f t="shared" si="1471"/>
        <v>0</v>
      </c>
      <c r="CF461" s="104">
        <f t="shared" si="1471"/>
        <v>0</v>
      </c>
      <c r="CG461" s="104">
        <f t="shared" si="1463"/>
        <v>0</v>
      </c>
      <c r="CH461" s="104">
        <f t="shared" si="1472"/>
        <v>2000</v>
      </c>
      <c r="CI461" s="104">
        <f t="shared" si="1472"/>
        <v>2000</v>
      </c>
      <c r="CJ461" s="104"/>
      <c r="CK461" s="104">
        <f t="shared" si="1464"/>
        <v>0</v>
      </c>
      <c r="CL461" s="104">
        <f t="shared" si="1472"/>
        <v>0</v>
      </c>
      <c r="CM461" s="104">
        <f t="shared" si="1472"/>
        <v>2000</v>
      </c>
      <c r="CN461" s="104"/>
      <c r="CO461" s="104">
        <f t="shared" si="1465"/>
        <v>0</v>
      </c>
      <c r="CP461" s="104">
        <f t="shared" si="1472"/>
        <v>0</v>
      </c>
      <c r="CQ461" s="104">
        <f t="shared" si="1472"/>
        <v>2000</v>
      </c>
      <c r="CR461" s="104">
        <f t="shared" si="1472"/>
        <v>450</v>
      </c>
      <c r="CS461" s="104">
        <f t="shared" si="1466"/>
        <v>22.5</v>
      </c>
      <c r="CT461" s="104">
        <f t="shared" si="1472"/>
        <v>-1000</v>
      </c>
      <c r="CU461" s="104">
        <f t="shared" si="1472"/>
        <v>1000</v>
      </c>
      <c r="CV461" s="104">
        <f t="shared" si="1472"/>
        <v>450</v>
      </c>
      <c r="CW461" s="104">
        <f t="shared" si="1458"/>
        <v>45</v>
      </c>
      <c r="CX461" s="104">
        <f t="shared" si="1472"/>
        <v>0</v>
      </c>
      <c r="CY461" s="104">
        <f t="shared" si="1472"/>
        <v>1000</v>
      </c>
      <c r="CZ461" s="104">
        <f t="shared" si="1472"/>
        <v>2000</v>
      </c>
      <c r="DA461" s="104">
        <f t="shared" si="1472"/>
        <v>2000</v>
      </c>
      <c r="DB461" s="104">
        <f t="shared" si="1473"/>
        <v>450</v>
      </c>
      <c r="DC461" s="104">
        <f>SUM(DC462)</f>
        <v>0</v>
      </c>
      <c r="DD461" s="104">
        <f t="shared" si="1379"/>
        <v>0</v>
      </c>
      <c r="DE461" s="104">
        <f t="shared" si="1380"/>
        <v>0</v>
      </c>
      <c r="DF461" s="104">
        <v>450</v>
      </c>
      <c r="DG461" s="104">
        <f t="shared" si="1473"/>
        <v>2000</v>
      </c>
      <c r="DH461" s="104">
        <f t="shared" si="1472"/>
        <v>0</v>
      </c>
      <c r="DI461" s="104">
        <f t="shared" si="1459"/>
        <v>0</v>
      </c>
      <c r="DJ461" s="104">
        <f t="shared" si="1472"/>
        <v>0</v>
      </c>
      <c r="DK461" s="104">
        <f t="shared" si="1474"/>
        <v>2000</v>
      </c>
      <c r="DL461" s="104">
        <f t="shared" si="1460"/>
        <v>22.5</v>
      </c>
      <c r="DM461" s="104">
        <f t="shared" si="1475"/>
        <v>0</v>
      </c>
      <c r="DN461" s="104">
        <f t="shared" si="1475"/>
        <v>2000</v>
      </c>
      <c r="DO461" s="104">
        <f t="shared" si="1475"/>
        <v>0</v>
      </c>
      <c r="DP461" s="104">
        <f t="shared" si="1461"/>
        <v>0</v>
      </c>
      <c r="DQ461" s="104">
        <f t="shared" si="1475"/>
        <v>-1000</v>
      </c>
      <c r="DR461" s="104">
        <f t="shared" si="1475"/>
        <v>1000</v>
      </c>
      <c r="DS461" s="104">
        <f t="shared" si="1475"/>
        <v>0</v>
      </c>
      <c r="DT461" s="104">
        <f t="shared" si="1462"/>
        <v>0</v>
      </c>
      <c r="DU461" s="104">
        <f t="shared" si="1475"/>
        <v>0</v>
      </c>
      <c r="DV461" s="104">
        <f t="shared" si="1475"/>
        <v>1000</v>
      </c>
      <c r="DW461" s="104">
        <f t="shared" si="1475"/>
        <v>2000</v>
      </c>
      <c r="DX461" s="104">
        <f t="shared" si="1475"/>
        <v>2000</v>
      </c>
      <c r="DY461" s="104">
        <f t="shared" si="1475"/>
        <v>2000</v>
      </c>
      <c r="DZ461" s="104">
        <f t="shared" si="1475"/>
        <v>2000</v>
      </c>
    </row>
    <row r="462" spans="1:130" s="630" customFormat="1" ht="20.100000000000001" customHeight="1" x14ac:dyDescent="0.35">
      <c r="A462" s="622"/>
      <c r="B462" s="622"/>
      <c r="C462" s="696"/>
      <c r="D462" s="622"/>
      <c r="E462" s="622"/>
      <c r="F462" s="622"/>
      <c r="G462" s="622" t="s">
        <v>9</v>
      </c>
      <c r="H462" s="622"/>
      <c r="I462" s="622"/>
      <c r="J462" s="622" t="s">
        <v>208</v>
      </c>
      <c r="K462" s="811">
        <v>3</v>
      </c>
      <c r="L462" s="904" t="s">
        <v>181</v>
      </c>
      <c r="M462" s="904"/>
      <c r="N462" s="904"/>
      <c r="O462" s="904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F462" s="35"/>
      <c r="AG462" s="35"/>
      <c r="AH462" s="35"/>
      <c r="AI462" s="574"/>
      <c r="AJ462" s="35"/>
      <c r="AK462" s="35"/>
      <c r="AL462" s="35"/>
      <c r="AM462" s="35"/>
      <c r="AN462" s="38"/>
      <c r="AO462" s="38"/>
      <c r="AP462" s="38"/>
      <c r="AQ462" s="38"/>
      <c r="AR462" s="38"/>
      <c r="AS462" s="38"/>
      <c r="AT462" s="38"/>
      <c r="AU462" s="38"/>
      <c r="AV462" s="38"/>
      <c r="AW462" s="38"/>
      <c r="AX462" s="38"/>
      <c r="AY462" s="38"/>
      <c r="AZ462" s="38"/>
      <c r="BA462" s="38"/>
      <c r="BB462" s="38"/>
      <c r="BC462" s="38"/>
      <c r="BD462" s="38"/>
      <c r="BE462" s="38"/>
      <c r="BF462" s="38"/>
      <c r="BG462" s="38"/>
      <c r="BH462" s="38"/>
      <c r="BI462" s="38"/>
      <c r="BJ462" s="38"/>
      <c r="BK462" s="38"/>
      <c r="BL462" s="38"/>
      <c r="BM462" s="38"/>
      <c r="BN462" s="38"/>
      <c r="BO462" s="38"/>
      <c r="BP462" s="38"/>
      <c r="BQ462" s="38"/>
      <c r="BR462" s="38"/>
      <c r="BS462" s="38"/>
      <c r="BT462" s="38"/>
      <c r="BU462" s="38"/>
      <c r="BV462" s="38"/>
      <c r="BW462" s="38"/>
      <c r="BX462" s="38"/>
      <c r="BY462" s="38"/>
      <c r="BZ462" s="102">
        <f>SUM(BZ463)</f>
        <v>0</v>
      </c>
      <c r="CA462" s="38"/>
      <c r="CB462" s="38"/>
      <c r="CC462" s="38"/>
      <c r="CD462" s="38"/>
      <c r="CE462" s="102">
        <f t="shared" si="1471"/>
        <v>0</v>
      </c>
      <c r="CF462" s="102">
        <f t="shared" si="1471"/>
        <v>0</v>
      </c>
      <c r="CG462" s="102">
        <f t="shared" si="1463"/>
        <v>0</v>
      </c>
      <c r="CH462" s="102">
        <f t="shared" si="1472"/>
        <v>2000</v>
      </c>
      <c r="CI462" s="102">
        <f t="shared" si="1472"/>
        <v>2000</v>
      </c>
      <c r="CJ462" s="102"/>
      <c r="CK462" s="102">
        <f t="shared" si="1464"/>
        <v>0</v>
      </c>
      <c r="CL462" s="102">
        <f t="shared" si="1472"/>
        <v>0</v>
      </c>
      <c r="CM462" s="102">
        <f t="shared" si="1472"/>
        <v>2000</v>
      </c>
      <c r="CN462" s="102"/>
      <c r="CO462" s="102">
        <f t="shared" si="1465"/>
        <v>0</v>
      </c>
      <c r="CP462" s="102">
        <f t="shared" si="1472"/>
        <v>0</v>
      </c>
      <c r="CQ462" s="102">
        <f t="shared" si="1472"/>
        <v>2000</v>
      </c>
      <c r="CR462" s="102">
        <f t="shared" si="1472"/>
        <v>450</v>
      </c>
      <c r="CS462" s="102">
        <f t="shared" si="1466"/>
        <v>22.5</v>
      </c>
      <c r="CT462" s="102">
        <f t="shared" si="1472"/>
        <v>-1000</v>
      </c>
      <c r="CU462" s="102">
        <f t="shared" si="1472"/>
        <v>1000</v>
      </c>
      <c r="CV462" s="102">
        <f t="shared" si="1472"/>
        <v>450</v>
      </c>
      <c r="CW462" s="102">
        <f t="shared" si="1458"/>
        <v>45</v>
      </c>
      <c r="CX462" s="102">
        <f t="shared" si="1472"/>
        <v>0</v>
      </c>
      <c r="CY462" s="102">
        <f t="shared" si="1472"/>
        <v>1000</v>
      </c>
      <c r="CZ462" s="115">
        <f t="shared" si="1472"/>
        <v>2000</v>
      </c>
      <c r="DA462" s="115">
        <f t="shared" si="1472"/>
        <v>2000</v>
      </c>
      <c r="DB462" s="115">
        <f t="shared" si="1473"/>
        <v>450</v>
      </c>
      <c r="DC462" s="115">
        <f>SUM(DC463)</f>
        <v>0</v>
      </c>
      <c r="DD462" s="102">
        <f t="shared" si="1379"/>
        <v>0</v>
      </c>
      <c r="DE462" s="102">
        <f t="shared" si="1380"/>
        <v>0</v>
      </c>
      <c r="DF462" s="115">
        <v>450</v>
      </c>
      <c r="DG462" s="115">
        <f t="shared" si="1473"/>
        <v>2000</v>
      </c>
      <c r="DH462" s="102">
        <f t="shared" si="1472"/>
        <v>0</v>
      </c>
      <c r="DI462" s="102">
        <f t="shared" si="1459"/>
        <v>0</v>
      </c>
      <c r="DJ462" s="102">
        <f t="shared" si="1472"/>
        <v>0</v>
      </c>
      <c r="DK462" s="115">
        <f t="shared" si="1474"/>
        <v>2000</v>
      </c>
      <c r="DL462" s="102">
        <f t="shared" si="1460"/>
        <v>22.5</v>
      </c>
      <c r="DM462" s="102">
        <f t="shared" si="1475"/>
        <v>0</v>
      </c>
      <c r="DN462" s="115">
        <f t="shared" si="1475"/>
        <v>2000</v>
      </c>
      <c r="DO462" s="102">
        <f t="shared" si="1475"/>
        <v>0</v>
      </c>
      <c r="DP462" s="102">
        <f t="shared" si="1461"/>
        <v>0</v>
      </c>
      <c r="DQ462" s="102">
        <f t="shared" si="1475"/>
        <v>-1000</v>
      </c>
      <c r="DR462" s="115">
        <f t="shared" si="1475"/>
        <v>1000</v>
      </c>
      <c r="DS462" s="115">
        <f t="shared" si="1475"/>
        <v>0</v>
      </c>
      <c r="DT462" s="102">
        <f t="shared" si="1462"/>
        <v>0</v>
      </c>
      <c r="DU462" s="102">
        <f t="shared" si="1475"/>
        <v>0</v>
      </c>
      <c r="DV462" s="115">
        <f t="shared" si="1475"/>
        <v>1000</v>
      </c>
      <c r="DW462" s="115">
        <f t="shared" si="1475"/>
        <v>2000</v>
      </c>
      <c r="DX462" s="115">
        <f t="shared" si="1475"/>
        <v>2000</v>
      </c>
      <c r="DY462" s="115">
        <f t="shared" si="1475"/>
        <v>2000</v>
      </c>
      <c r="DZ462" s="115">
        <f t="shared" si="1475"/>
        <v>2000</v>
      </c>
    </row>
    <row r="463" spans="1:130" s="630" customFormat="1" ht="20.100000000000001" customHeight="1" x14ac:dyDescent="0.35">
      <c r="A463" s="622"/>
      <c r="B463" s="622"/>
      <c r="C463" s="696"/>
      <c r="D463" s="622"/>
      <c r="E463" s="622"/>
      <c r="F463" s="622"/>
      <c r="G463" s="622"/>
      <c r="H463" s="622"/>
      <c r="I463" s="622"/>
      <c r="J463" s="622" t="s">
        <v>208</v>
      </c>
      <c r="K463" s="810"/>
      <c r="L463" s="822">
        <v>32</v>
      </c>
      <c r="M463" s="822" t="s">
        <v>209</v>
      </c>
      <c r="N463" s="690"/>
      <c r="O463" s="80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F463" s="35"/>
      <c r="AG463" s="35"/>
      <c r="AH463" s="35"/>
      <c r="AI463" s="574"/>
      <c r="AJ463" s="35"/>
      <c r="AK463" s="35"/>
      <c r="AL463" s="35"/>
      <c r="AM463" s="35"/>
      <c r="AN463" s="38"/>
      <c r="AO463" s="38"/>
      <c r="AP463" s="38"/>
      <c r="AQ463" s="38"/>
      <c r="AR463" s="38"/>
      <c r="AS463" s="38"/>
      <c r="AT463" s="38"/>
      <c r="AU463" s="38"/>
      <c r="AV463" s="38"/>
      <c r="AW463" s="38"/>
      <c r="AX463" s="38"/>
      <c r="AY463" s="38"/>
      <c r="AZ463" s="38"/>
      <c r="BA463" s="38"/>
      <c r="BB463" s="38"/>
      <c r="BC463" s="38"/>
      <c r="BD463" s="38"/>
      <c r="BE463" s="38"/>
      <c r="BF463" s="38"/>
      <c r="BG463" s="38"/>
      <c r="BH463" s="38"/>
      <c r="BI463" s="38"/>
      <c r="BJ463" s="38"/>
      <c r="BK463" s="38"/>
      <c r="BL463" s="38"/>
      <c r="BM463" s="38"/>
      <c r="BN463" s="38"/>
      <c r="BO463" s="38"/>
      <c r="BP463" s="38"/>
      <c r="BQ463" s="38"/>
      <c r="BR463" s="38"/>
      <c r="BS463" s="38"/>
      <c r="BT463" s="38"/>
      <c r="BU463" s="38"/>
      <c r="BV463" s="38"/>
      <c r="BW463" s="38"/>
      <c r="BX463" s="38"/>
      <c r="BY463" s="38"/>
      <c r="BZ463" s="102">
        <f>SUM(BZ464)</f>
        <v>0</v>
      </c>
      <c r="CA463" s="38"/>
      <c r="CB463" s="38"/>
      <c r="CC463" s="38"/>
      <c r="CD463" s="38"/>
      <c r="CE463" s="102">
        <f t="shared" si="1471"/>
        <v>0</v>
      </c>
      <c r="CF463" s="102">
        <f t="shared" si="1471"/>
        <v>0</v>
      </c>
      <c r="CG463" s="102">
        <f t="shared" si="1463"/>
        <v>0</v>
      </c>
      <c r="CH463" s="102">
        <f t="shared" si="1472"/>
        <v>2000</v>
      </c>
      <c r="CI463" s="102">
        <f t="shared" si="1472"/>
        <v>2000</v>
      </c>
      <c r="CJ463" s="102"/>
      <c r="CK463" s="102">
        <f t="shared" si="1464"/>
        <v>0</v>
      </c>
      <c r="CL463" s="102">
        <f t="shared" si="1472"/>
        <v>0</v>
      </c>
      <c r="CM463" s="102">
        <f t="shared" si="1472"/>
        <v>2000</v>
      </c>
      <c r="CN463" s="102"/>
      <c r="CO463" s="102">
        <f t="shared" si="1465"/>
        <v>0</v>
      </c>
      <c r="CP463" s="102">
        <f t="shared" si="1472"/>
        <v>0</v>
      </c>
      <c r="CQ463" s="102">
        <f t="shared" si="1472"/>
        <v>2000</v>
      </c>
      <c r="CR463" s="102">
        <f t="shared" si="1472"/>
        <v>450</v>
      </c>
      <c r="CS463" s="102">
        <f t="shared" si="1466"/>
        <v>22.5</v>
      </c>
      <c r="CT463" s="102">
        <f t="shared" si="1472"/>
        <v>-1000</v>
      </c>
      <c r="CU463" s="102">
        <f t="shared" si="1472"/>
        <v>1000</v>
      </c>
      <c r="CV463" s="102">
        <f t="shared" si="1472"/>
        <v>450</v>
      </c>
      <c r="CW463" s="102">
        <f t="shared" si="1458"/>
        <v>45</v>
      </c>
      <c r="CX463" s="102">
        <f t="shared" si="1472"/>
        <v>0</v>
      </c>
      <c r="CY463" s="102">
        <f t="shared" si="1472"/>
        <v>1000</v>
      </c>
      <c r="CZ463" s="115">
        <v>2000</v>
      </c>
      <c r="DA463" s="115">
        <v>2000</v>
      </c>
      <c r="DB463" s="115">
        <f t="shared" si="1473"/>
        <v>450</v>
      </c>
      <c r="DC463" s="115">
        <f>SUM(DC464)</f>
        <v>0</v>
      </c>
      <c r="DD463" s="102">
        <f t="shared" si="1379"/>
        <v>0</v>
      </c>
      <c r="DE463" s="102">
        <f t="shared" si="1380"/>
        <v>0</v>
      </c>
      <c r="DF463" s="115">
        <v>450</v>
      </c>
      <c r="DG463" s="115">
        <f t="shared" si="1473"/>
        <v>2000</v>
      </c>
      <c r="DH463" s="102">
        <f t="shared" si="1472"/>
        <v>0</v>
      </c>
      <c r="DI463" s="102">
        <f t="shared" si="1459"/>
        <v>0</v>
      </c>
      <c r="DJ463" s="102">
        <f t="shared" si="1472"/>
        <v>0</v>
      </c>
      <c r="DK463" s="115">
        <f t="shared" si="1474"/>
        <v>2000</v>
      </c>
      <c r="DL463" s="102">
        <f t="shared" si="1460"/>
        <v>22.5</v>
      </c>
      <c r="DM463" s="102">
        <f t="shared" si="1475"/>
        <v>0</v>
      </c>
      <c r="DN463" s="115">
        <f t="shared" si="1475"/>
        <v>2000</v>
      </c>
      <c r="DO463" s="102">
        <f t="shared" si="1475"/>
        <v>0</v>
      </c>
      <c r="DP463" s="102">
        <f t="shared" si="1461"/>
        <v>0</v>
      </c>
      <c r="DQ463" s="102">
        <f t="shared" si="1475"/>
        <v>-1000</v>
      </c>
      <c r="DR463" s="115">
        <f t="shared" si="1475"/>
        <v>1000</v>
      </c>
      <c r="DS463" s="115">
        <f t="shared" si="1475"/>
        <v>0</v>
      </c>
      <c r="DT463" s="102">
        <f t="shared" si="1462"/>
        <v>0</v>
      </c>
      <c r="DU463" s="102">
        <f t="shared" si="1475"/>
        <v>0</v>
      </c>
      <c r="DV463" s="115">
        <f t="shared" si="1475"/>
        <v>1000</v>
      </c>
      <c r="DW463" s="115">
        <f t="shared" si="1475"/>
        <v>2000</v>
      </c>
      <c r="DX463" s="115">
        <f t="shared" si="1475"/>
        <v>2000</v>
      </c>
      <c r="DY463" s="115">
        <v>2000</v>
      </c>
      <c r="DZ463" s="115">
        <v>2000</v>
      </c>
    </row>
    <row r="464" spans="1:130" s="630" customFormat="1" ht="20.100000000000001" customHeight="1" x14ac:dyDescent="0.35">
      <c r="A464" s="622"/>
      <c r="B464" s="622" t="s">
        <v>720</v>
      </c>
      <c r="C464" s="696" t="s">
        <v>523</v>
      </c>
      <c r="D464" s="622"/>
      <c r="E464" s="622"/>
      <c r="F464" s="622"/>
      <c r="G464" s="622"/>
      <c r="H464" s="622"/>
      <c r="I464" s="622"/>
      <c r="J464" s="622" t="s">
        <v>208</v>
      </c>
      <c r="K464" s="810"/>
      <c r="L464" s="587"/>
      <c r="M464" s="822">
        <v>323</v>
      </c>
      <c r="N464" s="904" t="s">
        <v>31</v>
      </c>
      <c r="O464" s="904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F464" s="35"/>
      <c r="AG464" s="35"/>
      <c r="AH464" s="35"/>
      <c r="AI464" s="574"/>
      <c r="AJ464" s="35"/>
      <c r="AK464" s="35"/>
      <c r="AL464" s="35"/>
      <c r="AM464" s="35"/>
      <c r="AN464" s="38"/>
      <c r="AO464" s="38"/>
      <c r="AP464" s="38"/>
      <c r="AQ464" s="38"/>
      <c r="AR464" s="38"/>
      <c r="AS464" s="38"/>
      <c r="AT464" s="38"/>
      <c r="AU464" s="38"/>
      <c r="AV464" s="38"/>
      <c r="AW464" s="38"/>
      <c r="AX464" s="38"/>
      <c r="AY464" s="38"/>
      <c r="AZ464" s="38"/>
      <c r="BA464" s="38"/>
      <c r="BB464" s="38"/>
      <c r="BC464" s="38"/>
      <c r="BD464" s="38"/>
      <c r="BE464" s="38"/>
      <c r="BF464" s="38"/>
      <c r="BG464" s="38"/>
      <c r="BH464" s="38"/>
      <c r="BI464" s="38"/>
      <c r="BJ464" s="38"/>
      <c r="BK464" s="38"/>
      <c r="BL464" s="38"/>
      <c r="BM464" s="38"/>
      <c r="BN464" s="38"/>
      <c r="BO464" s="38"/>
      <c r="BP464" s="38"/>
      <c r="BQ464" s="38"/>
      <c r="BR464" s="38"/>
      <c r="BS464" s="38"/>
      <c r="BT464" s="38"/>
      <c r="BU464" s="38"/>
      <c r="BV464" s="38"/>
      <c r="BW464" s="38"/>
      <c r="BX464" s="38"/>
      <c r="BY464" s="38"/>
      <c r="BZ464" s="102">
        <f>SUM(BZ465)</f>
        <v>0</v>
      </c>
      <c r="CA464" s="38"/>
      <c r="CB464" s="38"/>
      <c r="CC464" s="38"/>
      <c r="CD464" s="38"/>
      <c r="CE464" s="102">
        <f t="shared" si="1471"/>
        <v>0</v>
      </c>
      <c r="CF464" s="102">
        <f t="shared" si="1471"/>
        <v>0</v>
      </c>
      <c r="CG464" s="102">
        <f t="shared" si="1463"/>
        <v>0</v>
      </c>
      <c r="CH464" s="102">
        <f t="shared" si="1472"/>
        <v>2000</v>
      </c>
      <c r="CI464" s="102">
        <f t="shared" si="1472"/>
        <v>2000</v>
      </c>
      <c r="CJ464" s="102"/>
      <c r="CK464" s="102">
        <f t="shared" si="1464"/>
        <v>0</v>
      </c>
      <c r="CL464" s="102">
        <f t="shared" si="1472"/>
        <v>0</v>
      </c>
      <c r="CM464" s="102">
        <f t="shared" si="1472"/>
        <v>2000</v>
      </c>
      <c r="CN464" s="102"/>
      <c r="CO464" s="102">
        <f t="shared" si="1465"/>
        <v>0</v>
      </c>
      <c r="CP464" s="102">
        <f t="shared" si="1472"/>
        <v>0</v>
      </c>
      <c r="CQ464" s="102">
        <f t="shared" si="1472"/>
        <v>2000</v>
      </c>
      <c r="CR464" s="102">
        <f t="shared" si="1472"/>
        <v>450</v>
      </c>
      <c r="CS464" s="102">
        <f t="shared" si="1466"/>
        <v>22.5</v>
      </c>
      <c r="CT464" s="102">
        <f t="shared" si="1472"/>
        <v>-1000</v>
      </c>
      <c r="CU464" s="102">
        <f t="shared" si="1472"/>
        <v>1000</v>
      </c>
      <c r="CV464" s="102">
        <f t="shared" si="1472"/>
        <v>450</v>
      </c>
      <c r="CW464" s="102">
        <f t="shared" si="1458"/>
        <v>45</v>
      </c>
      <c r="CX464" s="102">
        <f t="shared" si="1472"/>
        <v>0</v>
      </c>
      <c r="CY464" s="102">
        <f t="shared" si="1472"/>
        <v>1000</v>
      </c>
      <c r="CZ464" s="115">
        <f t="shared" si="1472"/>
        <v>0</v>
      </c>
      <c r="DA464" s="115">
        <f t="shared" si="1472"/>
        <v>0</v>
      </c>
      <c r="DB464" s="115">
        <f t="shared" si="1473"/>
        <v>450</v>
      </c>
      <c r="DC464" s="115">
        <f>SUM(DC465)</f>
        <v>0</v>
      </c>
      <c r="DD464" s="102">
        <f t="shared" si="1379"/>
        <v>0</v>
      </c>
      <c r="DE464" s="102">
        <f t="shared" si="1380"/>
        <v>0</v>
      </c>
      <c r="DF464" s="115">
        <v>450</v>
      </c>
      <c r="DG464" s="115">
        <f t="shared" si="1473"/>
        <v>2000</v>
      </c>
      <c r="DH464" s="102">
        <f t="shared" si="1472"/>
        <v>0</v>
      </c>
      <c r="DI464" s="102">
        <f t="shared" si="1459"/>
        <v>0</v>
      </c>
      <c r="DJ464" s="102">
        <f t="shared" si="1472"/>
        <v>0</v>
      </c>
      <c r="DK464" s="115">
        <f t="shared" si="1474"/>
        <v>2000</v>
      </c>
      <c r="DL464" s="102">
        <f t="shared" si="1460"/>
        <v>22.5</v>
      </c>
      <c r="DM464" s="102">
        <f t="shared" si="1475"/>
        <v>0</v>
      </c>
      <c r="DN464" s="115">
        <f t="shared" si="1475"/>
        <v>2000</v>
      </c>
      <c r="DO464" s="102">
        <f t="shared" si="1475"/>
        <v>0</v>
      </c>
      <c r="DP464" s="102">
        <f t="shared" si="1461"/>
        <v>0</v>
      </c>
      <c r="DQ464" s="102">
        <f t="shared" si="1475"/>
        <v>-1000</v>
      </c>
      <c r="DR464" s="115">
        <f t="shared" si="1475"/>
        <v>1000</v>
      </c>
      <c r="DS464" s="115">
        <f t="shared" si="1475"/>
        <v>0</v>
      </c>
      <c r="DT464" s="102">
        <f t="shared" si="1462"/>
        <v>0</v>
      </c>
      <c r="DU464" s="102">
        <f t="shared" si="1475"/>
        <v>0</v>
      </c>
      <c r="DV464" s="115">
        <f t="shared" si="1475"/>
        <v>1000</v>
      </c>
      <c r="DW464" s="115">
        <f t="shared" si="1475"/>
        <v>2000</v>
      </c>
      <c r="DX464" s="115">
        <f t="shared" si="1475"/>
        <v>2000</v>
      </c>
      <c r="DY464" s="115">
        <f t="shared" si="1475"/>
        <v>0</v>
      </c>
      <c r="DZ464" s="115">
        <f t="shared" si="1475"/>
        <v>0</v>
      </c>
    </row>
    <row r="465" spans="1:130" s="630" customFormat="1" ht="20.100000000000001" customHeight="1" x14ac:dyDescent="0.35">
      <c r="A465" s="622"/>
      <c r="B465" s="635"/>
      <c r="C465" s="697"/>
      <c r="D465" s="635"/>
      <c r="E465" s="635"/>
      <c r="F465" s="635"/>
      <c r="G465" s="635"/>
      <c r="H465" s="635"/>
      <c r="I465" s="635"/>
      <c r="J465" s="622" t="s">
        <v>208</v>
      </c>
      <c r="K465" s="811"/>
      <c r="L465" s="822"/>
      <c r="M465" s="817"/>
      <c r="N465" s="698">
        <v>3232</v>
      </c>
      <c r="O465" s="576" t="s">
        <v>254</v>
      </c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F465" s="35"/>
      <c r="AG465" s="35"/>
      <c r="AH465" s="35"/>
      <c r="AI465" s="574"/>
      <c r="AJ465" s="35"/>
      <c r="AK465" s="35"/>
      <c r="AL465" s="35"/>
      <c r="AM465" s="35"/>
      <c r="AN465" s="38"/>
      <c r="AO465" s="38"/>
      <c r="AP465" s="38"/>
      <c r="AQ465" s="38"/>
      <c r="AR465" s="38"/>
      <c r="AS465" s="38"/>
      <c r="AT465" s="38"/>
      <c r="AU465" s="38"/>
      <c r="AV465" s="38"/>
      <c r="AW465" s="38"/>
      <c r="AX465" s="38"/>
      <c r="AY465" s="38"/>
      <c r="AZ465" s="38"/>
      <c r="BA465" s="38"/>
      <c r="BB465" s="38"/>
      <c r="BC465" s="38"/>
      <c r="BD465" s="38"/>
      <c r="BE465" s="38"/>
      <c r="BF465" s="38"/>
      <c r="BG465" s="38"/>
      <c r="BH465" s="38"/>
      <c r="BI465" s="38"/>
      <c r="BJ465" s="38"/>
      <c r="BK465" s="38"/>
      <c r="BL465" s="38"/>
      <c r="BM465" s="38"/>
      <c r="BN465" s="38"/>
      <c r="BO465" s="38"/>
      <c r="BP465" s="38"/>
      <c r="BQ465" s="38"/>
      <c r="BR465" s="38"/>
      <c r="BS465" s="38"/>
      <c r="BT465" s="38"/>
      <c r="BU465" s="38"/>
      <c r="BV465" s="38"/>
      <c r="BW465" s="38"/>
      <c r="BX465" s="38"/>
      <c r="BY465" s="38"/>
      <c r="BZ465" s="38">
        <v>0</v>
      </c>
      <c r="CA465" s="38"/>
      <c r="CB465" s="38"/>
      <c r="CC465" s="38"/>
      <c r="CD465" s="38"/>
      <c r="CE465" s="38">
        <v>0</v>
      </c>
      <c r="CF465" s="38">
        <v>0</v>
      </c>
      <c r="CG465" s="38"/>
      <c r="CH465" s="38">
        <f>(CI465-CE465)</f>
        <v>2000</v>
      </c>
      <c r="CI465" s="38">
        <v>2000</v>
      </c>
      <c r="CJ465" s="38"/>
      <c r="CK465" s="38"/>
      <c r="CL465" s="38">
        <f>(CM465-CI465)</f>
        <v>0</v>
      </c>
      <c r="CM465" s="38">
        <v>2000</v>
      </c>
      <c r="CN465" s="38"/>
      <c r="CO465" s="38"/>
      <c r="CP465" s="38">
        <f>(CQ465-CM465)</f>
        <v>0</v>
      </c>
      <c r="CQ465" s="38">
        <v>2000</v>
      </c>
      <c r="CR465" s="38">
        <v>450</v>
      </c>
      <c r="CS465" s="38">
        <f t="shared" si="1466"/>
        <v>22.5</v>
      </c>
      <c r="CT465" s="38">
        <f>(CU465-CQ465)</f>
        <v>-1000</v>
      </c>
      <c r="CU465" s="38">
        <v>1000</v>
      </c>
      <c r="CV465" s="38">
        <v>450</v>
      </c>
      <c r="CW465" s="38">
        <f t="shared" si="1458"/>
        <v>45</v>
      </c>
      <c r="CX465" s="38">
        <f>(CY465-CU465)</f>
        <v>0</v>
      </c>
      <c r="CY465" s="38">
        <v>1000</v>
      </c>
      <c r="CZ465" s="746"/>
      <c r="DA465" s="746"/>
      <c r="DB465" s="746">
        <v>450</v>
      </c>
      <c r="DC465" s="746">
        <v>0</v>
      </c>
      <c r="DD465" s="38">
        <f t="shared" si="1379"/>
        <v>0</v>
      </c>
      <c r="DE465" s="38">
        <f t="shared" si="1380"/>
        <v>0</v>
      </c>
      <c r="DF465" s="746">
        <v>450</v>
      </c>
      <c r="DG465" s="746">
        <v>2000</v>
      </c>
      <c r="DH465" s="38"/>
      <c r="DI465" s="38">
        <f t="shared" si="1459"/>
        <v>0</v>
      </c>
      <c r="DJ465" s="38">
        <f>(DK465-DG465)</f>
        <v>0</v>
      </c>
      <c r="DK465" s="746">
        <v>2000</v>
      </c>
      <c r="DL465" s="38">
        <f t="shared" si="1460"/>
        <v>22.5</v>
      </c>
      <c r="DM465" s="38">
        <f>(DN465-DK465)</f>
        <v>0</v>
      </c>
      <c r="DN465" s="746">
        <v>2000</v>
      </c>
      <c r="DO465" s="38"/>
      <c r="DP465" s="38">
        <f t="shared" si="1461"/>
        <v>0</v>
      </c>
      <c r="DQ465" s="38">
        <f>(DR465-DN465)</f>
        <v>-1000</v>
      </c>
      <c r="DR465" s="746">
        <v>1000</v>
      </c>
      <c r="DS465" s="746"/>
      <c r="DT465" s="38">
        <f t="shared" si="1462"/>
        <v>0</v>
      </c>
      <c r="DU465" s="38">
        <f>(DV465-DR465)</f>
        <v>0</v>
      </c>
      <c r="DV465" s="746">
        <v>1000</v>
      </c>
      <c r="DW465" s="746">
        <v>2000</v>
      </c>
      <c r="DX465" s="746">
        <v>2000</v>
      </c>
      <c r="DY465" s="746"/>
      <c r="DZ465" s="746"/>
    </row>
    <row r="466" spans="1:130" s="630" customFormat="1" ht="20.100000000000001" customHeight="1" x14ac:dyDescent="0.35">
      <c r="A466" s="660" t="s">
        <v>480</v>
      </c>
      <c r="B466" s="660" t="s">
        <v>480</v>
      </c>
      <c r="C466" s="496"/>
      <c r="D466" s="660"/>
      <c r="E466" s="660"/>
      <c r="F466" s="660" t="s">
        <v>8</v>
      </c>
      <c r="G466" s="660" t="s">
        <v>9</v>
      </c>
      <c r="H466" s="660"/>
      <c r="I466" s="660"/>
      <c r="J466" s="660"/>
      <c r="K466" s="505"/>
      <c r="L466" s="919" t="s">
        <v>439</v>
      </c>
      <c r="M466" s="919"/>
      <c r="N466" s="919"/>
      <c r="O466" s="919"/>
      <c r="P466" s="409" t="e">
        <f t="shared" ref="P466:V466" si="1476">SUM(P467)</f>
        <v>#REF!</v>
      </c>
      <c r="Q466" s="409" t="e">
        <f t="shared" si="1476"/>
        <v>#REF!</v>
      </c>
      <c r="R466" s="409" t="e">
        <f t="shared" si="1476"/>
        <v>#REF!</v>
      </c>
      <c r="S466" s="409" t="e">
        <f t="shared" si="1476"/>
        <v>#REF!</v>
      </c>
      <c r="T466" s="409" t="e">
        <f t="shared" si="1476"/>
        <v>#REF!</v>
      </c>
      <c r="U466" s="409" t="e">
        <f t="shared" si="1476"/>
        <v>#REF!</v>
      </c>
      <c r="V466" s="409" t="e">
        <f t="shared" si="1476"/>
        <v>#REF!</v>
      </c>
      <c r="W466" s="409" t="e">
        <f>(V466/T466)*100</f>
        <v>#REF!</v>
      </c>
      <c r="X466" s="409" t="e">
        <f>SUM(X467)</f>
        <v>#REF!</v>
      </c>
      <c r="Y466" s="409" t="e">
        <f>SUM(Y467)</f>
        <v>#REF!</v>
      </c>
      <c r="Z466" s="409" t="e">
        <f>SUM(Z467)</f>
        <v>#REF!</v>
      </c>
      <c r="AA466" s="409" t="e">
        <f>SUM(AG467)</f>
        <v>#REF!</v>
      </c>
      <c r="AB466" s="409" t="e">
        <f>SUM(AB467)</f>
        <v>#REF!</v>
      </c>
      <c r="AC466" s="409" t="e">
        <f>SUM(AC467)</f>
        <v>#REF!</v>
      </c>
      <c r="AD466" s="409" t="e">
        <f>SUM(AD467)</f>
        <v>#REF!</v>
      </c>
      <c r="AE466" s="409" t="e">
        <f>(AD466/AC466)*100</f>
        <v>#REF!</v>
      </c>
      <c r="AF466" s="409" t="e">
        <f t="shared" ref="AF466:AQ466" si="1477">SUM(AF467)</f>
        <v>#REF!</v>
      </c>
      <c r="AG466" s="409" t="e">
        <f t="shared" si="1477"/>
        <v>#REF!</v>
      </c>
      <c r="AH466" s="409" t="e">
        <f t="shared" si="1477"/>
        <v>#REF!</v>
      </c>
      <c r="AI466" s="409" t="e">
        <f t="shared" si="1477"/>
        <v>#REF!</v>
      </c>
      <c r="AJ466" s="409" t="e">
        <f t="shared" si="1477"/>
        <v>#REF!</v>
      </c>
      <c r="AK466" s="409" t="e">
        <f t="shared" si="1477"/>
        <v>#REF!</v>
      </c>
      <c r="AL466" s="409" t="e">
        <f t="shared" si="1477"/>
        <v>#REF!</v>
      </c>
      <c r="AM466" s="409" t="e">
        <f t="shared" si="1477"/>
        <v>#REF!</v>
      </c>
      <c r="AN466" s="113" t="e">
        <f t="shared" si="1477"/>
        <v>#REF!</v>
      </c>
      <c r="AO466" s="113" t="e">
        <f t="shared" si="1477"/>
        <v>#REF!</v>
      </c>
      <c r="AP466" s="113" t="e">
        <f t="shared" si="1477"/>
        <v>#REF!</v>
      </c>
      <c r="AQ466" s="113" t="e">
        <f t="shared" si="1477"/>
        <v>#REF!</v>
      </c>
      <c r="AR466" s="113">
        <v>0</v>
      </c>
      <c r="AS466" s="113" t="e">
        <f>AR466/AN466*100</f>
        <v>#REF!</v>
      </c>
      <c r="AT466" s="113" t="e">
        <f>AR466/AP466*100</f>
        <v>#REF!</v>
      </c>
      <c r="AU466" s="113" t="e">
        <f>SUM(AU467)</f>
        <v>#REF!</v>
      </c>
      <c r="AV466" s="113">
        <f>SUM(AV467)</f>
        <v>0</v>
      </c>
      <c r="AW466" s="113">
        <f>SUM(AW467)</f>
        <v>0</v>
      </c>
      <c r="AX466" s="113">
        <f>SUM(AX467)</f>
        <v>0</v>
      </c>
      <c r="AY466" s="113">
        <f>SUM(AY467)</f>
        <v>42090</v>
      </c>
      <c r="AZ466" s="113"/>
      <c r="BA466" s="113"/>
      <c r="BB466" s="113">
        <f t="shared" ref="BB466:BK466" si="1478">SUM(BB467)</f>
        <v>42090</v>
      </c>
      <c r="BC466" s="113">
        <f t="shared" si="1478"/>
        <v>42090</v>
      </c>
      <c r="BD466" s="113">
        <f t="shared" si="1478"/>
        <v>31592.579999999998</v>
      </c>
      <c r="BE466" s="113">
        <f t="shared" si="1478"/>
        <v>34652.93</v>
      </c>
      <c r="BF466" s="113">
        <f t="shared" si="1478"/>
        <v>59120</v>
      </c>
      <c r="BG466" s="113">
        <f t="shared" si="1478"/>
        <v>51334.95</v>
      </c>
      <c r="BH466" s="113">
        <f t="shared" si="1478"/>
        <v>43480</v>
      </c>
      <c r="BI466" s="113">
        <f t="shared" si="1478"/>
        <v>13300</v>
      </c>
      <c r="BJ466" s="113">
        <f t="shared" si="1478"/>
        <v>56780</v>
      </c>
      <c r="BK466" s="113">
        <f t="shared" si="1478"/>
        <v>37244.29</v>
      </c>
      <c r="BL466" s="113">
        <f t="shared" ref="BL466:BL496" si="1479">IFERROR(BK466/BJ466*100,)</f>
        <v>65.594029587883057</v>
      </c>
      <c r="BM466" s="113"/>
      <c r="BN466" s="113"/>
      <c r="BO466" s="113">
        <f>SUM(BO467)</f>
        <v>61870</v>
      </c>
      <c r="BP466" s="113"/>
      <c r="BQ466" s="113"/>
      <c r="BR466" s="113">
        <f>SUM(BR467)</f>
        <v>14050</v>
      </c>
      <c r="BS466" s="113">
        <f>SUM(BS467)</f>
        <v>75920</v>
      </c>
      <c r="BT466" s="113">
        <f>SUM(BT467)</f>
        <v>48924.639999999999</v>
      </c>
      <c r="BU466" s="113">
        <f>SUM(BU467)</f>
        <v>-4540</v>
      </c>
      <c r="BV466" s="113">
        <f>SUM(BV467)</f>
        <v>75920</v>
      </c>
      <c r="BW466" s="113"/>
      <c r="BX466" s="113"/>
      <c r="BY466" s="113">
        <f>SUM(BY467)</f>
        <v>57330</v>
      </c>
      <c r="BZ466" s="113">
        <f>SUM(BZ467)</f>
        <v>56362.46</v>
      </c>
      <c r="CA466" s="113">
        <f t="shared" ref="CA466:CA496" si="1480">IFERROR(BZ466/BG466*100,)</f>
        <v>109.79354221636525</v>
      </c>
      <c r="CB466" s="113">
        <f t="shared" ref="CB466:CB496" si="1481">IFERROR(BZ466/BY466*100,)</f>
        <v>98.312332112332115</v>
      </c>
      <c r="CC466" s="113">
        <f>SUM(CC467)</f>
        <v>75920</v>
      </c>
      <c r="CD466" s="113">
        <f>SUM(CD467)</f>
        <v>75920</v>
      </c>
      <c r="CE466" s="113">
        <f>SUM(CE467)</f>
        <v>75920</v>
      </c>
      <c r="CF466" s="113">
        <f>SUM(CF467)</f>
        <v>17663.440000000002</v>
      </c>
      <c r="CG466" s="113">
        <f t="shared" ref="CG466:CG496" si="1482">IFERROR(CF466/CE466*100,)</f>
        <v>23.265858798735515</v>
      </c>
      <c r="CH466" s="113">
        <f>SUM(CH467)</f>
        <v>18840</v>
      </c>
      <c r="CI466" s="113">
        <f>SUM(CI467)</f>
        <v>94760</v>
      </c>
      <c r="CJ466" s="113"/>
      <c r="CK466" s="113">
        <f>IFERROR(CJ466/CI466*100,)</f>
        <v>0</v>
      </c>
      <c r="CL466" s="113">
        <f>SUM(CL467)</f>
        <v>0</v>
      </c>
      <c r="CM466" s="113">
        <f>SUM(CM467)</f>
        <v>94760</v>
      </c>
      <c r="CN466" s="113"/>
      <c r="CO466" s="113">
        <f>IFERROR(CN466/CM466*100,)</f>
        <v>0</v>
      </c>
      <c r="CP466" s="113">
        <f>SUM(CP467)</f>
        <v>0</v>
      </c>
      <c r="CQ466" s="113">
        <f>SUM(CQ467)</f>
        <v>94760</v>
      </c>
      <c r="CR466" s="113">
        <f>SUM(CR467)</f>
        <v>47140.92</v>
      </c>
      <c r="CS466" s="113">
        <f>IFERROR(CR466/CQ466*100,)</f>
        <v>49.747699451245246</v>
      </c>
      <c r="CT466" s="113">
        <f>SUM(CT467)</f>
        <v>27961</v>
      </c>
      <c r="CU466" s="113">
        <f>SUM(CU467)</f>
        <v>122721</v>
      </c>
      <c r="CV466" s="113">
        <f>SUM(CV467)</f>
        <v>47140.92</v>
      </c>
      <c r="CW466" s="113">
        <f>IFERROR(CV466/CU466*100,)</f>
        <v>38.413083335370473</v>
      </c>
      <c r="CX466" s="113">
        <f t="shared" ref="CX466:DH466" si="1483">SUM(CX467)</f>
        <v>25</v>
      </c>
      <c r="CY466" s="113">
        <f t="shared" si="1483"/>
        <v>122746</v>
      </c>
      <c r="CZ466" s="113">
        <f t="shared" si="1483"/>
        <v>220000</v>
      </c>
      <c r="DA466" s="113">
        <f t="shared" si="1483"/>
        <v>220000</v>
      </c>
      <c r="DB466" s="113">
        <f>SUM(DB467)</f>
        <v>41418.050000000003</v>
      </c>
      <c r="DC466" s="113">
        <f>SUM(DC467)</f>
        <v>95709.37</v>
      </c>
      <c r="DD466" s="113">
        <f t="shared" si="1379"/>
        <v>231.08130392425522</v>
      </c>
      <c r="DE466" s="113">
        <f t="shared" si="1380"/>
        <v>43.539882631243742</v>
      </c>
      <c r="DF466" s="113">
        <v>122303.91</v>
      </c>
      <c r="DG466" s="113">
        <f t="shared" si="1483"/>
        <v>219820</v>
      </c>
      <c r="DH466" s="113">
        <f t="shared" si="1483"/>
        <v>35403.1</v>
      </c>
      <c r="DI466" s="113">
        <f>IFERROR(DH466/DG466*100,)</f>
        <v>16.105495405331634</v>
      </c>
      <c r="DJ466" s="113">
        <f>SUM(DJ467)</f>
        <v>0</v>
      </c>
      <c r="DK466" s="113">
        <f>SUM(DK467)</f>
        <v>219820</v>
      </c>
      <c r="DL466" s="113">
        <f t="shared" si="1460"/>
        <v>55.638208534255305</v>
      </c>
      <c r="DM466" s="113">
        <f>SUM(DM467)</f>
        <v>0</v>
      </c>
      <c r="DN466" s="113">
        <f>SUM(DN467)</f>
        <v>219820</v>
      </c>
      <c r="DO466" s="113">
        <f t="shared" ref="DO466" si="1484">SUM(DO467)</f>
        <v>95709.37</v>
      </c>
      <c r="DP466" s="113">
        <f>IFERROR(DO466/DN466*100,)</f>
        <v>43.539882631243742</v>
      </c>
      <c r="DQ466" s="113">
        <f>SUM(DQ467)</f>
        <v>-67963.22</v>
      </c>
      <c r="DR466" s="113">
        <f>SUM(DR467)</f>
        <v>151856.78</v>
      </c>
      <c r="DS466" s="113">
        <f t="shared" ref="DS466" si="1485">SUM(DS467)</f>
        <v>112720.12000000001</v>
      </c>
      <c r="DT466" s="113">
        <f>IFERROR(DS466/DR466*100,)</f>
        <v>74.227913959455748</v>
      </c>
      <c r="DU466" s="113">
        <f>SUM(DU467)</f>
        <v>-26040</v>
      </c>
      <c r="DV466" s="113">
        <f>SUM(DV467)</f>
        <v>125816.78</v>
      </c>
      <c r="DW466" s="113">
        <f t="shared" ref="DW466:DZ466" si="1486">SUM(DW467)</f>
        <v>155750</v>
      </c>
      <c r="DX466" s="113">
        <f t="shared" si="1486"/>
        <v>155750</v>
      </c>
      <c r="DY466" s="113">
        <f t="shared" si="1486"/>
        <v>126000</v>
      </c>
      <c r="DZ466" s="113">
        <f t="shared" si="1486"/>
        <v>63000</v>
      </c>
    </row>
    <row r="467" spans="1:130" s="630" customFormat="1" ht="20.100000000000001" customHeight="1" x14ac:dyDescent="0.35">
      <c r="A467" s="634" t="s">
        <v>396</v>
      </c>
      <c r="B467" s="634" t="s">
        <v>396</v>
      </c>
      <c r="C467" s="530"/>
      <c r="D467" s="633"/>
      <c r="E467" s="633"/>
      <c r="F467" s="634"/>
      <c r="G467" s="633"/>
      <c r="H467" s="633"/>
      <c r="I467" s="634"/>
      <c r="J467" s="634" t="s">
        <v>208</v>
      </c>
      <c r="K467" s="548"/>
      <c r="L467" s="903" t="s">
        <v>398</v>
      </c>
      <c r="M467" s="903"/>
      <c r="N467" s="903"/>
      <c r="O467" s="903"/>
      <c r="P467" s="39" t="e">
        <f>SUM(#REF!)</f>
        <v>#REF!</v>
      </c>
      <c r="Q467" s="39" t="e">
        <f>SUM(#REF!)</f>
        <v>#REF!</v>
      </c>
      <c r="R467" s="39" t="e">
        <f>SUM(#REF!)</f>
        <v>#REF!</v>
      </c>
      <c r="S467" s="39" t="e">
        <f>SUM(#REF!)</f>
        <v>#REF!</v>
      </c>
      <c r="T467" s="39" t="e">
        <f>SUM(#REF!)</f>
        <v>#REF!</v>
      </c>
      <c r="U467" s="39" t="e">
        <f>SUM(#REF!)</f>
        <v>#REF!</v>
      </c>
      <c r="V467" s="39" t="e">
        <f>SUM(#REF!)</f>
        <v>#REF!</v>
      </c>
      <c r="W467" s="39" t="e">
        <f>(V467/T467)*100</f>
        <v>#REF!</v>
      </c>
      <c r="X467" s="39" t="e">
        <f>SUM(#REF!)</f>
        <v>#REF!</v>
      </c>
      <c r="Y467" s="39" t="e">
        <f>SUM(#REF!)</f>
        <v>#REF!</v>
      </c>
      <c r="Z467" s="39" t="e">
        <f>SUM(#REF!)</f>
        <v>#REF!</v>
      </c>
      <c r="AA467" s="39" t="e">
        <f>SUM(#REF!)</f>
        <v>#REF!</v>
      </c>
      <c r="AB467" s="39" t="e">
        <f>#REF!</f>
        <v>#REF!</v>
      </c>
      <c r="AC467" s="39" t="e">
        <f>#REF!</f>
        <v>#REF!</v>
      </c>
      <c r="AD467" s="39" t="e">
        <f>#REF!</f>
        <v>#REF!</v>
      </c>
      <c r="AE467" s="39" t="e">
        <f>#REF!</f>
        <v>#REF!</v>
      </c>
      <c r="AF467" s="39" t="e">
        <f>#REF!</f>
        <v>#REF!</v>
      </c>
      <c r="AG467" s="39" t="e">
        <f>#REF!</f>
        <v>#REF!</v>
      </c>
      <c r="AH467" s="39" t="e">
        <f>#REF!</f>
        <v>#REF!</v>
      </c>
      <c r="AI467" s="39" t="e">
        <f>#REF!</f>
        <v>#REF!</v>
      </c>
      <c r="AJ467" s="39" t="e">
        <f>#REF!</f>
        <v>#REF!</v>
      </c>
      <c r="AK467" s="39" t="e">
        <f>#REF!</f>
        <v>#REF!</v>
      </c>
      <c r="AL467" s="39" t="e">
        <f>#REF!</f>
        <v>#REF!</v>
      </c>
      <c r="AM467" s="39" t="e">
        <f>#REF!</f>
        <v>#REF!</v>
      </c>
      <c r="AN467" s="100" t="e">
        <f>#REF!</f>
        <v>#REF!</v>
      </c>
      <c r="AO467" s="100" t="e">
        <f>#REF!</f>
        <v>#REF!</v>
      </c>
      <c r="AP467" s="100" t="e">
        <f>#REF!</f>
        <v>#REF!</v>
      </c>
      <c r="AQ467" s="100" t="e">
        <f>#REF!</f>
        <v>#REF!</v>
      </c>
      <c r="AR467" s="100">
        <v>0</v>
      </c>
      <c r="AS467" s="100">
        <v>0</v>
      </c>
      <c r="AT467" s="100" t="e">
        <f>AR467/AP467*100</f>
        <v>#REF!</v>
      </c>
      <c r="AU467" s="100" t="e">
        <f>#REF!</f>
        <v>#REF!</v>
      </c>
      <c r="AV467" s="100">
        <f>AV471</f>
        <v>0</v>
      </c>
      <c r="AW467" s="100">
        <f>AW471</f>
        <v>0</v>
      </c>
      <c r="AX467" s="100">
        <f>AX471</f>
        <v>0</v>
      </c>
      <c r="AY467" s="100">
        <f>AY471</f>
        <v>42090</v>
      </c>
      <c r="AZ467" s="100"/>
      <c r="BA467" s="100"/>
      <c r="BB467" s="100">
        <f t="shared" ref="BB467:BK467" si="1487">BB471</f>
        <v>42090</v>
      </c>
      <c r="BC467" s="100">
        <f t="shared" si="1487"/>
        <v>42090</v>
      </c>
      <c r="BD467" s="100">
        <f t="shared" si="1487"/>
        <v>31592.579999999998</v>
      </c>
      <c r="BE467" s="100">
        <f t="shared" si="1487"/>
        <v>34652.93</v>
      </c>
      <c r="BF467" s="100">
        <f t="shared" si="1487"/>
        <v>59120</v>
      </c>
      <c r="BG467" s="100">
        <f t="shared" si="1487"/>
        <v>51334.95</v>
      </c>
      <c r="BH467" s="100">
        <f t="shared" si="1487"/>
        <v>43480</v>
      </c>
      <c r="BI467" s="100">
        <f t="shared" si="1487"/>
        <v>13300</v>
      </c>
      <c r="BJ467" s="100">
        <f t="shared" si="1487"/>
        <v>56780</v>
      </c>
      <c r="BK467" s="100">
        <f t="shared" si="1487"/>
        <v>37244.29</v>
      </c>
      <c r="BL467" s="100">
        <f t="shared" si="1479"/>
        <v>65.594029587883057</v>
      </c>
      <c r="BM467" s="100"/>
      <c r="BN467" s="100"/>
      <c r="BO467" s="100">
        <f>BO471</f>
        <v>61870</v>
      </c>
      <c r="BP467" s="100"/>
      <c r="BQ467" s="100"/>
      <c r="BR467" s="100">
        <f t="shared" ref="BR467:BY467" si="1488">BR471</f>
        <v>14050</v>
      </c>
      <c r="BS467" s="100">
        <f t="shared" si="1488"/>
        <v>75920</v>
      </c>
      <c r="BT467" s="100">
        <f>BT471</f>
        <v>48924.639999999999</v>
      </c>
      <c r="BU467" s="100">
        <f t="shared" si="1488"/>
        <v>-4540</v>
      </c>
      <c r="BV467" s="100">
        <f t="shared" si="1488"/>
        <v>75920</v>
      </c>
      <c r="BW467" s="100"/>
      <c r="BX467" s="100"/>
      <c r="BY467" s="100">
        <f t="shared" si="1488"/>
        <v>57330</v>
      </c>
      <c r="BZ467" s="100">
        <f>BZ471</f>
        <v>56362.46</v>
      </c>
      <c r="CA467" s="100">
        <f t="shared" si="1480"/>
        <v>109.79354221636525</v>
      </c>
      <c r="CB467" s="100">
        <f t="shared" si="1481"/>
        <v>98.312332112332115</v>
      </c>
      <c r="CC467" s="100">
        <f>CC471</f>
        <v>75920</v>
      </c>
      <c r="CD467" s="100">
        <f>CD471</f>
        <v>75920</v>
      </c>
      <c r="CE467" s="100">
        <f>CE471</f>
        <v>75920</v>
      </c>
      <c r="CF467" s="100">
        <f>CF471</f>
        <v>17663.440000000002</v>
      </c>
      <c r="CG467" s="100">
        <f t="shared" si="1482"/>
        <v>23.265858798735515</v>
      </c>
      <c r="CH467" s="100">
        <f>CH471</f>
        <v>18840</v>
      </c>
      <c r="CI467" s="100">
        <f>CI471</f>
        <v>94760</v>
      </c>
      <c r="CJ467" s="100"/>
      <c r="CK467" s="100">
        <f>IFERROR(CJ467/CI467*100,)</f>
        <v>0</v>
      </c>
      <c r="CL467" s="100">
        <f>CL471</f>
        <v>0</v>
      </c>
      <c r="CM467" s="100">
        <f>CM471</f>
        <v>94760</v>
      </c>
      <c r="CN467" s="100"/>
      <c r="CO467" s="100">
        <f>IFERROR(CN467/CM467*100,)</f>
        <v>0</v>
      </c>
      <c r="CP467" s="100">
        <f>CP471</f>
        <v>0</v>
      </c>
      <c r="CQ467" s="100">
        <f>CQ471</f>
        <v>94760</v>
      </c>
      <c r="CR467" s="100">
        <f>CR471</f>
        <v>47140.92</v>
      </c>
      <c r="CS467" s="100">
        <f>IFERROR(CR467/CQ467*100,)</f>
        <v>49.747699451245246</v>
      </c>
      <c r="CT467" s="100">
        <f>CT471</f>
        <v>27961</v>
      </c>
      <c r="CU467" s="100">
        <f>CU471</f>
        <v>122721</v>
      </c>
      <c r="CV467" s="100">
        <f>CV471</f>
        <v>47140.92</v>
      </c>
      <c r="CW467" s="100">
        <f>IFERROR(CV467/CU467*100,)</f>
        <v>38.413083335370473</v>
      </c>
      <c r="CX467" s="100">
        <f t="shared" ref="CX467:DH467" si="1489">CX471</f>
        <v>25</v>
      </c>
      <c r="CY467" s="100">
        <f t="shared" si="1489"/>
        <v>122746</v>
      </c>
      <c r="CZ467" s="100">
        <f t="shared" si="1489"/>
        <v>220000</v>
      </c>
      <c r="DA467" s="100">
        <f t="shared" si="1489"/>
        <v>220000</v>
      </c>
      <c r="DB467" s="100">
        <f>DB471</f>
        <v>41418.050000000003</v>
      </c>
      <c r="DC467" s="100">
        <f>DC471</f>
        <v>95709.37</v>
      </c>
      <c r="DD467" s="100">
        <f t="shared" si="1379"/>
        <v>231.08130392425522</v>
      </c>
      <c r="DE467" s="100">
        <f t="shared" si="1380"/>
        <v>43.539882631243742</v>
      </c>
      <c r="DF467" s="100">
        <v>122303.91</v>
      </c>
      <c r="DG467" s="100">
        <f t="shared" si="1489"/>
        <v>219820</v>
      </c>
      <c r="DH467" s="100">
        <f t="shared" si="1489"/>
        <v>35403.1</v>
      </c>
      <c r="DI467" s="100">
        <f>IFERROR(DH467/DG467*100,)</f>
        <v>16.105495405331634</v>
      </c>
      <c r="DJ467" s="100">
        <f>DJ471</f>
        <v>0</v>
      </c>
      <c r="DK467" s="100">
        <f>DK471</f>
        <v>219820</v>
      </c>
      <c r="DL467" s="100">
        <f t="shared" si="1460"/>
        <v>55.638208534255305</v>
      </c>
      <c r="DM467" s="100">
        <f>DM471</f>
        <v>0</v>
      </c>
      <c r="DN467" s="100">
        <f>DN471</f>
        <v>219820</v>
      </c>
      <c r="DO467" s="100">
        <f t="shared" ref="DO467" si="1490">DO471</f>
        <v>95709.37</v>
      </c>
      <c r="DP467" s="100">
        <f>IFERROR(DO467/DN467*100,)</f>
        <v>43.539882631243742</v>
      </c>
      <c r="DQ467" s="100">
        <f>DQ471</f>
        <v>-67963.22</v>
      </c>
      <c r="DR467" s="100">
        <f>DR471</f>
        <v>151856.78</v>
      </c>
      <c r="DS467" s="100">
        <f t="shared" ref="DS467" si="1491">DS471</f>
        <v>112720.12000000001</v>
      </c>
      <c r="DT467" s="100">
        <f>IFERROR(DS467/DR467*100,)</f>
        <v>74.227913959455748</v>
      </c>
      <c r="DU467" s="100">
        <f>DU471</f>
        <v>-26040</v>
      </c>
      <c r="DV467" s="100">
        <f>DV471</f>
        <v>125816.78</v>
      </c>
      <c r="DW467" s="100">
        <f t="shared" ref="DW467:DZ467" si="1492">DW471</f>
        <v>155750</v>
      </c>
      <c r="DX467" s="100">
        <f t="shared" ref="DX467" si="1493">DX471</f>
        <v>155750</v>
      </c>
      <c r="DY467" s="100">
        <f t="shared" si="1492"/>
        <v>126000</v>
      </c>
      <c r="DZ467" s="100">
        <f t="shared" si="1492"/>
        <v>63000</v>
      </c>
    </row>
    <row r="468" spans="1:130" s="630" customFormat="1" ht="20.100000000000001" hidden="1" customHeight="1" x14ac:dyDescent="0.35">
      <c r="A468" s="636"/>
      <c r="B468" s="632"/>
      <c r="C468" s="533"/>
      <c r="D468" s="632"/>
      <c r="E468" s="632"/>
      <c r="F468" s="632"/>
      <c r="G468" s="632"/>
      <c r="H468" s="632"/>
      <c r="I468" s="632"/>
      <c r="J468" s="632"/>
      <c r="K468" s="632" t="s">
        <v>5</v>
      </c>
      <c r="L468" s="552" t="s">
        <v>304</v>
      </c>
      <c r="M468" s="552"/>
      <c r="N468" s="552"/>
      <c r="O468" s="814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  <c r="AA468" s="43"/>
      <c r="AB468" s="43"/>
      <c r="AC468" s="43"/>
      <c r="AD468" s="43"/>
      <c r="AE468" s="43"/>
      <c r="AF468" s="43"/>
      <c r="AG468" s="43"/>
      <c r="AH468" s="43"/>
      <c r="AI468" s="43"/>
      <c r="AJ468" s="43"/>
      <c r="AK468" s="43"/>
      <c r="AL468" s="43"/>
      <c r="AM468" s="43"/>
      <c r="AN468" s="104"/>
      <c r="AO468" s="104"/>
      <c r="AP468" s="104"/>
      <c r="AQ468" s="104"/>
      <c r="AR468" s="104"/>
      <c r="AS468" s="104"/>
      <c r="AT468" s="104"/>
      <c r="AU468" s="104"/>
      <c r="AV468" s="104"/>
      <c r="AW468" s="104"/>
      <c r="AX468" s="104"/>
      <c r="AY468" s="104"/>
      <c r="AZ468" s="104"/>
      <c r="BA468" s="104"/>
      <c r="BB468" s="104"/>
      <c r="BC468" s="104"/>
      <c r="BD468" s="104"/>
      <c r="BE468" s="104"/>
      <c r="BF468" s="104"/>
      <c r="BG468" s="104"/>
      <c r="BH468" s="104"/>
      <c r="BI468" s="104"/>
      <c r="BJ468" s="104"/>
      <c r="BK468" s="104"/>
      <c r="BL468" s="104"/>
      <c r="BM468" s="104"/>
      <c r="BN468" s="104"/>
      <c r="BO468" s="104"/>
      <c r="BP468" s="104"/>
      <c r="BQ468" s="104"/>
      <c r="BR468" s="104"/>
      <c r="BS468" s="104"/>
      <c r="BT468" s="104"/>
      <c r="BU468" s="104"/>
      <c r="BV468" s="104"/>
      <c r="BW468" s="104"/>
      <c r="BX468" s="104"/>
      <c r="BY468" s="104"/>
      <c r="BZ468" s="104">
        <f>BZ488</f>
        <v>0</v>
      </c>
      <c r="CA468" s="104"/>
      <c r="CB468" s="104"/>
      <c r="CC468" s="104"/>
      <c r="CD468" s="104"/>
      <c r="CE468" s="104">
        <f>CE488</f>
        <v>0</v>
      </c>
      <c r="CF468" s="104">
        <f>CF488</f>
        <v>0</v>
      </c>
      <c r="CG468" s="104">
        <v>0</v>
      </c>
      <c r="CH468" s="104">
        <f>CH488</f>
        <v>2530</v>
      </c>
      <c r="CI468" s="104">
        <f>CI488</f>
        <v>2530</v>
      </c>
      <c r="CJ468" s="104"/>
      <c r="CK468" s="104">
        <v>0</v>
      </c>
      <c r="CL468" s="104">
        <f>CL488</f>
        <v>0</v>
      </c>
      <c r="CM468" s="104">
        <f>CM488</f>
        <v>2530</v>
      </c>
      <c r="CN468" s="104"/>
      <c r="CO468" s="104">
        <v>0</v>
      </c>
      <c r="CP468" s="104">
        <f>CP488</f>
        <v>0</v>
      </c>
      <c r="CQ468" s="104">
        <f>CQ488</f>
        <v>2530</v>
      </c>
      <c r="CR468" s="104">
        <f>CR488</f>
        <v>750</v>
      </c>
      <c r="CS468" s="104">
        <v>0</v>
      </c>
      <c r="CT468" s="104">
        <f>CT488</f>
        <v>0</v>
      </c>
      <c r="CU468" s="104">
        <f>CU488</f>
        <v>2530</v>
      </c>
      <c r="CV468" s="104">
        <f>CV488</f>
        <v>750</v>
      </c>
      <c r="CW468" s="104">
        <v>0</v>
      </c>
      <c r="CX468" s="104">
        <f t="shared" ref="CX468:DH468" si="1494">CX488</f>
        <v>0</v>
      </c>
      <c r="CY468" s="104">
        <f t="shared" si="1494"/>
        <v>2530</v>
      </c>
      <c r="CZ468" s="104">
        <f t="shared" si="1494"/>
        <v>0</v>
      </c>
      <c r="DA468" s="104">
        <f t="shared" si="1494"/>
        <v>0</v>
      </c>
      <c r="DB468" s="104">
        <f>DB488</f>
        <v>0</v>
      </c>
      <c r="DC468" s="104">
        <f>DC488</f>
        <v>0</v>
      </c>
      <c r="DD468" s="104">
        <v>0</v>
      </c>
      <c r="DE468" s="104">
        <v>0</v>
      </c>
      <c r="DF468" s="104">
        <v>2529.96</v>
      </c>
      <c r="DG468" s="104">
        <f t="shared" si="1494"/>
        <v>0</v>
      </c>
      <c r="DH468" s="104">
        <f t="shared" si="1494"/>
        <v>0</v>
      </c>
      <c r="DI468" s="104">
        <v>0</v>
      </c>
      <c r="DJ468" s="104">
        <f>DJ488</f>
        <v>0</v>
      </c>
      <c r="DK468" s="104">
        <f>DK488</f>
        <v>0</v>
      </c>
      <c r="DL468" s="104">
        <v>0</v>
      </c>
      <c r="DM468" s="104">
        <f>DM488</f>
        <v>0</v>
      </c>
      <c r="DN468" s="104">
        <f>DN488</f>
        <v>0</v>
      </c>
      <c r="DO468" s="104">
        <f t="shared" ref="DO468" si="1495">DO488</f>
        <v>0</v>
      </c>
      <c r="DP468" s="104">
        <v>0</v>
      </c>
      <c r="DQ468" s="104">
        <f>DQ488</f>
        <v>0</v>
      </c>
      <c r="DR468" s="104">
        <f>DR488</f>
        <v>0</v>
      </c>
      <c r="DS468" s="104">
        <f t="shared" ref="DS468" si="1496">DS488</f>
        <v>0</v>
      </c>
      <c r="DT468" s="104">
        <v>0</v>
      </c>
      <c r="DU468" s="104">
        <f>DU488</f>
        <v>0</v>
      </c>
      <c r="DV468" s="104">
        <f>DV488</f>
        <v>0</v>
      </c>
      <c r="DW468" s="104">
        <f t="shared" ref="DW468:DZ468" si="1497">DW488</f>
        <v>0</v>
      </c>
      <c r="DX468" s="104">
        <f t="shared" ref="DX468" si="1498">DX488</f>
        <v>0</v>
      </c>
      <c r="DY468" s="104">
        <f t="shared" si="1497"/>
        <v>0</v>
      </c>
      <c r="DZ468" s="104">
        <f t="shared" si="1497"/>
        <v>0</v>
      </c>
    </row>
    <row r="469" spans="1:130" s="630" customFormat="1" ht="20.100000000000001" customHeight="1" x14ac:dyDescent="0.35">
      <c r="A469" s="636"/>
      <c r="B469" s="632"/>
      <c r="C469" s="533"/>
      <c r="D469" s="632"/>
      <c r="E469" s="632"/>
      <c r="F469" s="632"/>
      <c r="G469" s="632"/>
      <c r="H469" s="632"/>
      <c r="I469" s="632"/>
      <c r="J469" s="632"/>
      <c r="K469" s="632" t="s">
        <v>9</v>
      </c>
      <c r="L469" s="552" t="s">
        <v>132</v>
      </c>
      <c r="M469" s="552"/>
      <c r="N469" s="552"/>
      <c r="O469" s="814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  <c r="AA469" s="43"/>
      <c r="AB469" s="43"/>
      <c r="AC469" s="43"/>
      <c r="AD469" s="43"/>
      <c r="AE469" s="43"/>
      <c r="AF469" s="43"/>
      <c r="AG469" s="43"/>
      <c r="AH469" s="43"/>
      <c r="AI469" s="43"/>
      <c r="AJ469" s="43"/>
      <c r="AK469" s="43"/>
      <c r="AL469" s="43"/>
      <c r="AM469" s="43">
        <v>0</v>
      </c>
      <c r="AN469" s="104">
        <v>0</v>
      </c>
      <c r="AO469" s="104">
        <v>0</v>
      </c>
      <c r="AP469" s="104">
        <v>807400</v>
      </c>
      <c r="AQ469" s="104">
        <v>1807100</v>
      </c>
      <c r="AR469" s="104">
        <v>0</v>
      </c>
      <c r="AS469" s="104">
        <v>0</v>
      </c>
      <c r="AT469" s="104">
        <f>AR469/AP469*100</f>
        <v>0</v>
      </c>
      <c r="AU469" s="104" t="e">
        <f>AU466-#REF!</f>
        <v>#REF!</v>
      </c>
      <c r="AV469" s="104">
        <f>AV472+AV476+AV478+AV489+AV491</f>
        <v>0</v>
      </c>
      <c r="AW469" s="104"/>
      <c r="AX469" s="104"/>
      <c r="AY469" s="104">
        <f>(BB469-AV469)</f>
        <v>42090</v>
      </c>
      <c r="AZ469" s="104"/>
      <c r="BA469" s="104"/>
      <c r="BB469" s="104">
        <v>42090</v>
      </c>
      <c r="BC469" s="104">
        <v>42090</v>
      </c>
      <c r="BD469" s="104">
        <v>31592.58</v>
      </c>
      <c r="BE469" s="104">
        <v>34652.93</v>
      </c>
      <c r="BF469" s="104">
        <v>59120</v>
      </c>
      <c r="BG469" s="104">
        <f>BG470</f>
        <v>51334.95</v>
      </c>
      <c r="BH469" s="104">
        <v>43480</v>
      </c>
      <c r="BI469" s="104">
        <f>(BJ469-BH469)</f>
        <v>13300</v>
      </c>
      <c r="BJ469" s="104">
        <v>56780</v>
      </c>
      <c r="BK469" s="104">
        <v>37244.29</v>
      </c>
      <c r="BL469" s="104">
        <f>IFERROR(BK469/BJ469*100,)</f>
        <v>65.594029587883057</v>
      </c>
      <c r="BM469" s="104"/>
      <c r="BN469" s="104"/>
      <c r="BO469" s="104">
        <v>61870</v>
      </c>
      <c r="BP469" s="104"/>
      <c r="BQ469" s="104"/>
      <c r="BR469" s="104">
        <f>(BS469-BO469)</f>
        <v>14050</v>
      </c>
      <c r="BS469" s="104">
        <v>75920</v>
      </c>
      <c r="BT469" s="104">
        <v>48924.639999999999</v>
      </c>
      <c r="BU469" s="104">
        <f>(BY469-BO469)</f>
        <v>-4540</v>
      </c>
      <c r="BV469" s="104">
        <v>75920</v>
      </c>
      <c r="BW469" s="104"/>
      <c r="BX469" s="104"/>
      <c r="BY469" s="104">
        <f>BY470</f>
        <v>57330</v>
      </c>
      <c r="BZ469" s="104">
        <f>BZ475</f>
        <v>0</v>
      </c>
      <c r="CA469" s="104">
        <f>IFERROR(BZ469/BG469*100,)</f>
        <v>0</v>
      </c>
      <c r="CB469" s="104">
        <f>IFERROR(BZ469/BY469*100,)</f>
        <v>0</v>
      </c>
      <c r="CC469" s="104">
        <v>75920</v>
      </c>
      <c r="CD469" s="104">
        <v>75920</v>
      </c>
      <c r="CE469" s="104">
        <f>CE475</f>
        <v>0</v>
      </c>
      <c r="CF469" s="104">
        <f>CF475</f>
        <v>0</v>
      </c>
      <c r="CG469" s="104">
        <f>IFERROR(CF469/CE469*100,)</f>
        <v>0</v>
      </c>
      <c r="CH469" s="104">
        <f>CH475</f>
        <v>52000</v>
      </c>
      <c r="CI469" s="104">
        <f>CI475</f>
        <v>52000</v>
      </c>
      <c r="CJ469" s="104"/>
      <c r="CK469" s="104">
        <f t="shared" ref="CK469:CK475" si="1499">IFERROR(CJ469/CI469*100,)</f>
        <v>0</v>
      </c>
      <c r="CL469" s="104">
        <f>CL475</f>
        <v>0</v>
      </c>
      <c r="CM469" s="104">
        <f>CM475</f>
        <v>52000</v>
      </c>
      <c r="CN469" s="104"/>
      <c r="CO469" s="104">
        <f t="shared" ref="CO469:CO475" si="1500">IFERROR(CN469/CM469*100,)</f>
        <v>0</v>
      </c>
      <c r="CP469" s="104">
        <f>CP475</f>
        <v>0</v>
      </c>
      <c r="CQ469" s="104">
        <f>CQ475</f>
        <v>52000</v>
      </c>
      <c r="CR469" s="104">
        <f>CR475</f>
        <v>13009.64</v>
      </c>
      <c r="CS469" s="104">
        <f t="shared" ref="CS469:CS475" si="1501">IFERROR(CR469/CQ469*100,)</f>
        <v>25.018538461538459</v>
      </c>
      <c r="CT469" s="104">
        <f>CT475</f>
        <v>18000</v>
      </c>
      <c r="CU469" s="104">
        <f>CU475</f>
        <v>70000</v>
      </c>
      <c r="CV469" s="104">
        <f>CV475</f>
        <v>13009.64</v>
      </c>
      <c r="CW469" s="104">
        <f t="shared" ref="CW469:CW475" si="1502">IFERROR(CV469/CU469*100,)</f>
        <v>18.5852</v>
      </c>
      <c r="CX469" s="104">
        <f t="shared" ref="CX469:DH469" si="1503">CX475</f>
        <v>0</v>
      </c>
      <c r="CY469" s="104">
        <f t="shared" si="1503"/>
        <v>70000</v>
      </c>
      <c r="CZ469" s="104">
        <f t="shared" si="1503"/>
        <v>0</v>
      </c>
      <c r="DA469" s="104">
        <f t="shared" si="1503"/>
        <v>0</v>
      </c>
      <c r="DB469" s="104">
        <f>DB475</f>
        <v>13009.64</v>
      </c>
      <c r="DC469" s="104">
        <f>DC475</f>
        <v>26456.78</v>
      </c>
      <c r="DD469" s="104">
        <f t="shared" ref="DD469:DD488" si="1504">IFERROR(DC469/DB469*100,)</f>
        <v>203.36289090243849</v>
      </c>
      <c r="DE469" s="104">
        <f t="shared" ref="DE469:DE488" si="1505">IFERROR(DC469/DK469*100,)</f>
        <v>34.811552631578948</v>
      </c>
      <c r="DF469" s="104">
        <v>69710.460000000006</v>
      </c>
      <c r="DG469" s="104">
        <f t="shared" si="1503"/>
        <v>76000</v>
      </c>
      <c r="DH469" s="104">
        <f t="shared" si="1503"/>
        <v>0</v>
      </c>
      <c r="DI469" s="104">
        <f t="shared" ref="DI469:DI475" si="1506">IFERROR(DH469/DG469*100,)</f>
        <v>0</v>
      </c>
      <c r="DJ469" s="104">
        <f>DJ475</f>
        <v>0</v>
      </c>
      <c r="DK469" s="104">
        <f>DK475</f>
        <v>76000</v>
      </c>
      <c r="DL469" s="104">
        <f t="shared" ref="DL469:DL475" si="1507">IFERROR(DF469/DK469*100,)</f>
        <v>91.724289473684223</v>
      </c>
      <c r="DM469" s="104">
        <f>DM475</f>
        <v>0</v>
      </c>
      <c r="DN469" s="104">
        <f>DN475</f>
        <v>76000</v>
      </c>
      <c r="DO469" s="104">
        <f t="shared" ref="DO469" si="1508">DO475</f>
        <v>26456.78</v>
      </c>
      <c r="DP469" s="104">
        <f t="shared" ref="DP469:DP476" si="1509">IFERROR(DO469/DN469*100,)</f>
        <v>34.811552631578948</v>
      </c>
      <c r="DQ469" s="104">
        <f>DQ475</f>
        <v>-49543.22</v>
      </c>
      <c r="DR469" s="104">
        <f>DR475</f>
        <v>26456.78</v>
      </c>
      <c r="DS469" s="104">
        <f t="shared" ref="DS469" si="1510">DS475</f>
        <v>26456.78</v>
      </c>
      <c r="DT469" s="104">
        <f t="shared" ref="DT469:DT488" si="1511">IFERROR(DS469/DR469*100,)</f>
        <v>100</v>
      </c>
      <c r="DU469" s="104">
        <f>DU475</f>
        <v>0</v>
      </c>
      <c r="DV469" s="104">
        <f>DV475</f>
        <v>26456.78</v>
      </c>
      <c r="DW469" s="104">
        <f t="shared" ref="DW469:DZ469" si="1512">DW475</f>
        <v>0</v>
      </c>
      <c r="DX469" s="104">
        <f t="shared" ref="DX469" si="1513">DX475</f>
        <v>120000</v>
      </c>
      <c r="DY469" s="104">
        <f t="shared" si="1512"/>
        <v>0</v>
      </c>
      <c r="DZ469" s="104">
        <f t="shared" si="1512"/>
        <v>0</v>
      </c>
    </row>
    <row r="470" spans="1:130" s="630" customFormat="1" ht="20.100000000000001" customHeight="1" x14ac:dyDescent="0.35">
      <c r="A470" s="636"/>
      <c r="B470" s="632"/>
      <c r="C470" s="533"/>
      <c r="D470" s="632"/>
      <c r="E470" s="632"/>
      <c r="F470" s="632"/>
      <c r="G470" s="632"/>
      <c r="H470" s="632"/>
      <c r="I470" s="632"/>
      <c r="J470" s="632"/>
      <c r="K470" s="653" t="s">
        <v>400</v>
      </c>
      <c r="L470" s="552" t="s">
        <v>408</v>
      </c>
      <c r="M470" s="552"/>
      <c r="N470" s="552"/>
      <c r="O470" s="814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  <c r="AA470" s="43"/>
      <c r="AB470" s="43"/>
      <c r="AC470" s="43"/>
      <c r="AD470" s="43"/>
      <c r="AE470" s="43"/>
      <c r="AF470" s="43"/>
      <c r="AG470" s="43"/>
      <c r="AH470" s="43"/>
      <c r="AI470" s="43"/>
      <c r="AJ470" s="43"/>
      <c r="AK470" s="43"/>
      <c r="AL470" s="43"/>
      <c r="AM470" s="43">
        <v>0</v>
      </c>
      <c r="AN470" s="104">
        <v>0</v>
      </c>
      <c r="AO470" s="104">
        <v>0</v>
      </c>
      <c r="AP470" s="104">
        <v>807400</v>
      </c>
      <c r="AQ470" s="104">
        <v>1807100</v>
      </c>
      <c r="AR470" s="104">
        <v>0</v>
      </c>
      <c r="AS470" s="104">
        <v>0</v>
      </c>
      <c r="AT470" s="104">
        <f>AR470/AP470*100</f>
        <v>0</v>
      </c>
      <c r="AU470" s="104" t="e">
        <f>AU467-#REF!</f>
        <v>#REF!</v>
      </c>
      <c r="AV470" s="104">
        <f>AV473+AV477+AV479+AV490+AV492</f>
        <v>0</v>
      </c>
      <c r="AW470" s="104"/>
      <c r="AX470" s="104"/>
      <c r="AY470" s="104">
        <f>(BB470-AV470)</f>
        <v>42090</v>
      </c>
      <c r="AZ470" s="104"/>
      <c r="BA470" s="104"/>
      <c r="BB470" s="104">
        <v>42090</v>
      </c>
      <c r="BC470" s="104">
        <v>42090</v>
      </c>
      <c r="BD470" s="104">
        <v>31592.58</v>
      </c>
      <c r="BE470" s="104">
        <v>34652.93</v>
      </c>
      <c r="BF470" s="104">
        <v>59120</v>
      </c>
      <c r="BG470" s="104">
        <f>BG471</f>
        <v>51334.95</v>
      </c>
      <c r="BH470" s="104">
        <v>43480</v>
      </c>
      <c r="BI470" s="104">
        <f>(BJ470-BH470)</f>
        <v>13300</v>
      </c>
      <c r="BJ470" s="104">
        <v>56780</v>
      </c>
      <c r="BK470" s="104">
        <v>37244.29</v>
      </c>
      <c r="BL470" s="104">
        <f t="shared" si="1479"/>
        <v>65.594029587883057</v>
      </c>
      <c r="BM470" s="104"/>
      <c r="BN470" s="104"/>
      <c r="BO470" s="104">
        <v>61870</v>
      </c>
      <c r="BP470" s="104"/>
      <c r="BQ470" s="104"/>
      <c r="BR470" s="104">
        <f>(BS470-BO470)</f>
        <v>14050</v>
      </c>
      <c r="BS470" s="104">
        <v>75920</v>
      </c>
      <c r="BT470" s="104">
        <v>48924.639999999999</v>
      </c>
      <c r="BU470" s="104">
        <f>(BY470-BO470)</f>
        <v>-4540</v>
      </c>
      <c r="BV470" s="104">
        <v>75920</v>
      </c>
      <c r="BW470" s="104"/>
      <c r="BX470" s="104"/>
      <c r="BY470" s="104">
        <f>BY471</f>
        <v>57330</v>
      </c>
      <c r="BZ470" s="104">
        <f>BZ473+BZ477+BZ479+BZ484+BZ490+BZ492+BZ495</f>
        <v>56362.46</v>
      </c>
      <c r="CA470" s="104">
        <f t="shared" si="1480"/>
        <v>109.79354221636525</v>
      </c>
      <c r="CB470" s="104">
        <f t="shared" si="1481"/>
        <v>98.312332112332115</v>
      </c>
      <c r="CC470" s="104">
        <v>75920</v>
      </c>
      <c r="CD470" s="104">
        <v>75920</v>
      </c>
      <c r="CE470" s="104">
        <f>CE473+CE477+CE479+CE484+CE490+CE492+CE495</f>
        <v>75920</v>
      </c>
      <c r="CF470" s="104">
        <f>CF473+CF477+CF479+CF484+CF490+CF492+CF495</f>
        <v>17663.440000000002</v>
      </c>
      <c r="CG470" s="104">
        <f t="shared" si="1482"/>
        <v>23.265858798735515</v>
      </c>
      <c r="CH470" s="104">
        <f>CH473+CH477+CH479+CH484+CH490+CH492+CH495</f>
        <v>-35690</v>
      </c>
      <c r="CI470" s="104">
        <f>CI473+CI477+CI479+CI484+CI490+CI492+CI495</f>
        <v>40230</v>
      </c>
      <c r="CJ470" s="104"/>
      <c r="CK470" s="104">
        <f t="shared" si="1499"/>
        <v>0</v>
      </c>
      <c r="CL470" s="104">
        <f>CL473+CL477+CL479+CL484+CL490+CL492+CL495</f>
        <v>0</v>
      </c>
      <c r="CM470" s="104">
        <f>CM473+CM477+CM479+CM484+CM490+CM492+CM495</f>
        <v>40230</v>
      </c>
      <c r="CN470" s="104"/>
      <c r="CO470" s="104">
        <f t="shared" si="1500"/>
        <v>0</v>
      </c>
      <c r="CP470" s="104">
        <f>CP473+CP477+CP479+CP484+CP490+CP492+CP495</f>
        <v>0</v>
      </c>
      <c r="CQ470" s="104">
        <f>CQ473+CQ477+CQ479+CQ484+CQ490+CQ492+CQ495</f>
        <v>40230</v>
      </c>
      <c r="CR470" s="104">
        <f>CR473+CR477+CR479+CR484+CR490+CR492+CR495</f>
        <v>33381.279999999999</v>
      </c>
      <c r="CS470" s="104">
        <f t="shared" si="1501"/>
        <v>82.976087496892859</v>
      </c>
      <c r="CT470" s="104">
        <f>CT473+CT477+CT479+CT484+CT490+CT492+CT495</f>
        <v>9961</v>
      </c>
      <c r="CU470" s="104">
        <f>CU473+CU477+CU479+CU484+CU490+CU492+CU495</f>
        <v>50191</v>
      </c>
      <c r="CV470" s="104">
        <f>CV473+CV477+CV479+CV484+CV490+CV492+CV495</f>
        <v>33381.279999999999</v>
      </c>
      <c r="CW470" s="104">
        <f t="shared" si="1502"/>
        <v>66.508497539399485</v>
      </c>
      <c r="CX470" s="104">
        <f>CX473+CX477+CX479+CX484+CX490+CX492+CX495</f>
        <v>25</v>
      </c>
      <c r="CY470" s="104">
        <f>CY473+CY477+CY479+CY484+CY490+CY492+CY495</f>
        <v>50216</v>
      </c>
      <c r="CZ470" s="104">
        <v>220000</v>
      </c>
      <c r="DA470" s="104">
        <v>220000</v>
      </c>
      <c r="DB470" s="104">
        <f>DB473+DB477+DB479+DB484+DB490+DB492+DB495</f>
        <v>28408.41</v>
      </c>
      <c r="DC470" s="104">
        <f>DC473+DC477+DC479+DC484+DC490+DC492+DC495</f>
        <v>69252.59</v>
      </c>
      <c r="DD470" s="104">
        <f t="shared" si="1504"/>
        <v>243.77495959823165</v>
      </c>
      <c r="DE470" s="104">
        <f t="shared" si="1505"/>
        <v>48.152266722291756</v>
      </c>
      <c r="DF470" s="104">
        <v>50063.49</v>
      </c>
      <c r="DG470" s="104">
        <f>DG473+DG477+DG479+DG484+DG490+DG492+DG495</f>
        <v>143820</v>
      </c>
      <c r="DH470" s="104">
        <f>DH473+DH477+DH479+DH484+DH490+DH492+DH495</f>
        <v>35403.1</v>
      </c>
      <c r="DI470" s="104">
        <f t="shared" si="1506"/>
        <v>24.616256431650672</v>
      </c>
      <c r="DJ470" s="104">
        <f>DJ473+DJ477+DJ479+DJ484+DJ490+DJ492+DJ495</f>
        <v>0</v>
      </c>
      <c r="DK470" s="104">
        <f>DK473+DK477+DK479+DK484+DK490+DK492+DK495</f>
        <v>143820</v>
      </c>
      <c r="DL470" s="104">
        <f t="shared" si="1507"/>
        <v>34.809824780976214</v>
      </c>
      <c r="DM470" s="104">
        <f>DM473+DM477+DM479+DM484+DM490+DM492+DM495</f>
        <v>0</v>
      </c>
      <c r="DN470" s="104">
        <f>DN473+DN477+DN479+DN484+DN490+DN492+DN495</f>
        <v>143820</v>
      </c>
      <c r="DO470" s="104">
        <f>DO473+DO477+DO479+DO484+DO490+DO492+DO495</f>
        <v>69252.59</v>
      </c>
      <c r="DP470" s="104">
        <f t="shared" si="1509"/>
        <v>48.152266722291756</v>
      </c>
      <c r="DQ470" s="104">
        <f>DQ473+DQ477+DQ479+DQ484+DQ490+DQ492+DQ495</f>
        <v>-18420</v>
      </c>
      <c r="DR470" s="104">
        <f>DR473+DR477+DR479+DR484+DR490+DR492+DR495</f>
        <v>125400</v>
      </c>
      <c r="DS470" s="104">
        <f>DS473+DS477+DS479+DS484+DS490+DS492+DS495</f>
        <v>86263.340000000011</v>
      </c>
      <c r="DT470" s="104">
        <f t="shared" si="1511"/>
        <v>68.790542264752801</v>
      </c>
      <c r="DU470" s="104">
        <f>DU473+DU477+DU479+DU484+DU490+DU492+DU495</f>
        <v>-26040</v>
      </c>
      <c r="DV470" s="104">
        <f>DV473+DV477+DV479+DV484+DV490+DV492+DV495</f>
        <v>99360</v>
      </c>
      <c r="DW470" s="104">
        <f t="shared" ref="DW470:DX470" si="1514">DW473+DW477+DW479+DW484+DW490+DW492+DW495</f>
        <v>155750</v>
      </c>
      <c r="DX470" s="104">
        <f t="shared" si="1514"/>
        <v>35750</v>
      </c>
      <c r="DY470" s="104">
        <v>126000</v>
      </c>
      <c r="DZ470" s="104">
        <v>63000</v>
      </c>
    </row>
    <row r="471" spans="1:130" s="630" customFormat="1" ht="20.100000000000001" customHeight="1" x14ac:dyDescent="0.35">
      <c r="A471" s="622"/>
      <c r="B471" s="622"/>
      <c r="C471" s="707"/>
      <c r="D471" s="685"/>
      <c r="E471" s="685" t="s">
        <v>7</v>
      </c>
      <c r="F471" s="685"/>
      <c r="G471" s="622"/>
      <c r="H471" s="685"/>
      <c r="I471" s="685"/>
      <c r="J471" s="685" t="s">
        <v>208</v>
      </c>
      <c r="K471" s="811">
        <v>3</v>
      </c>
      <c r="L471" s="904" t="s">
        <v>181</v>
      </c>
      <c r="M471" s="904"/>
      <c r="N471" s="904"/>
      <c r="O471" s="904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F471" s="35"/>
      <c r="AG471" s="35"/>
      <c r="AH471" s="35"/>
      <c r="AI471" s="574"/>
      <c r="AJ471" s="35"/>
      <c r="AK471" s="35"/>
      <c r="AL471" s="35"/>
      <c r="AM471" s="35"/>
      <c r="AN471" s="102">
        <f>SUM(AN483)</f>
        <v>0</v>
      </c>
      <c r="AO471" s="102">
        <f>SUM(AO483)</f>
        <v>0</v>
      </c>
      <c r="AP471" s="102">
        <f>SUM(AP483)</f>
        <v>0</v>
      </c>
      <c r="AQ471" s="102">
        <f>SUM(AQ483)</f>
        <v>0</v>
      </c>
      <c r="AR471" s="102">
        <v>0</v>
      </c>
      <c r="AS471" s="102"/>
      <c r="AT471" s="102"/>
      <c r="AU471" s="102">
        <f>SUM(AU483)</f>
        <v>21500</v>
      </c>
      <c r="AV471" s="102">
        <f>SUM(AV483+AV472)</f>
        <v>0</v>
      </c>
      <c r="AW471" s="102">
        <f>SUM(AW483)</f>
        <v>0</v>
      </c>
      <c r="AX471" s="102">
        <f>SUM(AX483)</f>
        <v>0</v>
      </c>
      <c r="AY471" s="102">
        <f>SUM(AY483+AY472)</f>
        <v>42090</v>
      </c>
      <c r="AZ471" s="102"/>
      <c r="BA471" s="102"/>
      <c r="BB471" s="102">
        <f t="shared" ref="BB471:BK471" si="1515">SUM(BB483+BB472)</f>
        <v>42090</v>
      </c>
      <c r="BC471" s="102">
        <f t="shared" si="1515"/>
        <v>42090</v>
      </c>
      <c r="BD471" s="102">
        <f t="shared" si="1515"/>
        <v>31592.579999999998</v>
      </c>
      <c r="BE471" s="102">
        <f t="shared" si="1515"/>
        <v>34652.93</v>
      </c>
      <c r="BF471" s="102">
        <f t="shared" si="1515"/>
        <v>59120</v>
      </c>
      <c r="BG471" s="102">
        <f t="shared" si="1515"/>
        <v>51334.95</v>
      </c>
      <c r="BH471" s="102">
        <f t="shared" si="1515"/>
        <v>43480</v>
      </c>
      <c r="BI471" s="102">
        <f t="shared" si="1515"/>
        <v>13300</v>
      </c>
      <c r="BJ471" s="102">
        <f t="shared" si="1515"/>
        <v>56780</v>
      </c>
      <c r="BK471" s="102">
        <f t="shared" si="1515"/>
        <v>37244.29</v>
      </c>
      <c r="BL471" s="102">
        <f t="shared" si="1479"/>
        <v>65.594029587883057</v>
      </c>
      <c r="BM471" s="102"/>
      <c r="BN471" s="102"/>
      <c r="BO471" s="102">
        <f>SUM(BO483+BO472)</f>
        <v>61870</v>
      </c>
      <c r="BP471" s="102"/>
      <c r="BQ471" s="102"/>
      <c r="BR471" s="102">
        <f t="shared" ref="BR471:BY471" si="1516">SUM(BR483+BR472)</f>
        <v>14050</v>
      </c>
      <c r="BS471" s="102">
        <f t="shared" si="1516"/>
        <v>75920</v>
      </c>
      <c r="BT471" s="102">
        <f>SUM(BT483+BT472)</f>
        <v>48924.639999999999</v>
      </c>
      <c r="BU471" s="102">
        <f t="shared" si="1516"/>
        <v>-4540</v>
      </c>
      <c r="BV471" s="102">
        <f t="shared" si="1516"/>
        <v>75920</v>
      </c>
      <c r="BW471" s="102"/>
      <c r="BX471" s="102"/>
      <c r="BY471" s="102">
        <f t="shared" si="1516"/>
        <v>57330</v>
      </c>
      <c r="BZ471" s="102">
        <f>SUM(BZ483+BZ472)</f>
        <v>56362.46</v>
      </c>
      <c r="CA471" s="102">
        <f t="shared" si="1480"/>
        <v>109.79354221636525</v>
      </c>
      <c r="CB471" s="102">
        <f t="shared" si="1481"/>
        <v>98.312332112332115</v>
      </c>
      <c r="CC471" s="102">
        <f>SUM(CC483+CC472)</f>
        <v>75920</v>
      </c>
      <c r="CD471" s="102">
        <f>SUM(CD483+CD472)</f>
        <v>75920</v>
      </c>
      <c r="CE471" s="102">
        <f>SUM(CE483+CE472)</f>
        <v>75920</v>
      </c>
      <c r="CF471" s="102">
        <f>SUM(CF483+CF472)</f>
        <v>17663.440000000002</v>
      </c>
      <c r="CG471" s="102">
        <f t="shared" si="1482"/>
        <v>23.265858798735515</v>
      </c>
      <c r="CH471" s="102">
        <f>SUM(CH483+CH472)</f>
        <v>18840</v>
      </c>
      <c r="CI471" s="102">
        <f>SUM(CI483+CI472)</f>
        <v>94760</v>
      </c>
      <c r="CJ471" s="102"/>
      <c r="CK471" s="102">
        <f t="shared" si="1499"/>
        <v>0</v>
      </c>
      <c r="CL471" s="102">
        <f>SUM(CL483+CL472)</f>
        <v>0</v>
      </c>
      <c r="CM471" s="102">
        <f>SUM(CM483+CM472)</f>
        <v>94760</v>
      </c>
      <c r="CN471" s="102"/>
      <c r="CO471" s="102">
        <f t="shared" si="1500"/>
        <v>0</v>
      </c>
      <c r="CP471" s="102">
        <f>SUM(CP483+CP472)</f>
        <v>0</v>
      </c>
      <c r="CQ471" s="102">
        <f>SUM(CQ483+CQ472)</f>
        <v>94760</v>
      </c>
      <c r="CR471" s="102">
        <f>SUM(CR483+CR472)</f>
        <v>47140.92</v>
      </c>
      <c r="CS471" s="102">
        <f t="shared" si="1501"/>
        <v>49.747699451245246</v>
      </c>
      <c r="CT471" s="102">
        <f>SUM(CT483+CT472)</f>
        <v>27961</v>
      </c>
      <c r="CU471" s="102">
        <f>SUM(CU483+CU472)</f>
        <v>122721</v>
      </c>
      <c r="CV471" s="102">
        <f>SUM(CV483+CV472)</f>
        <v>47140.92</v>
      </c>
      <c r="CW471" s="102">
        <f t="shared" si="1502"/>
        <v>38.413083335370473</v>
      </c>
      <c r="CX471" s="102">
        <f t="shared" ref="CX471:DH471" si="1517">SUM(CX483+CX472)</f>
        <v>25</v>
      </c>
      <c r="CY471" s="102">
        <f t="shared" si="1517"/>
        <v>122746</v>
      </c>
      <c r="CZ471" s="115">
        <f t="shared" si="1517"/>
        <v>220000</v>
      </c>
      <c r="DA471" s="115">
        <f t="shared" si="1517"/>
        <v>220000</v>
      </c>
      <c r="DB471" s="115">
        <f>SUM(DB483+DB472)</f>
        <v>41418.050000000003</v>
      </c>
      <c r="DC471" s="115">
        <f>SUM(DC483+DC472)</f>
        <v>95709.37</v>
      </c>
      <c r="DD471" s="102">
        <f t="shared" si="1504"/>
        <v>231.08130392425522</v>
      </c>
      <c r="DE471" s="102">
        <f t="shared" si="1505"/>
        <v>43.539882631243742</v>
      </c>
      <c r="DF471" s="115">
        <v>122303.91</v>
      </c>
      <c r="DG471" s="115">
        <f t="shared" si="1517"/>
        <v>219820</v>
      </c>
      <c r="DH471" s="102">
        <f t="shared" si="1517"/>
        <v>35403.1</v>
      </c>
      <c r="DI471" s="102">
        <f t="shared" si="1506"/>
        <v>16.105495405331634</v>
      </c>
      <c r="DJ471" s="102">
        <f>SUM(DJ483+DJ472)</f>
        <v>0</v>
      </c>
      <c r="DK471" s="115">
        <f>SUM(DK483+DK472)</f>
        <v>219820</v>
      </c>
      <c r="DL471" s="102">
        <f t="shared" si="1507"/>
        <v>55.638208534255305</v>
      </c>
      <c r="DM471" s="102">
        <f>SUM(DM483+DM472)</f>
        <v>0</v>
      </c>
      <c r="DN471" s="115">
        <f>SUM(DN483+DN472)</f>
        <v>219820</v>
      </c>
      <c r="DO471" s="102">
        <f t="shared" ref="DO471" si="1518">SUM(DO483+DO472)</f>
        <v>95709.37</v>
      </c>
      <c r="DP471" s="102">
        <f t="shared" si="1509"/>
        <v>43.539882631243742</v>
      </c>
      <c r="DQ471" s="102">
        <f>SUM(DQ483+DQ472)</f>
        <v>-67963.22</v>
      </c>
      <c r="DR471" s="115">
        <f>SUM(DR483+DR472)</f>
        <v>151856.78</v>
      </c>
      <c r="DS471" s="115">
        <f t="shared" ref="DS471" si="1519">SUM(DS483+DS472)</f>
        <v>112720.12000000001</v>
      </c>
      <c r="DT471" s="102">
        <f t="shared" si="1511"/>
        <v>74.227913959455748</v>
      </c>
      <c r="DU471" s="102">
        <f>SUM(DU483+DU472)</f>
        <v>-26040</v>
      </c>
      <c r="DV471" s="115">
        <f>SUM(DV483+DV472)</f>
        <v>125816.78</v>
      </c>
      <c r="DW471" s="115">
        <f t="shared" ref="DW471:DZ471" si="1520">SUM(DW483+DW472)</f>
        <v>155750</v>
      </c>
      <c r="DX471" s="115">
        <f t="shared" ref="DX471" si="1521">SUM(DX483+DX472)</f>
        <v>155750</v>
      </c>
      <c r="DY471" s="115">
        <f t="shared" si="1520"/>
        <v>126000</v>
      </c>
      <c r="DZ471" s="115">
        <f t="shared" si="1520"/>
        <v>63000</v>
      </c>
    </row>
    <row r="472" spans="1:130" s="630" customFormat="1" ht="20.100000000000001" customHeight="1" x14ac:dyDescent="0.35">
      <c r="A472" s="622"/>
      <c r="B472" s="622"/>
      <c r="C472" s="641"/>
      <c r="D472" s="622"/>
      <c r="E472" s="622"/>
      <c r="F472" s="622"/>
      <c r="G472" s="622"/>
      <c r="H472" s="622"/>
      <c r="I472" s="622"/>
      <c r="J472" s="622" t="s">
        <v>208</v>
      </c>
      <c r="K472" s="810"/>
      <c r="L472" s="816">
        <v>31</v>
      </c>
      <c r="M472" s="819" t="s">
        <v>246</v>
      </c>
      <c r="N472" s="557"/>
      <c r="O472" s="516"/>
      <c r="P472" s="404"/>
      <c r="Q472" s="404"/>
      <c r="R472" s="404"/>
      <c r="S472" s="404"/>
      <c r="T472" s="404"/>
      <c r="U472" s="404"/>
      <c r="V472" s="404"/>
      <c r="W472" s="404"/>
      <c r="X472" s="404"/>
      <c r="Y472" s="404"/>
      <c r="Z472" s="404"/>
      <c r="AA472" s="404"/>
      <c r="AB472" s="404"/>
      <c r="AC472" s="404"/>
      <c r="AD472" s="404"/>
      <c r="AE472" s="404"/>
      <c r="AF472" s="404"/>
      <c r="AG472" s="404"/>
      <c r="AH472" s="404"/>
      <c r="AI472" s="569"/>
      <c r="AJ472" s="404"/>
      <c r="AK472" s="404"/>
      <c r="AL472" s="404"/>
      <c r="AM472" s="404"/>
      <c r="AN472" s="101"/>
      <c r="AO472" s="101"/>
      <c r="AP472" s="101"/>
      <c r="AQ472" s="101"/>
      <c r="AR472" s="97">
        <v>0</v>
      </c>
      <c r="AS472" s="97"/>
      <c r="AT472" s="97"/>
      <c r="AU472" s="97"/>
      <c r="AV472" s="97">
        <f>AV473+AV479</f>
        <v>0</v>
      </c>
      <c r="AW472" s="97"/>
      <c r="AX472" s="97"/>
      <c r="AY472" s="97">
        <f>AY473+AY479</f>
        <v>39000</v>
      </c>
      <c r="AZ472" s="97"/>
      <c r="BA472" s="97"/>
      <c r="BB472" s="97">
        <f>BB473+BB479+BB477</f>
        <v>39000</v>
      </c>
      <c r="BC472" s="97">
        <f>BC473+BC479+BC477</f>
        <v>39000</v>
      </c>
      <c r="BD472" s="97">
        <f>BD473+BD479</f>
        <v>29297.14</v>
      </c>
      <c r="BE472" s="97">
        <f t="shared" ref="BE472:BK472" si="1522">BE473+BE479+BE477</f>
        <v>32153.910000000003</v>
      </c>
      <c r="BF472" s="97">
        <f t="shared" si="1522"/>
        <v>53550</v>
      </c>
      <c r="BG472" s="97">
        <f t="shared" si="1522"/>
        <v>47425.02</v>
      </c>
      <c r="BH472" s="97">
        <f t="shared" si="1522"/>
        <v>39500</v>
      </c>
      <c r="BI472" s="97">
        <f t="shared" si="1522"/>
        <v>12500</v>
      </c>
      <c r="BJ472" s="97">
        <f t="shared" si="1522"/>
        <v>52000</v>
      </c>
      <c r="BK472" s="97">
        <f t="shared" si="1522"/>
        <v>34699.72</v>
      </c>
      <c r="BL472" s="97">
        <f t="shared" si="1479"/>
        <v>66.730230769230772</v>
      </c>
      <c r="BM472" s="97"/>
      <c r="BN472" s="97"/>
      <c r="BO472" s="97">
        <f>BO473+BO479+BO477</f>
        <v>57350</v>
      </c>
      <c r="BP472" s="97"/>
      <c r="BQ472" s="97"/>
      <c r="BR472" s="97">
        <f t="shared" ref="BR472:BY472" si="1523">BR473+BR479+BR477</f>
        <v>12950</v>
      </c>
      <c r="BS472" s="97">
        <f t="shared" si="1523"/>
        <v>70300</v>
      </c>
      <c r="BT472" s="97">
        <f>BT473+BT479+BT477</f>
        <v>45495.07</v>
      </c>
      <c r="BU472" s="97">
        <f t="shared" si="1523"/>
        <v>-4200</v>
      </c>
      <c r="BV472" s="97">
        <f t="shared" si="1523"/>
        <v>70300</v>
      </c>
      <c r="BW472" s="97"/>
      <c r="BX472" s="97"/>
      <c r="BY472" s="97">
        <f t="shared" si="1523"/>
        <v>53150</v>
      </c>
      <c r="BZ472" s="97">
        <f>BZ473+BZ479+BZ477</f>
        <v>52412.89</v>
      </c>
      <c r="CA472" s="97">
        <f t="shared" si="1480"/>
        <v>110.5173809099079</v>
      </c>
      <c r="CB472" s="97">
        <f t="shared" si="1481"/>
        <v>98.613151458137352</v>
      </c>
      <c r="CC472" s="97">
        <v>70300</v>
      </c>
      <c r="CD472" s="97">
        <v>70300</v>
      </c>
      <c r="CE472" s="97">
        <f>CE473+CE479+CE477+CE475</f>
        <v>70300</v>
      </c>
      <c r="CF472" s="97">
        <f>CF473+CF479+CF477+CF475</f>
        <v>16529.2</v>
      </c>
      <c r="CG472" s="97">
        <f t="shared" si="1482"/>
        <v>23.512375533428166</v>
      </c>
      <c r="CH472" s="97">
        <f>CH473+CH479+CH477+CH475</f>
        <v>15200</v>
      </c>
      <c r="CI472" s="97">
        <f>CI473+CI479+CI477+CI475</f>
        <v>85500</v>
      </c>
      <c r="CJ472" s="97"/>
      <c r="CK472" s="97">
        <f t="shared" si="1499"/>
        <v>0</v>
      </c>
      <c r="CL472" s="97">
        <f>CL473+CL479+CL477+CL475</f>
        <v>0</v>
      </c>
      <c r="CM472" s="97">
        <f>CM473+CM479+CM477+CM475</f>
        <v>85500</v>
      </c>
      <c r="CN472" s="97"/>
      <c r="CO472" s="97">
        <f t="shared" si="1500"/>
        <v>0</v>
      </c>
      <c r="CP472" s="97">
        <f>CP473+CP479+CP477+CP475</f>
        <v>0</v>
      </c>
      <c r="CQ472" s="97">
        <f>CQ473+CQ479+CQ477+CQ475</f>
        <v>85500</v>
      </c>
      <c r="CR472" s="97">
        <f>CR473+CR479+CR477+CR475</f>
        <v>39975.53</v>
      </c>
      <c r="CS472" s="97">
        <f t="shared" si="1501"/>
        <v>46.755005847953214</v>
      </c>
      <c r="CT472" s="97">
        <f>CT473+CT479+CT477+CT475</f>
        <v>25200</v>
      </c>
      <c r="CU472" s="97">
        <f>CU473+CU479+CU477+CU475</f>
        <v>110700</v>
      </c>
      <c r="CV472" s="97">
        <f>CV473+CV479+CV477+CV475</f>
        <v>39975.53</v>
      </c>
      <c r="CW472" s="97">
        <f t="shared" si="1502"/>
        <v>36.11158988256549</v>
      </c>
      <c r="CX472" s="97">
        <f>CX473+CX479+CX477+CX475</f>
        <v>0</v>
      </c>
      <c r="CY472" s="97">
        <f>CY473+CY479+CY477+CY475</f>
        <v>110700</v>
      </c>
      <c r="CZ472" s="747">
        <v>205900</v>
      </c>
      <c r="DA472" s="747">
        <v>205900</v>
      </c>
      <c r="DB472" s="747">
        <f>DB473+DB479+DB477+DB475</f>
        <v>38693.660000000003</v>
      </c>
      <c r="DC472" s="747">
        <f>DC473+DC479+DC477+DC475</f>
        <v>90030.39</v>
      </c>
      <c r="DD472" s="97">
        <f t="shared" si="1504"/>
        <v>232.67478444789145</v>
      </c>
      <c r="DE472" s="97">
        <f t="shared" si="1505"/>
        <v>43.725298688683829</v>
      </c>
      <c r="DF472" s="747">
        <v>110257.95000000001</v>
      </c>
      <c r="DG472" s="747">
        <f>DG473+DG479+DG477+DG475</f>
        <v>205900</v>
      </c>
      <c r="DH472" s="97">
        <f>DH473+DH479+DH477+DH475</f>
        <v>33233.32</v>
      </c>
      <c r="DI472" s="97">
        <f t="shared" si="1506"/>
        <v>16.140514813016026</v>
      </c>
      <c r="DJ472" s="97">
        <f>DJ473+DJ479+DJ477+DJ475</f>
        <v>0</v>
      </c>
      <c r="DK472" s="747">
        <f>DK473+DK479+DK477+DK475</f>
        <v>205900</v>
      </c>
      <c r="DL472" s="97">
        <f t="shared" si="1507"/>
        <v>53.549271491015062</v>
      </c>
      <c r="DM472" s="97">
        <f>DM473+DM479+DM477+DM475</f>
        <v>0</v>
      </c>
      <c r="DN472" s="747">
        <f>DN473+DN479+DN477+DN475</f>
        <v>205900</v>
      </c>
      <c r="DO472" s="97">
        <f>DO473+DO479+DO477+DO475</f>
        <v>90030.39</v>
      </c>
      <c r="DP472" s="97">
        <f t="shared" si="1509"/>
        <v>43.725298688683829</v>
      </c>
      <c r="DQ472" s="97">
        <f>DQ473+DQ479+DQ477+DQ475</f>
        <v>-64793.22</v>
      </c>
      <c r="DR472" s="747">
        <f>DR473+DR479+DR477+DR475</f>
        <v>141106.78</v>
      </c>
      <c r="DS472" s="747">
        <f>DS473+DS479+DS477+DS475</f>
        <v>105951.16</v>
      </c>
      <c r="DT472" s="97">
        <f t="shared" si="1511"/>
        <v>75.085803814671408</v>
      </c>
      <c r="DU472" s="97">
        <f>DU473+DU479+DU477+DU475</f>
        <v>-22890</v>
      </c>
      <c r="DV472" s="747">
        <f>DV473+DV479+DV477+DV475</f>
        <v>118216.78</v>
      </c>
      <c r="DW472" s="747">
        <f t="shared" ref="DW472:DZ472" si="1524">DW473+DW479+DW477+DW475</f>
        <v>145000</v>
      </c>
      <c r="DX472" s="747">
        <f t="shared" ref="DX472" si="1525">DX473+DX479+DX477+DX475</f>
        <v>145000</v>
      </c>
      <c r="DY472" s="747">
        <f t="shared" si="1524"/>
        <v>120900</v>
      </c>
      <c r="DZ472" s="747">
        <f t="shared" si="1524"/>
        <v>60450</v>
      </c>
    </row>
    <row r="473" spans="1:130" s="630" customFormat="1" ht="20.100000000000001" customHeight="1" x14ac:dyDescent="0.35">
      <c r="A473" s="622"/>
      <c r="B473" s="622" t="s">
        <v>543</v>
      </c>
      <c r="C473" s="641" t="s">
        <v>400</v>
      </c>
      <c r="D473" s="622"/>
      <c r="E473" s="622"/>
      <c r="F473" s="622"/>
      <c r="G473" s="622"/>
      <c r="H473" s="622"/>
      <c r="I473" s="622"/>
      <c r="J473" s="622" t="s">
        <v>208</v>
      </c>
      <c r="K473" s="810"/>
      <c r="L473" s="582"/>
      <c r="M473" s="819">
        <v>311</v>
      </c>
      <c r="N473" s="819" t="s">
        <v>14</v>
      </c>
      <c r="O473" s="516"/>
      <c r="P473" s="404"/>
      <c r="Q473" s="404"/>
      <c r="R473" s="404"/>
      <c r="S473" s="404"/>
      <c r="T473" s="404"/>
      <c r="U473" s="404"/>
      <c r="V473" s="404"/>
      <c r="W473" s="404"/>
      <c r="X473" s="404"/>
      <c r="Y473" s="404"/>
      <c r="Z473" s="404"/>
      <c r="AA473" s="404"/>
      <c r="AB473" s="404"/>
      <c r="AC473" s="404"/>
      <c r="AD473" s="404"/>
      <c r="AE473" s="404"/>
      <c r="AF473" s="404"/>
      <c r="AG473" s="404"/>
      <c r="AH473" s="404"/>
      <c r="AI473" s="569"/>
      <c r="AJ473" s="404"/>
      <c r="AK473" s="404"/>
      <c r="AL473" s="404"/>
      <c r="AM473" s="404"/>
      <c r="AN473" s="101"/>
      <c r="AO473" s="101"/>
      <c r="AP473" s="101"/>
      <c r="AQ473" s="101"/>
      <c r="AR473" s="102">
        <v>0</v>
      </c>
      <c r="AS473" s="102"/>
      <c r="AT473" s="102"/>
      <c r="AU473" s="102"/>
      <c r="AV473" s="102">
        <f>SUM(AV474)</f>
        <v>0</v>
      </c>
      <c r="AW473" s="102"/>
      <c r="AX473" s="102"/>
      <c r="AY473" s="102">
        <f>SUM(AY474)</f>
        <v>33000</v>
      </c>
      <c r="AZ473" s="102"/>
      <c r="BA473" s="102"/>
      <c r="BB473" s="102">
        <f t="shared" ref="BB473:BK473" si="1526">SUM(BB474)</f>
        <v>33000</v>
      </c>
      <c r="BC473" s="102">
        <f t="shared" si="1526"/>
        <v>33000</v>
      </c>
      <c r="BD473" s="102">
        <f t="shared" si="1526"/>
        <v>24997.55</v>
      </c>
      <c r="BE473" s="102">
        <f t="shared" si="1526"/>
        <v>27435.06</v>
      </c>
      <c r="BF473" s="102">
        <f t="shared" si="1526"/>
        <v>45000</v>
      </c>
      <c r="BG473" s="102">
        <f t="shared" si="1526"/>
        <v>40465.019999999997</v>
      </c>
      <c r="BH473" s="102">
        <f t="shared" si="1526"/>
        <v>33500</v>
      </c>
      <c r="BI473" s="102">
        <f t="shared" si="1526"/>
        <v>10500</v>
      </c>
      <c r="BJ473" s="102">
        <f t="shared" si="1526"/>
        <v>44000</v>
      </c>
      <c r="BK473" s="102">
        <f t="shared" si="1526"/>
        <v>29607.21</v>
      </c>
      <c r="BL473" s="102">
        <f t="shared" si="1479"/>
        <v>67.289113636363624</v>
      </c>
      <c r="BM473" s="102"/>
      <c r="BN473" s="102"/>
      <c r="BO473" s="102">
        <f>SUM(BO474)</f>
        <v>48000</v>
      </c>
      <c r="BP473" s="102"/>
      <c r="BQ473" s="102"/>
      <c r="BR473" s="102">
        <f>SUM(BR474)</f>
        <v>10000</v>
      </c>
      <c r="BS473" s="102">
        <f>SUM(BS474)</f>
        <v>58000</v>
      </c>
      <c r="BT473" s="102">
        <f>SUM(BT474)</f>
        <v>38818.25</v>
      </c>
      <c r="BU473" s="102">
        <f>SUM(BU474)</f>
        <v>-4000</v>
      </c>
      <c r="BV473" s="102">
        <f>SUM(BV474)</f>
        <v>58000</v>
      </c>
      <c r="BW473" s="102"/>
      <c r="BX473" s="102"/>
      <c r="BY473" s="102">
        <f>SUM(BY474)</f>
        <v>44000</v>
      </c>
      <c r="BZ473" s="102">
        <f>SUM(BZ474)</f>
        <v>43654.28</v>
      </c>
      <c r="CA473" s="102">
        <f t="shared" si="1480"/>
        <v>107.8815233502912</v>
      </c>
      <c r="CB473" s="102">
        <f t="shared" si="1481"/>
        <v>99.214272727272729</v>
      </c>
      <c r="CC473" s="102">
        <f>SUM(CC474)</f>
        <v>0</v>
      </c>
      <c r="CD473" s="102">
        <f>SUM(CD474)</f>
        <v>0</v>
      </c>
      <c r="CE473" s="102">
        <f>SUM(CE474)</f>
        <v>58000</v>
      </c>
      <c r="CF473" s="102">
        <f>SUM(CF474)</f>
        <v>14103.4</v>
      </c>
      <c r="CG473" s="102">
        <f t="shared" si="1482"/>
        <v>24.316206896551723</v>
      </c>
      <c r="CH473" s="102">
        <f>SUM(CH474)</f>
        <v>-36000</v>
      </c>
      <c r="CI473" s="102">
        <f>SUM(CI474)</f>
        <v>22000</v>
      </c>
      <c r="CJ473" s="102"/>
      <c r="CK473" s="102">
        <f t="shared" si="1499"/>
        <v>0</v>
      </c>
      <c r="CL473" s="102">
        <f>SUM(CL474)</f>
        <v>0</v>
      </c>
      <c r="CM473" s="102">
        <f>SUM(CM474)</f>
        <v>22000</v>
      </c>
      <c r="CN473" s="102"/>
      <c r="CO473" s="102">
        <f t="shared" si="1500"/>
        <v>0</v>
      </c>
      <c r="CP473" s="102">
        <f>SUM(CP474)</f>
        <v>0</v>
      </c>
      <c r="CQ473" s="102">
        <f>SUM(CQ474)</f>
        <v>22000</v>
      </c>
      <c r="CR473" s="102">
        <f>SUM(CR474)</f>
        <v>20032.62</v>
      </c>
      <c r="CS473" s="102">
        <f t="shared" si="1501"/>
        <v>91.057363636363633</v>
      </c>
      <c r="CT473" s="102">
        <f>SUM(CT474)</f>
        <v>-1900</v>
      </c>
      <c r="CU473" s="102">
        <f>SUM(CU474)</f>
        <v>20100</v>
      </c>
      <c r="CV473" s="102">
        <f>SUM(CV474)</f>
        <v>20032.62</v>
      </c>
      <c r="CW473" s="102">
        <f t="shared" si="1502"/>
        <v>99.664776119402973</v>
      </c>
      <c r="CX473" s="102">
        <f t="shared" ref="CX473:DH473" si="1527">SUM(CX474)</f>
        <v>0</v>
      </c>
      <c r="CY473" s="102">
        <f t="shared" si="1527"/>
        <v>20100</v>
      </c>
      <c r="CZ473" s="115">
        <f t="shared" si="1527"/>
        <v>0</v>
      </c>
      <c r="DA473" s="115">
        <f t="shared" si="1527"/>
        <v>0</v>
      </c>
      <c r="DB473" s="115">
        <f>SUM(DB474)</f>
        <v>18938.87</v>
      </c>
      <c r="DC473" s="115">
        <f>SUM(DC474)</f>
        <v>47603.67</v>
      </c>
      <c r="DD473" s="102">
        <f t="shared" si="1504"/>
        <v>251.3543310662146</v>
      </c>
      <c r="DE473" s="102">
        <f t="shared" si="1505"/>
        <v>51.186741935483873</v>
      </c>
      <c r="DF473" s="115">
        <v>20100</v>
      </c>
      <c r="DG473" s="115">
        <f t="shared" si="1527"/>
        <v>93000</v>
      </c>
      <c r="DH473" s="102">
        <f t="shared" si="1527"/>
        <v>28526.46</v>
      </c>
      <c r="DI473" s="102">
        <f t="shared" si="1506"/>
        <v>30.673612903225806</v>
      </c>
      <c r="DJ473" s="102">
        <f>SUM(DJ474)</f>
        <v>0</v>
      </c>
      <c r="DK473" s="115">
        <f>SUM(DK474)</f>
        <v>93000</v>
      </c>
      <c r="DL473" s="102">
        <f t="shared" si="1507"/>
        <v>21.612903225806452</v>
      </c>
      <c r="DM473" s="102">
        <f>SUM(DM474)</f>
        <v>0</v>
      </c>
      <c r="DN473" s="115">
        <f>SUM(DN474)</f>
        <v>93000</v>
      </c>
      <c r="DO473" s="102">
        <f t="shared" ref="DO473" si="1528">SUM(DO474)</f>
        <v>47603.67</v>
      </c>
      <c r="DP473" s="102">
        <f t="shared" si="1509"/>
        <v>51.186741935483873</v>
      </c>
      <c r="DQ473" s="102">
        <f>SUM(DQ474)</f>
        <v>-4600</v>
      </c>
      <c r="DR473" s="115">
        <f>SUM(DR474)</f>
        <v>88400</v>
      </c>
      <c r="DS473" s="115">
        <f t="shared" ref="DS473" si="1529">SUM(DS474)</f>
        <v>61269.56</v>
      </c>
      <c r="DT473" s="102">
        <f t="shared" si="1511"/>
        <v>69.309457013574658</v>
      </c>
      <c r="DU473" s="102">
        <f>SUM(DU474)</f>
        <v>-17700</v>
      </c>
      <c r="DV473" s="115">
        <f>SUM(DV474)</f>
        <v>70700</v>
      </c>
      <c r="DW473" s="115">
        <f t="shared" ref="DW473:DX473" si="1530">SUM(DW474)</f>
        <v>120000</v>
      </c>
      <c r="DX473" s="115">
        <f t="shared" si="1530"/>
        <v>0</v>
      </c>
      <c r="DY473" s="115">
        <v>120900</v>
      </c>
      <c r="DZ473" s="115">
        <v>60450</v>
      </c>
    </row>
    <row r="474" spans="1:130" s="630" customFormat="1" ht="20.100000000000001" customHeight="1" x14ac:dyDescent="0.35">
      <c r="A474" s="622"/>
      <c r="B474" s="622"/>
      <c r="C474" s="641"/>
      <c r="D474" s="622"/>
      <c r="E474" s="622"/>
      <c r="F474" s="622"/>
      <c r="G474" s="622"/>
      <c r="H474" s="622"/>
      <c r="I474" s="622"/>
      <c r="J474" s="622" t="s">
        <v>208</v>
      </c>
      <c r="K474" s="810"/>
      <c r="L474" s="582"/>
      <c r="M474" s="587"/>
      <c r="N474" s="588">
        <v>3111</v>
      </c>
      <c r="O474" s="826" t="s">
        <v>275</v>
      </c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591"/>
      <c r="AJ474" s="31"/>
      <c r="AK474" s="31"/>
      <c r="AL474" s="31"/>
      <c r="AM474" s="31"/>
      <c r="AN474" s="106"/>
      <c r="AO474" s="106"/>
      <c r="AP474" s="106"/>
      <c r="AQ474" s="106"/>
      <c r="AR474" s="103">
        <v>0</v>
      </c>
      <c r="AS474" s="103"/>
      <c r="AT474" s="103"/>
      <c r="AU474" s="103"/>
      <c r="AV474" s="103">
        <v>0</v>
      </c>
      <c r="AW474" s="103"/>
      <c r="AX474" s="103"/>
      <c r="AY474" s="103">
        <f>(BB474-AV474)</f>
        <v>33000</v>
      </c>
      <c r="AZ474" s="103"/>
      <c r="BA474" s="103"/>
      <c r="BB474" s="103">
        <v>33000</v>
      </c>
      <c r="BC474" s="103">
        <v>33000</v>
      </c>
      <c r="BD474" s="103">
        <v>24997.55</v>
      </c>
      <c r="BE474" s="103">
        <v>27435.06</v>
      </c>
      <c r="BF474" s="103">
        <v>45000</v>
      </c>
      <c r="BG474" s="103">
        <v>40465.019999999997</v>
      </c>
      <c r="BH474" s="103">
        <v>33500</v>
      </c>
      <c r="BI474" s="103">
        <f>(BJ474-BH474)</f>
        <v>10500</v>
      </c>
      <c r="BJ474" s="103">
        <v>44000</v>
      </c>
      <c r="BK474" s="103">
        <v>29607.21</v>
      </c>
      <c r="BL474" s="103">
        <f t="shared" si="1479"/>
        <v>67.289113636363624</v>
      </c>
      <c r="BM474" s="103"/>
      <c r="BN474" s="103"/>
      <c r="BO474" s="103">
        <v>48000</v>
      </c>
      <c r="BP474" s="103"/>
      <c r="BQ474" s="103"/>
      <c r="BR474" s="103">
        <f>(BS474-BO474)</f>
        <v>10000</v>
      </c>
      <c r="BS474" s="103">
        <v>58000</v>
      </c>
      <c r="BT474" s="103">
        <v>38818.25</v>
      </c>
      <c r="BU474" s="103">
        <f>(BY474-BO474)</f>
        <v>-4000</v>
      </c>
      <c r="BV474" s="103">
        <v>58000</v>
      </c>
      <c r="BW474" s="103"/>
      <c r="BX474" s="103"/>
      <c r="BY474" s="103">
        <v>44000</v>
      </c>
      <c r="BZ474" s="103">
        <v>43654.28</v>
      </c>
      <c r="CA474" s="103">
        <f t="shared" si="1480"/>
        <v>107.8815233502912</v>
      </c>
      <c r="CB474" s="103">
        <f t="shared" si="1481"/>
        <v>99.214272727272729</v>
      </c>
      <c r="CC474" s="103"/>
      <c r="CD474" s="103"/>
      <c r="CE474" s="103">
        <v>58000</v>
      </c>
      <c r="CF474" s="103">
        <v>14103.4</v>
      </c>
      <c r="CG474" s="103">
        <f t="shared" si="1482"/>
        <v>24.316206896551723</v>
      </c>
      <c r="CH474" s="103">
        <f>(CI474-CE474)</f>
        <v>-36000</v>
      </c>
      <c r="CI474" s="103">
        <v>22000</v>
      </c>
      <c r="CJ474" s="103"/>
      <c r="CK474" s="103">
        <f t="shared" si="1499"/>
        <v>0</v>
      </c>
      <c r="CL474" s="103">
        <f>(CM474-CI474)</f>
        <v>0</v>
      </c>
      <c r="CM474" s="103">
        <v>22000</v>
      </c>
      <c r="CN474" s="103"/>
      <c r="CO474" s="103">
        <f t="shared" si="1500"/>
        <v>0</v>
      </c>
      <c r="CP474" s="103">
        <f>(CQ474-CM474)</f>
        <v>0</v>
      </c>
      <c r="CQ474" s="103">
        <v>22000</v>
      </c>
      <c r="CR474" s="103">
        <v>20032.62</v>
      </c>
      <c r="CS474" s="103">
        <f t="shared" si="1501"/>
        <v>91.057363636363633</v>
      </c>
      <c r="CT474" s="103">
        <f>(CU474-CQ474)</f>
        <v>-1900</v>
      </c>
      <c r="CU474" s="103">
        <v>20100</v>
      </c>
      <c r="CV474" s="103">
        <v>20032.62</v>
      </c>
      <c r="CW474" s="103">
        <f t="shared" si="1502"/>
        <v>99.664776119402973</v>
      </c>
      <c r="CX474" s="103">
        <f>(CY474-CU474)</f>
        <v>0</v>
      </c>
      <c r="CY474" s="103">
        <v>20100</v>
      </c>
      <c r="CZ474" s="750"/>
      <c r="DA474" s="750"/>
      <c r="DB474" s="750">
        <v>18938.87</v>
      </c>
      <c r="DC474" s="750">
        <v>47603.67</v>
      </c>
      <c r="DD474" s="103">
        <f t="shared" si="1504"/>
        <v>251.3543310662146</v>
      </c>
      <c r="DE474" s="103">
        <f t="shared" si="1505"/>
        <v>51.186741935483873</v>
      </c>
      <c r="DF474" s="750">
        <v>20100</v>
      </c>
      <c r="DG474" s="750">
        <v>93000</v>
      </c>
      <c r="DH474" s="103">
        <v>28526.46</v>
      </c>
      <c r="DI474" s="103">
        <f t="shared" si="1506"/>
        <v>30.673612903225806</v>
      </c>
      <c r="DJ474" s="103">
        <f>(DK474-DG474)</f>
        <v>0</v>
      </c>
      <c r="DK474" s="750">
        <v>93000</v>
      </c>
      <c r="DL474" s="103">
        <f t="shared" si="1507"/>
        <v>21.612903225806452</v>
      </c>
      <c r="DM474" s="103">
        <f>(DN474-DK474)</f>
        <v>0</v>
      </c>
      <c r="DN474" s="750">
        <v>93000</v>
      </c>
      <c r="DO474" s="103">
        <v>47603.67</v>
      </c>
      <c r="DP474" s="103">
        <f t="shared" si="1509"/>
        <v>51.186741935483873</v>
      </c>
      <c r="DQ474" s="103">
        <f>(DR474-DN474)</f>
        <v>-4600</v>
      </c>
      <c r="DR474" s="750">
        <v>88400</v>
      </c>
      <c r="DS474" s="750">
        <v>61269.56</v>
      </c>
      <c r="DT474" s="103">
        <f t="shared" si="1511"/>
        <v>69.309457013574658</v>
      </c>
      <c r="DU474" s="103">
        <f>(DV474-DR474)</f>
        <v>-17700</v>
      </c>
      <c r="DV474" s="750">
        <v>70700</v>
      </c>
      <c r="DW474" s="750">
        <v>120000</v>
      </c>
      <c r="DX474" s="750">
        <v>0</v>
      </c>
      <c r="DY474" s="750"/>
      <c r="DZ474" s="750"/>
    </row>
    <row r="475" spans="1:130" s="630" customFormat="1" ht="20.100000000000001" customHeight="1" x14ac:dyDescent="0.35">
      <c r="A475" s="622"/>
      <c r="B475" s="622" t="s">
        <v>721</v>
      </c>
      <c r="C475" s="696" t="s">
        <v>9</v>
      </c>
      <c r="D475" s="622"/>
      <c r="E475" s="622"/>
      <c r="F475" s="622"/>
      <c r="G475" s="622"/>
      <c r="H475" s="622"/>
      <c r="I475" s="622"/>
      <c r="J475" s="622" t="s">
        <v>208</v>
      </c>
      <c r="K475" s="810"/>
      <c r="L475" s="582"/>
      <c r="M475" s="822">
        <v>311</v>
      </c>
      <c r="N475" s="822" t="s">
        <v>14</v>
      </c>
      <c r="O475" s="517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591"/>
      <c r="AJ475" s="31"/>
      <c r="AK475" s="31"/>
      <c r="AL475" s="31"/>
      <c r="AM475" s="31"/>
      <c r="AN475" s="106"/>
      <c r="AO475" s="106"/>
      <c r="AP475" s="106"/>
      <c r="AQ475" s="106"/>
      <c r="AR475" s="103"/>
      <c r="AS475" s="103"/>
      <c r="AT475" s="103"/>
      <c r="AU475" s="103"/>
      <c r="AV475" s="103"/>
      <c r="AW475" s="103"/>
      <c r="AX475" s="103"/>
      <c r="AY475" s="103"/>
      <c r="AZ475" s="103"/>
      <c r="BA475" s="103"/>
      <c r="BB475" s="103"/>
      <c r="BC475" s="103"/>
      <c r="BD475" s="103"/>
      <c r="BE475" s="103"/>
      <c r="BF475" s="103"/>
      <c r="BG475" s="103"/>
      <c r="BH475" s="103"/>
      <c r="BI475" s="103"/>
      <c r="BJ475" s="103"/>
      <c r="BK475" s="103"/>
      <c r="BL475" s="103"/>
      <c r="BM475" s="103"/>
      <c r="BN475" s="103"/>
      <c r="BO475" s="103"/>
      <c r="BP475" s="103"/>
      <c r="BQ475" s="103"/>
      <c r="BR475" s="103"/>
      <c r="BS475" s="103"/>
      <c r="BT475" s="103"/>
      <c r="BU475" s="103"/>
      <c r="BV475" s="103"/>
      <c r="BW475" s="103"/>
      <c r="BX475" s="103"/>
      <c r="BY475" s="103"/>
      <c r="BZ475" s="102">
        <f>SUM(BZ476)</f>
        <v>0</v>
      </c>
      <c r="CA475" s="103"/>
      <c r="CB475" s="103"/>
      <c r="CC475" s="103"/>
      <c r="CD475" s="103"/>
      <c r="CE475" s="102">
        <f>SUM(CE476)</f>
        <v>0</v>
      </c>
      <c r="CF475" s="102">
        <f>SUM(CF476)</f>
        <v>0</v>
      </c>
      <c r="CG475" s="102">
        <f>IFERROR(CF475/CE475*100,)</f>
        <v>0</v>
      </c>
      <c r="CH475" s="102">
        <f>SUM(CH476)</f>
        <v>52000</v>
      </c>
      <c r="CI475" s="102">
        <f>SUM(CI476)</f>
        <v>52000</v>
      </c>
      <c r="CJ475" s="102"/>
      <c r="CK475" s="102">
        <f t="shared" si="1499"/>
        <v>0</v>
      </c>
      <c r="CL475" s="102">
        <f>SUM(CL476)</f>
        <v>0</v>
      </c>
      <c r="CM475" s="102">
        <f>SUM(CM476)</f>
        <v>52000</v>
      </c>
      <c r="CN475" s="102"/>
      <c r="CO475" s="102">
        <f t="shared" si="1500"/>
        <v>0</v>
      </c>
      <c r="CP475" s="102">
        <f>SUM(CP476)</f>
        <v>0</v>
      </c>
      <c r="CQ475" s="102">
        <f>SUM(CQ476)</f>
        <v>52000</v>
      </c>
      <c r="CR475" s="102">
        <f>SUM(CR476)</f>
        <v>13009.64</v>
      </c>
      <c r="CS475" s="102">
        <f t="shared" si="1501"/>
        <v>25.018538461538459</v>
      </c>
      <c r="CT475" s="102">
        <f>SUM(CT476)</f>
        <v>18000</v>
      </c>
      <c r="CU475" s="102">
        <f>SUM(CU476)</f>
        <v>70000</v>
      </c>
      <c r="CV475" s="102">
        <f>SUM(CV476)</f>
        <v>13009.64</v>
      </c>
      <c r="CW475" s="102">
        <f t="shared" si="1502"/>
        <v>18.5852</v>
      </c>
      <c r="CX475" s="102">
        <f t="shared" ref="CX475:DH475" si="1531">SUM(CX476)</f>
        <v>0</v>
      </c>
      <c r="CY475" s="102">
        <f t="shared" si="1531"/>
        <v>70000</v>
      </c>
      <c r="CZ475" s="115">
        <f t="shared" si="1531"/>
        <v>0</v>
      </c>
      <c r="DA475" s="115">
        <f t="shared" si="1531"/>
        <v>0</v>
      </c>
      <c r="DB475" s="115">
        <v>13009.64</v>
      </c>
      <c r="DC475" s="115">
        <f>SUM(DC476)</f>
        <v>26456.78</v>
      </c>
      <c r="DD475" s="102">
        <f t="shared" si="1504"/>
        <v>203.36289090243849</v>
      </c>
      <c r="DE475" s="102">
        <f t="shared" si="1505"/>
        <v>34.811552631578948</v>
      </c>
      <c r="DF475" s="115">
        <v>69710.460000000006</v>
      </c>
      <c r="DG475" s="115">
        <f t="shared" si="1531"/>
        <v>76000</v>
      </c>
      <c r="DH475" s="102">
        <f t="shared" si="1531"/>
        <v>0</v>
      </c>
      <c r="DI475" s="102">
        <f t="shared" si="1506"/>
        <v>0</v>
      </c>
      <c r="DJ475" s="102">
        <f>SUM(DJ476)</f>
        <v>0</v>
      </c>
      <c r="DK475" s="115">
        <f>SUM(DK476)</f>
        <v>76000</v>
      </c>
      <c r="DL475" s="102">
        <f t="shared" si="1507"/>
        <v>91.724289473684223</v>
      </c>
      <c r="DM475" s="102">
        <f>SUM(DM476)</f>
        <v>0</v>
      </c>
      <c r="DN475" s="115">
        <f>SUM(DN476)</f>
        <v>76000</v>
      </c>
      <c r="DO475" s="102">
        <f t="shared" ref="DO475" si="1532">SUM(DO476)</f>
        <v>26456.78</v>
      </c>
      <c r="DP475" s="102">
        <f t="shared" si="1509"/>
        <v>34.811552631578948</v>
      </c>
      <c r="DQ475" s="102">
        <f>SUM(DQ476)</f>
        <v>-49543.22</v>
      </c>
      <c r="DR475" s="115">
        <f>SUM(DR476)</f>
        <v>26456.78</v>
      </c>
      <c r="DS475" s="115">
        <f t="shared" ref="DS475" si="1533">SUM(DS476)</f>
        <v>26456.78</v>
      </c>
      <c r="DT475" s="102">
        <f t="shared" si="1511"/>
        <v>100</v>
      </c>
      <c r="DU475" s="102">
        <f>SUM(DU476)</f>
        <v>0</v>
      </c>
      <c r="DV475" s="115">
        <f>SUM(DV476)</f>
        <v>26456.78</v>
      </c>
      <c r="DW475" s="115">
        <f t="shared" ref="DW475:DZ475" si="1534">SUM(DW476)</f>
        <v>0</v>
      </c>
      <c r="DX475" s="115">
        <f t="shared" si="1534"/>
        <v>120000</v>
      </c>
      <c r="DY475" s="115">
        <f t="shared" si="1534"/>
        <v>0</v>
      </c>
      <c r="DZ475" s="115">
        <f t="shared" si="1534"/>
        <v>0</v>
      </c>
    </row>
    <row r="476" spans="1:130" s="630" customFormat="1" ht="20.100000000000001" customHeight="1" x14ac:dyDescent="0.35">
      <c r="A476" s="622"/>
      <c r="B476" s="622"/>
      <c r="C476" s="641"/>
      <c r="D476" s="622"/>
      <c r="E476" s="622"/>
      <c r="F476" s="622"/>
      <c r="G476" s="622"/>
      <c r="H476" s="622"/>
      <c r="I476" s="622"/>
      <c r="J476" s="622" t="s">
        <v>208</v>
      </c>
      <c r="K476" s="810"/>
      <c r="L476" s="582"/>
      <c r="M476" s="587"/>
      <c r="N476" s="692">
        <v>3111</v>
      </c>
      <c r="O476" s="826" t="s">
        <v>275</v>
      </c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591"/>
      <c r="AJ476" s="31"/>
      <c r="AK476" s="31"/>
      <c r="AL476" s="31"/>
      <c r="AM476" s="31"/>
      <c r="AN476" s="106"/>
      <c r="AO476" s="106"/>
      <c r="AP476" s="106"/>
      <c r="AQ476" s="106"/>
      <c r="AR476" s="103"/>
      <c r="AS476" s="103"/>
      <c r="AT476" s="103"/>
      <c r="AU476" s="103"/>
      <c r="AV476" s="103"/>
      <c r="AW476" s="103"/>
      <c r="AX476" s="103"/>
      <c r="AY476" s="103"/>
      <c r="AZ476" s="103"/>
      <c r="BA476" s="103"/>
      <c r="BB476" s="103"/>
      <c r="BC476" s="103"/>
      <c r="BD476" s="103"/>
      <c r="BE476" s="103"/>
      <c r="BF476" s="103"/>
      <c r="BG476" s="103"/>
      <c r="BH476" s="103"/>
      <c r="BI476" s="103"/>
      <c r="BJ476" s="103"/>
      <c r="BK476" s="103"/>
      <c r="BL476" s="103"/>
      <c r="BM476" s="103"/>
      <c r="BN476" s="103"/>
      <c r="BO476" s="103"/>
      <c r="BP476" s="103"/>
      <c r="BQ476" s="103"/>
      <c r="BR476" s="103"/>
      <c r="BS476" s="103"/>
      <c r="BT476" s="103"/>
      <c r="BU476" s="103"/>
      <c r="BV476" s="103"/>
      <c r="BW476" s="103"/>
      <c r="BX476" s="103"/>
      <c r="BY476" s="103"/>
      <c r="BZ476" s="103">
        <v>0</v>
      </c>
      <c r="CA476" s="103"/>
      <c r="CB476" s="103"/>
      <c r="CC476" s="103"/>
      <c r="CD476" s="103"/>
      <c r="CE476" s="103">
        <v>0</v>
      </c>
      <c r="CF476" s="103">
        <v>0</v>
      </c>
      <c r="CG476" s="103"/>
      <c r="CH476" s="103">
        <f>(CI476-CE476)</f>
        <v>52000</v>
      </c>
      <c r="CI476" s="103">
        <v>52000</v>
      </c>
      <c r="CJ476" s="103"/>
      <c r="CK476" s="103"/>
      <c r="CL476" s="103">
        <f>(CM476-CI476)</f>
        <v>0</v>
      </c>
      <c r="CM476" s="103">
        <v>52000</v>
      </c>
      <c r="CN476" s="103"/>
      <c r="CO476" s="103"/>
      <c r="CP476" s="103">
        <f>(CQ476-CM476)</f>
        <v>0</v>
      </c>
      <c r="CQ476" s="103">
        <v>52000</v>
      </c>
      <c r="CR476" s="103">
        <v>13009.64</v>
      </c>
      <c r="CS476" s="103"/>
      <c r="CT476" s="103">
        <f>(CU476-CQ476)</f>
        <v>18000</v>
      </c>
      <c r="CU476" s="103">
        <v>70000</v>
      </c>
      <c r="CV476" s="103">
        <v>13009.64</v>
      </c>
      <c r="CW476" s="103"/>
      <c r="CX476" s="103">
        <f>(CY476-CU476)</f>
        <v>0</v>
      </c>
      <c r="CY476" s="103">
        <v>70000</v>
      </c>
      <c r="CZ476" s="750"/>
      <c r="DA476" s="750"/>
      <c r="DB476" s="750">
        <v>13009.64</v>
      </c>
      <c r="DC476" s="750">
        <v>26456.78</v>
      </c>
      <c r="DD476" s="103">
        <f t="shared" si="1504"/>
        <v>203.36289090243849</v>
      </c>
      <c r="DE476" s="103">
        <f t="shared" si="1505"/>
        <v>34.811552631578948</v>
      </c>
      <c r="DF476" s="750">
        <v>69710.460000000006</v>
      </c>
      <c r="DG476" s="750">
        <v>76000</v>
      </c>
      <c r="DH476" s="103"/>
      <c r="DI476" s="103"/>
      <c r="DJ476" s="103">
        <f>(DK476-DG476)</f>
        <v>0</v>
      </c>
      <c r="DK476" s="750">
        <v>76000</v>
      </c>
      <c r="DL476" s="103"/>
      <c r="DM476" s="103">
        <f>(DN476-DK476)</f>
        <v>0</v>
      </c>
      <c r="DN476" s="750">
        <v>76000</v>
      </c>
      <c r="DO476" s="103">
        <v>26456.78</v>
      </c>
      <c r="DP476" s="103">
        <f t="shared" si="1509"/>
        <v>34.811552631578948</v>
      </c>
      <c r="DQ476" s="103">
        <f>(DR476-DN476)</f>
        <v>-49543.22</v>
      </c>
      <c r="DR476" s="750">
        <v>26456.78</v>
      </c>
      <c r="DS476" s="750">
        <v>26456.78</v>
      </c>
      <c r="DT476" s="103">
        <f t="shared" si="1511"/>
        <v>100</v>
      </c>
      <c r="DU476" s="103">
        <f>(DV476-DR476)</f>
        <v>0</v>
      </c>
      <c r="DV476" s="750">
        <v>26456.78</v>
      </c>
      <c r="DW476" s="750"/>
      <c r="DX476" s="750">
        <v>120000</v>
      </c>
      <c r="DY476" s="750"/>
      <c r="DZ476" s="750"/>
    </row>
    <row r="477" spans="1:130" s="630" customFormat="1" ht="20.100000000000001" customHeight="1" x14ac:dyDescent="0.35">
      <c r="A477" s="622"/>
      <c r="B477" s="622" t="s">
        <v>667</v>
      </c>
      <c r="C477" s="641" t="s">
        <v>400</v>
      </c>
      <c r="D477" s="622"/>
      <c r="E477" s="622"/>
      <c r="F477" s="622"/>
      <c r="G477" s="622"/>
      <c r="H477" s="622"/>
      <c r="I477" s="622"/>
      <c r="J477" s="622" t="s">
        <v>208</v>
      </c>
      <c r="K477" s="810"/>
      <c r="L477" s="587"/>
      <c r="M477" s="822">
        <v>312</v>
      </c>
      <c r="N477" s="822" t="s">
        <v>524</v>
      </c>
      <c r="O477" s="812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  <c r="AA477" s="35"/>
      <c r="AB477" s="35"/>
      <c r="AC477" s="35"/>
      <c r="AD477" s="35"/>
      <c r="AE477" s="35"/>
      <c r="AF477" s="35"/>
      <c r="AG477" s="35"/>
      <c r="AH477" s="35"/>
      <c r="AI477" s="574"/>
      <c r="AJ477" s="35"/>
      <c r="AK477" s="35"/>
      <c r="AL477" s="35"/>
      <c r="AM477" s="35"/>
      <c r="AN477" s="102"/>
      <c r="AO477" s="102"/>
      <c r="AP477" s="102"/>
      <c r="AQ477" s="102"/>
      <c r="AR477" s="102">
        <v>0</v>
      </c>
      <c r="AS477" s="102"/>
      <c r="AT477" s="102"/>
      <c r="AU477" s="102"/>
      <c r="AV477" s="102">
        <f>SUM(AV478)</f>
        <v>0</v>
      </c>
      <c r="AW477" s="102"/>
      <c r="AX477" s="102"/>
      <c r="AY477" s="102">
        <f>SUM(AY478)</f>
        <v>0</v>
      </c>
      <c r="AZ477" s="102"/>
      <c r="BA477" s="102"/>
      <c r="BB477" s="102">
        <f t="shared" ref="BB477:BK477" si="1535">SUM(BB478)</f>
        <v>0</v>
      </c>
      <c r="BC477" s="102">
        <f t="shared" si="1535"/>
        <v>0</v>
      </c>
      <c r="BD477" s="102">
        <f t="shared" si="1535"/>
        <v>0</v>
      </c>
      <c r="BE477" s="102">
        <f t="shared" si="1535"/>
        <v>0</v>
      </c>
      <c r="BF477" s="102">
        <f t="shared" si="1535"/>
        <v>0</v>
      </c>
      <c r="BG477" s="102">
        <f t="shared" si="1535"/>
        <v>0</v>
      </c>
      <c r="BH477" s="102">
        <f t="shared" si="1535"/>
        <v>0</v>
      </c>
      <c r="BI477" s="102">
        <f t="shared" si="1535"/>
        <v>0</v>
      </c>
      <c r="BJ477" s="102">
        <f t="shared" si="1535"/>
        <v>0</v>
      </c>
      <c r="BK477" s="102">
        <f t="shared" si="1535"/>
        <v>0</v>
      </c>
      <c r="BL477" s="102">
        <f t="shared" si="1479"/>
        <v>0</v>
      </c>
      <c r="BM477" s="102"/>
      <c r="BN477" s="102"/>
      <c r="BO477" s="102">
        <f>SUM(BO478)</f>
        <v>1250</v>
      </c>
      <c r="BP477" s="102"/>
      <c r="BQ477" s="102"/>
      <c r="BR477" s="102">
        <f>SUM(BR478)</f>
        <v>1250</v>
      </c>
      <c r="BS477" s="102">
        <f>SUM(BS478)</f>
        <v>2500</v>
      </c>
      <c r="BT477" s="102">
        <f>SUM(BT478)</f>
        <v>0</v>
      </c>
      <c r="BU477" s="102">
        <f>SUM(BU478)</f>
        <v>0</v>
      </c>
      <c r="BV477" s="102">
        <f>SUM(BV478)</f>
        <v>2500</v>
      </c>
      <c r="BW477" s="102"/>
      <c r="BX477" s="102"/>
      <c r="BY477" s="102">
        <f>SUM(BY478)</f>
        <v>1250</v>
      </c>
      <c r="BZ477" s="102">
        <f>SUM(BZ478)</f>
        <v>1250</v>
      </c>
      <c r="CA477" s="102">
        <f t="shared" si="1480"/>
        <v>0</v>
      </c>
      <c r="CB477" s="102">
        <f t="shared" si="1481"/>
        <v>100</v>
      </c>
      <c r="CC477" s="102">
        <f>SUM(CC478)</f>
        <v>0</v>
      </c>
      <c r="CD477" s="102">
        <f>SUM(CD478)</f>
        <v>0</v>
      </c>
      <c r="CE477" s="102">
        <f>SUM(CE478)</f>
        <v>2500</v>
      </c>
      <c r="CF477" s="102">
        <f>SUM(CF478)</f>
        <v>0</v>
      </c>
      <c r="CG477" s="102">
        <f t="shared" si="1482"/>
        <v>0</v>
      </c>
      <c r="CH477" s="102">
        <f>SUM(CH478)</f>
        <v>0</v>
      </c>
      <c r="CI477" s="102">
        <f>SUM(CI478)</f>
        <v>2500</v>
      </c>
      <c r="CJ477" s="102"/>
      <c r="CK477" s="102">
        <f t="shared" ref="CK477:CK487" si="1536">IFERROR(CJ477/CI477*100,)</f>
        <v>0</v>
      </c>
      <c r="CL477" s="102">
        <f>SUM(CL478)</f>
        <v>0</v>
      </c>
      <c r="CM477" s="102">
        <f>SUM(CM478)</f>
        <v>2500</v>
      </c>
      <c r="CN477" s="102"/>
      <c r="CO477" s="102">
        <f t="shared" ref="CO477:CO487" si="1537">IFERROR(CN477/CM477*100,)</f>
        <v>0</v>
      </c>
      <c r="CP477" s="102">
        <f>SUM(CP478)</f>
        <v>0</v>
      </c>
      <c r="CQ477" s="102">
        <f>SUM(CQ478)</f>
        <v>2500</v>
      </c>
      <c r="CR477" s="102">
        <f>SUM(CR478)</f>
        <v>1250</v>
      </c>
      <c r="CS477" s="102">
        <f t="shared" ref="CS477:CS488" si="1538">IFERROR(CR477/CQ477*100,)</f>
        <v>50</v>
      </c>
      <c r="CT477" s="102">
        <f>SUM(CT478)</f>
        <v>2500</v>
      </c>
      <c r="CU477" s="102">
        <f>SUM(CU478)</f>
        <v>5000</v>
      </c>
      <c r="CV477" s="102">
        <f>SUM(CV478)</f>
        <v>1250</v>
      </c>
      <c r="CW477" s="102">
        <f t="shared" ref="CW477:CW488" si="1539">IFERROR(CV477/CU477*100,)</f>
        <v>25</v>
      </c>
      <c r="CX477" s="102">
        <f t="shared" ref="CX477:DH477" si="1540">SUM(CX478)</f>
        <v>0</v>
      </c>
      <c r="CY477" s="102">
        <f t="shared" si="1540"/>
        <v>5000</v>
      </c>
      <c r="CZ477" s="115">
        <f t="shared" si="1540"/>
        <v>0</v>
      </c>
      <c r="DA477" s="115">
        <f t="shared" si="1540"/>
        <v>0</v>
      </c>
      <c r="DB477" s="115">
        <v>1250</v>
      </c>
      <c r="DC477" s="115">
        <f>SUM(DC478)</f>
        <v>3750</v>
      </c>
      <c r="DD477" s="102">
        <f t="shared" si="1504"/>
        <v>300</v>
      </c>
      <c r="DE477" s="102">
        <f t="shared" si="1505"/>
        <v>50</v>
      </c>
      <c r="DF477" s="115">
        <v>5000</v>
      </c>
      <c r="DG477" s="115">
        <f t="shared" si="1540"/>
        <v>7500</v>
      </c>
      <c r="DH477" s="102">
        <f t="shared" si="1540"/>
        <v>0</v>
      </c>
      <c r="DI477" s="102">
        <f t="shared" ref="DI477:DI488" si="1541">IFERROR(DH477/DG477*100,)</f>
        <v>0</v>
      </c>
      <c r="DJ477" s="102">
        <f>SUM(DJ478)</f>
        <v>0</v>
      </c>
      <c r="DK477" s="115">
        <f>SUM(DK478)</f>
        <v>7500</v>
      </c>
      <c r="DL477" s="102">
        <f t="shared" ref="DL477:DL488" si="1542">IFERROR(DF477/DK477*100,)</f>
        <v>66.666666666666657</v>
      </c>
      <c r="DM477" s="102">
        <f>SUM(DM478)</f>
        <v>0</v>
      </c>
      <c r="DN477" s="115">
        <f>SUM(DN478)</f>
        <v>7500</v>
      </c>
      <c r="DO477" s="102">
        <f t="shared" ref="DO477" si="1543">SUM(DO478)</f>
        <v>3750</v>
      </c>
      <c r="DP477" s="102">
        <f t="shared" ref="DP477:DP488" si="1544">IFERROR(DO477/DN477*100,)</f>
        <v>50</v>
      </c>
      <c r="DQ477" s="102">
        <f>SUM(DQ478)</f>
        <v>-1250</v>
      </c>
      <c r="DR477" s="115">
        <f>SUM(DR478)</f>
        <v>6250</v>
      </c>
      <c r="DS477" s="115">
        <f t="shared" ref="DS477" si="1545">SUM(DS478)</f>
        <v>3750</v>
      </c>
      <c r="DT477" s="102">
        <f t="shared" si="1511"/>
        <v>60</v>
      </c>
      <c r="DU477" s="102">
        <f>SUM(DU478)</f>
        <v>-1250</v>
      </c>
      <c r="DV477" s="115">
        <f>SUM(DV478)</f>
        <v>5000</v>
      </c>
      <c r="DW477" s="115">
        <f t="shared" ref="DW477:DZ477" si="1546">SUM(DW478)</f>
        <v>5000</v>
      </c>
      <c r="DX477" s="115">
        <f t="shared" si="1546"/>
        <v>5000</v>
      </c>
      <c r="DY477" s="115">
        <f t="shared" si="1546"/>
        <v>0</v>
      </c>
      <c r="DZ477" s="115">
        <f t="shared" si="1546"/>
        <v>0</v>
      </c>
    </row>
    <row r="478" spans="1:130" s="630" customFormat="1" ht="20.100000000000001" customHeight="1" x14ac:dyDescent="0.35">
      <c r="A478" s="622"/>
      <c r="B478" s="622"/>
      <c r="C478" s="641"/>
      <c r="D478" s="622"/>
      <c r="E478" s="622"/>
      <c r="F478" s="622"/>
      <c r="G478" s="622"/>
      <c r="H478" s="622"/>
      <c r="I478" s="622"/>
      <c r="J478" s="622" t="s">
        <v>208</v>
      </c>
      <c r="K478" s="810"/>
      <c r="L478" s="587"/>
      <c r="M478" s="587"/>
      <c r="N478" s="609">
        <v>3121</v>
      </c>
      <c r="O478" s="573" t="s">
        <v>16</v>
      </c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591"/>
      <c r="AJ478" s="31"/>
      <c r="AK478" s="31"/>
      <c r="AL478" s="31"/>
      <c r="AM478" s="31"/>
      <c r="AN478" s="106"/>
      <c r="AO478" s="106"/>
      <c r="AP478" s="106"/>
      <c r="AQ478" s="106"/>
      <c r="AR478" s="51">
        <v>0</v>
      </c>
      <c r="AS478" s="51"/>
      <c r="AT478" s="51"/>
      <c r="AU478" s="51"/>
      <c r="AV478" s="51">
        <v>0</v>
      </c>
      <c r="AW478" s="51"/>
      <c r="AX478" s="51"/>
      <c r="AY478" s="51">
        <f>(BB478-AV478)</f>
        <v>0</v>
      </c>
      <c r="AZ478" s="51"/>
      <c r="BA478" s="51"/>
      <c r="BB478" s="51">
        <v>0</v>
      </c>
      <c r="BC478" s="51">
        <v>0</v>
      </c>
      <c r="BD478" s="51">
        <v>0</v>
      </c>
      <c r="BE478" s="51">
        <v>0</v>
      </c>
      <c r="BF478" s="51"/>
      <c r="BG478" s="51">
        <v>0</v>
      </c>
      <c r="BH478" s="51">
        <v>0</v>
      </c>
      <c r="BI478" s="51">
        <f>(BJ478-BH478)</f>
        <v>0</v>
      </c>
      <c r="BJ478" s="51">
        <v>0</v>
      </c>
      <c r="BK478" s="51"/>
      <c r="BL478" s="51">
        <f t="shared" si="1479"/>
        <v>0</v>
      </c>
      <c r="BM478" s="51"/>
      <c r="BN478" s="51"/>
      <c r="BO478" s="51">
        <v>1250</v>
      </c>
      <c r="BP478" s="51"/>
      <c r="BQ478" s="51"/>
      <c r="BR478" s="51">
        <f>(BS478-BO478)</f>
        <v>1250</v>
      </c>
      <c r="BS478" s="51">
        <v>2500</v>
      </c>
      <c r="BT478" s="51">
        <v>0</v>
      </c>
      <c r="BU478" s="51">
        <f>(BY478-BO478)</f>
        <v>0</v>
      </c>
      <c r="BV478" s="51">
        <v>2500</v>
      </c>
      <c r="BW478" s="51"/>
      <c r="BX478" s="51"/>
      <c r="BY478" s="51">
        <v>1250</v>
      </c>
      <c r="BZ478" s="51">
        <v>1250</v>
      </c>
      <c r="CA478" s="51">
        <f t="shared" si="1480"/>
        <v>0</v>
      </c>
      <c r="CB478" s="51">
        <f t="shared" si="1481"/>
        <v>100</v>
      </c>
      <c r="CC478" s="51"/>
      <c r="CD478" s="51"/>
      <c r="CE478" s="51">
        <v>2500</v>
      </c>
      <c r="CF478" s="51">
        <v>0</v>
      </c>
      <c r="CG478" s="51">
        <f t="shared" si="1482"/>
        <v>0</v>
      </c>
      <c r="CH478" s="51">
        <f>(CI478-CE478)</f>
        <v>0</v>
      </c>
      <c r="CI478" s="51">
        <v>2500</v>
      </c>
      <c r="CJ478" s="51"/>
      <c r="CK478" s="51">
        <f t="shared" si="1536"/>
        <v>0</v>
      </c>
      <c r="CL478" s="51">
        <f>(CM478-CI478)</f>
        <v>0</v>
      </c>
      <c r="CM478" s="51">
        <v>2500</v>
      </c>
      <c r="CN478" s="51"/>
      <c r="CO478" s="51">
        <f t="shared" si="1537"/>
        <v>0</v>
      </c>
      <c r="CP478" s="51">
        <f>(CQ478-CM478)</f>
        <v>0</v>
      </c>
      <c r="CQ478" s="51">
        <v>2500</v>
      </c>
      <c r="CR478" s="51">
        <v>1250</v>
      </c>
      <c r="CS478" s="51">
        <f t="shared" si="1538"/>
        <v>50</v>
      </c>
      <c r="CT478" s="51">
        <f>(CU478-CQ478)</f>
        <v>2500</v>
      </c>
      <c r="CU478" s="51">
        <v>5000</v>
      </c>
      <c r="CV478" s="51">
        <v>1250</v>
      </c>
      <c r="CW478" s="51">
        <f t="shared" si="1539"/>
        <v>25</v>
      </c>
      <c r="CX478" s="51">
        <f>(CY478-CU478)</f>
        <v>0</v>
      </c>
      <c r="CY478" s="51">
        <v>5000</v>
      </c>
      <c r="CZ478" s="745"/>
      <c r="DA478" s="745"/>
      <c r="DB478" s="745">
        <v>1250</v>
      </c>
      <c r="DC478" s="745">
        <v>3750</v>
      </c>
      <c r="DD478" s="51">
        <f t="shared" si="1504"/>
        <v>300</v>
      </c>
      <c r="DE478" s="51">
        <f t="shared" si="1505"/>
        <v>50</v>
      </c>
      <c r="DF478" s="750">
        <v>5000</v>
      </c>
      <c r="DG478" s="750">
        <v>7500</v>
      </c>
      <c r="DH478" s="51"/>
      <c r="DI478" s="51">
        <f t="shared" si="1541"/>
        <v>0</v>
      </c>
      <c r="DJ478" s="51">
        <f>(DK478-DG478)</f>
        <v>0</v>
      </c>
      <c r="DK478" s="750">
        <v>7500</v>
      </c>
      <c r="DL478" s="51">
        <f t="shared" si="1542"/>
        <v>66.666666666666657</v>
      </c>
      <c r="DM478" s="51">
        <f>(DN478-DK478)</f>
        <v>0</v>
      </c>
      <c r="DN478" s="750">
        <v>7500</v>
      </c>
      <c r="DO478" s="51">
        <v>3750</v>
      </c>
      <c r="DP478" s="51">
        <f t="shared" si="1544"/>
        <v>50</v>
      </c>
      <c r="DQ478" s="51">
        <f>(DR478-DN478)</f>
        <v>-1250</v>
      </c>
      <c r="DR478" s="750">
        <v>6250</v>
      </c>
      <c r="DS478" s="750">
        <v>3750</v>
      </c>
      <c r="DT478" s="51">
        <f t="shared" si="1511"/>
        <v>60</v>
      </c>
      <c r="DU478" s="51">
        <f>(DV478-DR478)</f>
        <v>-1250</v>
      </c>
      <c r="DV478" s="750">
        <v>5000</v>
      </c>
      <c r="DW478" s="750">
        <v>5000</v>
      </c>
      <c r="DX478" s="750">
        <v>5000</v>
      </c>
      <c r="DY478" s="745"/>
      <c r="DZ478" s="745"/>
    </row>
    <row r="479" spans="1:130" s="630" customFormat="1" ht="20.100000000000001" customHeight="1" x14ac:dyDescent="0.35">
      <c r="A479" s="622"/>
      <c r="B479" s="622" t="s">
        <v>544</v>
      </c>
      <c r="C479" s="641" t="s">
        <v>400</v>
      </c>
      <c r="D479" s="622"/>
      <c r="E479" s="622"/>
      <c r="F479" s="622"/>
      <c r="G479" s="622"/>
      <c r="H479" s="622"/>
      <c r="I479" s="622"/>
      <c r="J479" s="622" t="s">
        <v>208</v>
      </c>
      <c r="K479" s="810"/>
      <c r="L479" s="587"/>
      <c r="M479" s="822">
        <v>313</v>
      </c>
      <c r="N479" s="817" t="s">
        <v>17</v>
      </c>
      <c r="O479" s="538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  <c r="AF479" s="35"/>
      <c r="AG479" s="35"/>
      <c r="AH479" s="35"/>
      <c r="AI479" s="574"/>
      <c r="AJ479" s="35"/>
      <c r="AK479" s="35"/>
      <c r="AL479" s="35"/>
      <c r="AM479" s="35"/>
      <c r="AN479" s="102"/>
      <c r="AO479" s="102"/>
      <c r="AP479" s="102"/>
      <c r="AQ479" s="102"/>
      <c r="AR479" s="102">
        <v>0</v>
      </c>
      <c r="AS479" s="102"/>
      <c r="AT479" s="102"/>
      <c r="AU479" s="102"/>
      <c r="AV479" s="102">
        <f>SUM(AV480:AV482)</f>
        <v>0</v>
      </c>
      <c r="AW479" s="102">
        <f>SUM(AW480:AW482)</f>
        <v>0</v>
      </c>
      <c r="AX479" s="102">
        <f>SUM(AX480:AX482)</f>
        <v>0</v>
      </c>
      <c r="AY479" s="102">
        <f>SUM(AY480:AY482)</f>
        <v>6000</v>
      </c>
      <c r="AZ479" s="102"/>
      <c r="BA479" s="102"/>
      <c r="BB479" s="102">
        <f t="shared" ref="BB479:BK479" si="1547">SUM(BB480:BB482)</f>
        <v>6000</v>
      </c>
      <c r="BC479" s="102">
        <f t="shared" si="1547"/>
        <v>6000</v>
      </c>
      <c r="BD479" s="102">
        <f t="shared" si="1547"/>
        <v>4299.59</v>
      </c>
      <c r="BE479" s="102">
        <f t="shared" si="1547"/>
        <v>4718.8500000000004</v>
      </c>
      <c r="BF479" s="102">
        <f t="shared" si="1547"/>
        <v>8550</v>
      </c>
      <c r="BG479" s="102">
        <f t="shared" si="1547"/>
        <v>6960</v>
      </c>
      <c r="BH479" s="102">
        <f t="shared" si="1547"/>
        <v>6000</v>
      </c>
      <c r="BI479" s="102">
        <f t="shared" si="1547"/>
        <v>2000</v>
      </c>
      <c r="BJ479" s="102">
        <f t="shared" si="1547"/>
        <v>8000</v>
      </c>
      <c r="BK479" s="102">
        <f t="shared" si="1547"/>
        <v>5092.51</v>
      </c>
      <c r="BL479" s="102">
        <f t="shared" si="1479"/>
        <v>63.656374999999997</v>
      </c>
      <c r="BM479" s="102"/>
      <c r="BN479" s="102"/>
      <c r="BO479" s="102">
        <f>SUM(BO480:BO482)</f>
        <v>8100</v>
      </c>
      <c r="BP479" s="102"/>
      <c r="BQ479" s="102"/>
      <c r="BR479" s="102">
        <f t="shared" ref="BR479:BY479" si="1548">SUM(BR480:BR482)</f>
        <v>1700</v>
      </c>
      <c r="BS479" s="102">
        <f t="shared" si="1548"/>
        <v>9800</v>
      </c>
      <c r="BT479" s="102">
        <f>SUM(BT480:BT482)</f>
        <v>6676.82</v>
      </c>
      <c r="BU479" s="102">
        <f t="shared" si="1548"/>
        <v>-200</v>
      </c>
      <c r="BV479" s="102">
        <f t="shared" si="1548"/>
        <v>9800</v>
      </c>
      <c r="BW479" s="102"/>
      <c r="BX479" s="102"/>
      <c r="BY479" s="102">
        <f t="shared" si="1548"/>
        <v>7900</v>
      </c>
      <c r="BZ479" s="102">
        <f>SUM(BZ480:BZ482)</f>
        <v>7508.61</v>
      </c>
      <c r="CA479" s="102">
        <f t="shared" si="1480"/>
        <v>107.88232758620688</v>
      </c>
      <c r="CB479" s="102">
        <f t="shared" si="1481"/>
        <v>95.045696202531644</v>
      </c>
      <c r="CC479" s="102">
        <f>SUM(CC480:CC482)</f>
        <v>0</v>
      </c>
      <c r="CD479" s="102">
        <f>SUM(CD480:CD482)</f>
        <v>0</v>
      </c>
      <c r="CE479" s="102">
        <f>SUM(CE480:CE482)</f>
        <v>9800</v>
      </c>
      <c r="CF479" s="102">
        <f>SUM(CF480:CF482)</f>
        <v>2425.8000000000002</v>
      </c>
      <c r="CG479" s="102">
        <f t="shared" si="1482"/>
        <v>24.753061224489798</v>
      </c>
      <c r="CH479" s="102">
        <f>SUM(CH480:CH482)</f>
        <v>-800</v>
      </c>
      <c r="CI479" s="102">
        <f>SUM(CI480:CI482)</f>
        <v>9000</v>
      </c>
      <c r="CJ479" s="102"/>
      <c r="CK479" s="102">
        <f t="shared" si="1536"/>
        <v>0</v>
      </c>
      <c r="CL479" s="102">
        <f>SUM(CL480:CL482)</f>
        <v>0</v>
      </c>
      <c r="CM479" s="102">
        <f>SUM(CM480:CM482)</f>
        <v>9000</v>
      </c>
      <c r="CN479" s="102"/>
      <c r="CO479" s="102">
        <f t="shared" si="1537"/>
        <v>0</v>
      </c>
      <c r="CP479" s="102">
        <f>SUM(CP480:CP482)</f>
        <v>0</v>
      </c>
      <c r="CQ479" s="102">
        <f>SUM(CQ480:CQ482)</f>
        <v>9000</v>
      </c>
      <c r="CR479" s="102">
        <f>SUM(CR480:CR482)</f>
        <v>5683.27</v>
      </c>
      <c r="CS479" s="102">
        <f t="shared" si="1538"/>
        <v>63.147444444444446</v>
      </c>
      <c r="CT479" s="102">
        <f>SUM(CT480:CT482)</f>
        <v>6600</v>
      </c>
      <c r="CU479" s="102">
        <f>SUM(CU480:CU482)</f>
        <v>15600</v>
      </c>
      <c r="CV479" s="102">
        <f>SUM(CV480:CV482)</f>
        <v>5683.27</v>
      </c>
      <c r="CW479" s="102">
        <f t="shared" si="1539"/>
        <v>36.431217948717951</v>
      </c>
      <c r="CX479" s="102">
        <f t="shared" ref="CX479:DH479" si="1549">SUM(CX480:CX482)</f>
        <v>0</v>
      </c>
      <c r="CY479" s="102">
        <f t="shared" si="1549"/>
        <v>15600</v>
      </c>
      <c r="CZ479" s="115">
        <f t="shared" si="1549"/>
        <v>0</v>
      </c>
      <c r="DA479" s="115">
        <f t="shared" si="1549"/>
        <v>0</v>
      </c>
      <c r="DB479" s="115">
        <v>5495.1500000000005</v>
      </c>
      <c r="DC479" s="115">
        <f>SUM(DC480:DC482)</f>
        <v>12219.94</v>
      </c>
      <c r="DD479" s="102">
        <f t="shared" si="1504"/>
        <v>222.37682319863882</v>
      </c>
      <c r="DE479" s="102">
        <f t="shared" si="1505"/>
        <v>41.564421768707483</v>
      </c>
      <c r="DF479" s="115">
        <v>15447.49</v>
      </c>
      <c r="DG479" s="115">
        <f t="shared" si="1549"/>
        <v>29400</v>
      </c>
      <c r="DH479" s="102">
        <f t="shared" si="1549"/>
        <v>4706.8599999999997</v>
      </c>
      <c r="DI479" s="102">
        <f t="shared" si="1541"/>
        <v>16.009727891156462</v>
      </c>
      <c r="DJ479" s="102">
        <f>SUM(DJ480:DJ482)</f>
        <v>0</v>
      </c>
      <c r="DK479" s="115">
        <f>SUM(DK480:DK482)</f>
        <v>29400</v>
      </c>
      <c r="DL479" s="102">
        <f t="shared" si="1542"/>
        <v>52.542482993197282</v>
      </c>
      <c r="DM479" s="102">
        <f>SUM(DM480:DM482)</f>
        <v>0</v>
      </c>
      <c r="DN479" s="115">
        <f>SUM(DN480:DN482)</f>
        <v>29400</v>
      </c>
      <c r="DO479" s="102">
        <f t="shared" ref="DO479" si="1550">SUM(DO480:DO482)</f>
        <v>12219.94</v>
      </c>
      <c r="DP479" s="102">
        <f t="shared" si="1544"/>
        <v>41.564421768707483</v>
      </c>
      <c r="DQ479" s="102">
        <f>SUM(DQ480:DQ482)</f>
        <v>-9400</v>
      </c>
      <c r="DR479" s="115">
        <f>SUM(DR480:DR482)</f>
        <v>20000</v>
      </c>
      <c r="DS479" s="115">
        <f t="shared" ref="DS479" si="1551">SUM(DS480:DS482)</f>
        <v>14474.82</v>
      </c>
      <c r="DT479" s="102">
        <f t="shared" si="1511"/>
        <v>72.374099999999999</v>
      </c>
      <c r="DU479" s="102">
        <f>SUM(DU480:DU482)</f>
        <v>-3940</v>
      </c>
      <c r="DV479" s="115">
        <f>SUM(DV480:DV482)</f>
        <v>16060</v>
      </c>
      <c r="DW479" s="115">
        <f t="shared" ref="DW479:DZ479" si="1552">SUM(DW480:DW482)</f>
        <v>20000</v>
      </c>
      <c r="DX479" s="115">
        <f t="shared" ref="DX479" si="1553">SUM(DX480:DX482)</f>
        <v>20000</v>
      </c>
      <c r="DY479" s="115">
        <f t="shared" si="1552"/>
        <v>0</v>
      </c>
      <c r="DZ479" s="115">
        <f t="shared" si="1552"/>
        <v>0</v>
      </c>
    </row>
    <row r="480" spans="1:130" s="630" customFormat="1" ht="20.100000000000001" hidden="1" customHeight="1" x14ac:dyDescent="0.35">
      <c r="A480" s="622"/>
      <c r="B480" s="622"/>
      <c r="C480" s="641"/>
      <c r="D480" s="622"/>
      <c r="E480" s="622"/>
      <c r="F480" s="622"/>
      <c r="G480" s="622"/>
      <c r="H480" s="622"/>
      <c r="I480" s="622"/>
      <c r="J480" s="622" t="s">
        <v>208</v>
      </c>
      <c r="K480" s="810"/>
      <c r="L480" s="587"/>
      <c r="M480" s="587"/>
      <c r="N480" s="588">
        <v>3131</v>
      </c>
      <c r="O480" s="826" t="s">
        <v>510</v>
      </c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591"/>
      <c r="AJ480" s="31"/>
      <c r="AK480" s="31"/>
      <c r="AL480" s="31"/>
      <c r="AM480" s="31"/>
      <c r="AN480" s="106"/>
      <c r="AO480" s="106"/>
      <c r="AP480" s="106"/>
      <c r="AQ480" s="106"/>
      <c r="AR480" s="51">
        <v>0</v>
      </c>
      <c r="AS480" s="51"/>
      <c r="AT480" s="51"/>
      <c r="AU480" s="51"/>
      <c r="AV480" s="51">
        <v>0</v>
      </c>
      <c r="AW480" s="51">
        <v>0</v>
      </c>
      <c r="AX480" s="51">
        <v>0</v>
      </c>
      <c r="AY480" s="51">
        <f>(BB480-AV480)</f>
        <v>300</v>
      </c>
      <c r="AZ480" s="51"/>
      <c r="BA480" s="51"/>
      <c r="BB480" s="51">
        <v>300</v>
      </c>
      <c r="BC480" s="51">
        <v>300</v>
      </c>
      <c r="BD480" s="51">
        <v>0</v>
      </c>
      <c r="BE480" s="51">
        <v>0</v>
      </c>
      <c r="BF480" s="51">
        <v>450</v>
      </c>
      <c r="BG480" s="51">
        <v>0</v>
      </c>
      <c r="BH480" s="51">
        <v>300</v>
      </c>
      <c r="BI480" s="51">
        <f>(BJ480-BH480)</f>
        <v>-50</v>
      </c>
      <c r="BJ480" s="51">
        <v>250</v>
      </c>
      <c r="BK480" s="51">
        <v>0</v>
      </c>
      <c r="BL480" s="51">
        <f t="shared" si="1479"/>
        <v>0</v>
      </c>
      <c r="BM480" s="51"/>
      <c r="BN480" s="51"/>
      <c r="BO480" s="51">
        <v>0</v>
      </c>
      <c r="BP480" s="51"/>
      <c r="BQ480" s="51"/>
      <c r="BR480" s="51">
        <f>(BS480-BO480)</f>
        <v>0</v>
      </c>
      <c r="BS480" s="51">
        <v>0</v>
      </c>
      <c r="BT480" s="51">
        <v>0</v>
      </c>
      <c r="BU480" s="51">
        <f>(BY480-BO480)</f>
        <v>0</v>
      </c>
      <c r="BV480" s="51">
        <v>0</v>
      </c>
      <c r="BW480" s="51"/>
      <c r="BX480" s="51"/>
      <c r="BY480" s="51">
        <v>0</v>
      </c>
      <c r="BZ480" s="51">
        <v>0</v>
      </c>
      <c r="CA480" s="51">
        <f t="shared" si="1480"/>
        <v>0</v>
      </c>
      <c r="CB480" s="51">
        <f t="shared" si="1481"/>
        <v>0</v>
      </c>
      <c r="CC480" s="51"/>
      <c r="CD480" s="51"/>
      <c r="CE480" s="51">
        <v>0</v>
      </c>
      <c r="CF480" s="51"/>
      <c r="CG480" s="51">
        <f t="shared" si="1482"/>
        <v>0</v>
      </c>
      <c r="CH480" s="51">
        <f>(CI480-CE480)</f>
        <v>0</v>
      </c>
      <c r="CI480" s="51">
        <v>0</v>
      </c>
      <c r="CJ480" s="51"/>
      <c r="CK480" s="51">
        <f t="shared" si="1536"/>
        <v>0</v>
      </c>
      <c r="CL480" s="51">
        <f>(CM480-CI480)</f>
        <v>0</v>
      </c>
      <c r="CM480" s="51">
        <v>0</v>
      </c>
      <c r="CN480" s="51"/>
      <c r="CO480" s="51">
        <f t="shared" si="1537"/>
        <v>0</v>
      </c>
      <c r="CP480" s="51">
        <f>(CQ480-CM480)</f>
        <v>0</v>
      </c>
      <c r="CQ480" s="51">
        <v>0</v>
      </c>
      <c r="CR480" s="51"/>
      <c r="CS480" s="51">
        <f t="shared" si="1538"/>
        <v>0</v>
      </c>
      <c r="CT480" s="51">
        <f>(CU480-CQ480)</f>
        <v>0</v>
      </c>
      <c r="CU480" s="51"/>
      <c r="CV480" s="51"/>
      <c r="CW480" s="51">
        <f t="shared" si="1539"/>
        <v>0</v>
      </c>
      <c r="CX480" s="51">
        <f>(CY480-CU480)</f>
        <v>0</v>
      </c>
      <c r="CY480" s="51"/>
      <c r="CZ480" s="745"/>
      <c r="DA480" s="745"/>
      <c r="DB480" s="745">
        <v>0</v>
      </c>
      <c r="DC480" s="745">
        <v>0</v>
      </c>
      <c r="DD480" s="51">
        <f t="shared" si="1504"/>
        <v>0</v>
      </c>
      <c r="DE480" s="51">
        <f t="shared" si="1505"/>
        <v>0</v>
      </c>
      <c r="DF480" s="745">
        <v>0</v>
      </c>
      <c r="DG480" s="745"/>
      <c r="DH480" s="51"/>
      <c r="DI480" s="51">
        <f t="shared" si="1541"/>
        <v>0</v>
      </c>
      <c r="DJ480" s="51">
        <f>(DK480-DG480)</f>
        <v>0</v>
      </c>
      <c r="DK480" s="745"/>
      <c r="DL480" s="51">
        <f t="shared" si="1542"/>
        <v>0</v>
      </c>
      <c r="DM480" s="51">
        <f>(DN480-DK480)</f>
        <v>0</v>
      </c>
      <c r="DN480" s="745"/>
      <c r="DO480" s="51"/>
      <c r="DP480" s="51">
        <f t="shared" si="1544"/>
        <v>0</v>
      </c>
      <c r="DQ480" s="51">
        <f>(DR480-DN480)</f>
        <v>0</v>
      </c>
      <c r="DR480" s="745"/>
      <c r="DS480" s="745"/>
      <c r="DT480" s="51">
        <f t="shared" si="1511"/>
        <v>0</v>
      </c>
      <c r="DU480" s="51">
        <f>(DV480-DR480)</f>
        <v>0</v>
      </c>
      <c r="DV480" s="745"/>
      <c r="DW480" s="745"/>
      <c r="DX480" s="745"/>
      <c r="DY480" s="745"/>
      <c r="DZ480" s="745"/>
    </row>
    <row r="481" spans="1:130" s="630" customFormat="1" ht="20.100000000000001" customHeight="1" x14ac:dyDescent="0.35">
      <c r="A481" s="622"/>
      <c r="B481" s="622"/>
      <c r="C481" s="641"/>
      <c r="D481" s="622"/>
      <c r="E481" s="622"/>
      <c r="F481" s="622"/>
      <c r="G481" s="622"/>
      <c r="H481" s="622"/>
      <c r="I481" s="622"/>
      <c r="J481" s="622" t="s">
        <v>208</v>
      </c>
      <c r="K481" s="810"/>
      <c r="L481" s="587"/>
      <c r="M481" s="587"/>
      <c r="N481" s="588">
        <v>3132</v>
      </c>
      <c r="O481" s="826" t="s">
        <v>366</v>
      </c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591"/>
      <c r="AJ481" s="31"/>
      <c r="AK481" s="31"/>
      <c r="AL481" s="31"/>
      <c r="AM481" s="31"/>
      <c r="AN481" s="106"/>
      <c r="AO481" s="106"/>
      <c r="AP481" s="106"/>
      <c r="AQ481" s="106"/>
      <c r="AR481" s="51">
        <v>0</v>
      </c>
      <c r="AS481" s="51"/>
      <c r="AT481" s="51"/>
      <c r="AU481" s="51"/>
      <c r="AV481" s="51">
        <v>0</v>
      </c>
      <c r="AW481" s="51">
        <v>0</v>
      </c>
      <c r="AX481" s="51">
        <v>0</v>
      </c>
      <c r="AY481" s="51">
        <f>(BB481-AV481)</f>
        <v>5000</v>
      </c>
      <c r="AZ481" s="51"/>
      <c r="BA481" s="51"/>
      <c r="BB481" s="51">
        <v>5000</v>
      </c>
      <c r="BC481" s="51">
        <v>5000</v>
      </c>
      <c r="BD481" s="51">
        <v>3874.64</v>
      </c>
      <c r="BE481" s="51">
        <v>4252.46</v>
      </c>
      <c r="BF481" s="51">
        <v>7100</v>
      </c>
      <c r="BG481" s="51">
        <v>6272.1</v>
      </c>
      <c r="BH481" s="51">
        <v>5000</v>
      </c>
      <c r="BI481" s="51">
        <f>(BJ481-BH481)</f>
        <v>1800</v>
      </c>
      <c r="BJ481" s="51">
        <v>6800</v>
      </c>
      <c r="BK481" s="51">
        <v>4589.16</v>
      </c>
      <c r="BL481" s="51">
        <f t="shared" si="1479"/>
        <v>67.487647058823526</v>
      </c>
      <c r="BM481" s="51"/>
      <c r="BN481" s="51"/>
      <c r="BO481" s="51">
        <v>7200</v>
      </c>
      <c r="BP481" s="51"/>
      <c r="BQ481" s="51"/>
      <c r="BR481" s="51">
        <f>(BS481-BO481)</f>
        <v>1300</v>
      </c>
      <c r="BS481" s="51">
        <v>8500</v>
      </c>
      <c r="BT481" s="51">
        <v>6016.88</v>
      </c>
      <c r="BU481" s="51">
        <f>(BY481-BO481)</f>
        <v>-200</v>
      </c>
      <c r="BV481" s="51">
        <v>8500</v>
      </c>
      <c r="BW481" s="51"/>
      <c r="BX481" s="51"/>
      <c r="BY481" s="51">
        <v>7000</v>
      </c>
      <c r="BZ481" s="51">
        <v>6766.46</v>
      </c>
      <c r="CA481" s="51">
        <f t="shared" si="1480"/>
        <v>107.88188963823917</v>
      </c>
      <c r="CB481" s="51">
        <f t="shared" si="1481"/>
        <v>96.663714285714292</v>
      </c>
      <c r="CC481" s="51"/>
      <c r="CD481" s="51"/>
      <c r="CE481" s="51">
        <v>8500</v>
      </c>
      <c r="CF481" s="51">
        <v>2186.0300000000002</v>
      </c>
      <c r="CG481" s="51">
        <f t="shared" si="1482"/>
        <v>25.718000000000004</v>
      </c>
      <c r="CH481" s="51">
        <f>(CI481-CE481)</f>
        <v>-400</v>
      </c>
      <c r="CI481" s="51">
        <v>8100</v>
      </c>
      <c r="CJ481" s="51"/>
      <c r="CK481" s="51">
        <f t="shared" si="1536"/>
        <v>0</v>
      </c>
      <c r="CL481" s="51">
        <f>(CM481-CI481)</f>
        <v>0</v>
      </c>
      <c r="CM481" s="51">
        <v>8100</v>
      </c>
      <c r="CN481" s="51"/>
      <c r="CO481" s="51">
        <f t="shared" si="1537"/>
        <v>0</v>
      </c>
      <c r="CP481" s="51">
        <f>(CQ481-CM481)</f>
        <v>0</v>
      </c>
      <c r="CQ481" s="51">
        <v>8100</v>
      </c>
      <c r="CR481" s="51">
        <v>5121.55</v>
      </c>
      <c r="CS481" s="51">
        <f t="shared" si="1538"/>
        <v>63.229012345679017</v>
      </c>
      <c r="CT481" s="51">
        <f>(CU481-CQ481)</f>
        <v>5900</v>
      </c>
      <c r="CU481" s="51">
        <v>14000</v>
      </c>
      <c r="CV481" s="51">
        <v>5121.55</v>
      </c>
      <c r="CW481" s="51">
        <f t="shared" si="1539"/>
        <v>36.582500000000003</v>
      </c>
      <c r="CX481" s="51">
        <f>(CY481-CU481)</f>
        <v>0</v>
      </c>
      <c r="CY481" s="51">
        <v>14000</v>
      </c>
      <c r="CZ481" s="745"/>
      <c r="DA481" s="745"/>
      <c r="DB481" s="745">
        <v>4952.0200000000004</v>
      </c>
      <c r="DC481" s="745">
        <v>12219.94</v>
      </c>
      <c r="DD481" s="51">
        <f t="shared" si="1504"/>
        <v>246.76677396294843</v>
      </c>
      <c r="DE481" s="51">
        <f t="shared" si="1505"/>
        <v>47.641091617933725</v>
      </c>
      <c r="DF481" s="745">
        <v>13920.66</v>
      </c>
      <c r="DG481" s="745">
        <v>25650</v>
      </c>
      <c r="DH481" s="51">
        <v>4706.8599999999997</v>
      </c>
      <c r="DI481" s="51">
        <f t="shared" si="1541"/>
        <v>18.350331384015593</v>
      </c>
      <c r="DJ481" s="51">
        <f>(DK481-DG481)</f>
        <v>0</v>
      </c>
      <c r="DK481" s="745">
        <v>25650</v>
      </c>
      <c r="DL481" s="51">
        <f t="shared" si="1542"/>
        <v>54.271578947368418</v>
      </c>
      <c r="DM481" s="51">
        <f>(DN481-DK481)</f>
        <v>0</v>
      </c>
      <c r="DN481" s="745">
        <v>25650</v>
      </c>
      <c r="DO481" s="51">
        <v>12219.94</v>
      </c>
      <c r="DP481" s="51">
        <f t="shared" si="1544"/>
        <v>47.641091617933725</v>
      </c>
      <c r="DQ481" s="51">
        <f>(DR481-DN481)</f>
        <v>-5650</v>
      </c>
      <c r="DR481" s="745">
        <v>20000</v>
      </c>
      <c r="DS481" s="745">
        <v>14474.82</v>
      </c>
      <c r="DT481" s="51">
        <f t="shared" si="1511"/>
        <v>72.374099999999999</v>
      </c>
      <c r="DU481" s="51">
        <f>(DV481-DR481)</f>
        <v>-3940</v>
      </c>
      <c r="DV481" s="745">
        <v>16060</v>
      </c>
      <c r="DW481" s="745">
        <v>20000</v>
      </c>
      <c r="DX481" s="745">
        <v>20000</v>
      </c>
      <c r="DY481" s="745"/>
      <c r="DZ481" s="745"/>
    </row>
    <row r="482" spans="1:130" s="630" customFormat="1" ht="20.100000000000001" customHeight="1" x14ac:dyDescent="0.35">
      <c r="A482" s="622"/>
      <c r="B482" s="622"/>
      <c r="C482" s="641"/>
      <c r="D482" s="622"/>
      <c r="E482" s="622"/>
      <c r="F482" s="622"/>
      <c r="G482" s="622"/>
      <c r="H482" s="622"/>
      <c r="I482" s="622"/>
      <c r="J482" s="622" t="s">
        <v>208</v>
      </c>
      <c r="K482" s="810"/>
      <c r="L482" s="587"/>
      <c r="M482" s="587"/>
      <c r="N482" s="588">
        <v>3133</v>
      </c>
      <c r="O482" s="826" t="s">
        <v>220</v>
      </c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591"/>
      <c r="AJ482" s="31"/>
      <c r="AK482" s="31"/>
      <c r="AL482" s="31"/>
      <c r="AM482" s="31"/>
      <c r="AN482" s="106"/>
      <c r="AO482" s="106"/>
      <c r="AP482" s="106"/>
      <c r="AQ482" s="106"/>
      <c r="AR482" s="51">
        <v>0</v>
      </c>
      <c r="AS482" s="51"/>
      <c r="AT482" s="51"/>
      <c r="AU482" s="51"/>
      <c r="AV482" s="51">
        <v>0</v>
      </c>
      <c r="AW482" s="51">
        <v>0</v>
      </c>
      <c r="AX482" s="51">
        <v>0</v>
      </c>
      <c r="AY482" s="51">
        <f>(BB482-AV482)</f>
        <v>700</v>
      </c>
      <c r="AZ482" s="51"/>
      <c r="BA482" s="51"/>
      <c r="BB482" s="51">
        <v>700</v>
      </c>
      <c r="BC482" s="51">
        <v>700</v>
      </c>
      <c r="BD482" s="51">
        <v>424.95</v>
      </c>
      <c r="BE482" s="51">
        <v>466.39</v>
      </c>
      <c r="BF482" s="51">
        <v>1000</v>
      </c>
      <c r="BG482" s="51">
        <v>687.9</v>
      </c>
      <c r="BH482" s="51">
        <v>700</v>
      </c>
      <c r="BI482" s="51">
        <f>(BJ482-BH482)</f>
        <v>250</v>
      </c>
      <c r="BJ482" s="51">
        <v>950</v>
      </c>
      <c r="BK482" s="51">
        <v>503.35</v>
      </c>
      <c r="BL482" s="51">
        <f t="shared" si="1479"/>
        <v>52.984210526315792</v>
      </c>
      <c r="BM482" s="51"/>
      <c r="BN482" s="51"/>
      <c r="BO482" s="51">
        <v>900</v>
      </c>
      <c r="BP482" s="51"/>
      <c r="BQ482" s="51"/>
      <c r="BR482" s="51">
        <f>(BS482-BO482)</f>
        <v>400</v>
      </c>
      <c r="BS482" s="51">
        <v>1300</v>
      </c>
      <c r="BT482" s="51">
        <v>659.94</v>
      </c>
      <c r="BU482" s="51">
        <f>(BY482-BO482)</f>
        <v>0</v>
      </c>
      <c r="BV482" s="51">
        <v>1300</v>
      </c>
      <c r="BW482" s="51"/>
      <c r="BX482" s="51"/>
      <c r="BY482" s="51">
        <v>900</v>
      </c>
      <c r="BZ482" s="51">
        <v>742.15</v>
      </c>
      <c r="CA482" s="51">
        <f t="shared" si="1480"/>
        <v>107.88632068614625</v>
      </c>
      <c r="CB482" s="51">
        <f t="shared" si="1481"/>
        <v>82.461111111111109</v>
      </c>
      <c r="CC482" s="51"/>
      <c r="CD482" s="51"/>
      <c r="CE482" s="51">
        <v>1300</v>
      </c>
      <c r="CF482" s="51">
        <v>239.77</v>
      </c>
      <c r="CG482" s="51">
        <f t="shared" si="1482"/>
        <v>18.443846153846156</v>
      </c>
      <c r="CH482" s="51">
        <f>(CI482-CE482)</f>
        <v>-400</v>
      </c>
      <c r="CI482" s="51">
        <v>900</v>
      </c>
      <c r="CJ482" s="51"/>
      <c r="CK482" s="51">
        <f t="shared" si="1536"/>
        <v>0</v>
      </c>
      <c r="CL482" s="51">
        <f>(CM482-CI482)</f>
        <v>0</v>
      </c>
      <c r="CM482" s="51">
        <v>900</v>
      </c>
      <c r="CN482" s="51"/>
      <c r="CO482" s="51">
        <f t="shared" si="1537"/>
        <v>0</v>
      </c>
      <c r="CP482" s="51">
        <f>(CQ482-CM482)</f>
        <v>0</v>
      </c>
      <c r="CQ482" s="51">
        <v>900</v>
      </c>
      <c r="CR482" s="51">
        <v>561.72</v>
      </c>
      <c r="CS482" s="51">
        <f t="shared" si="1538"/>
        <v>62.413333333333334</v>
      </c>
      <c r="CT482" s="51">
        <f>(CU482-CQ482)</f>
        <v>700</v>
      </c>
      <c r="CU482" s="51">
        <v>1600</v>
      </c>
      <c r="CV482" s="51">
        <v>561.72</v>
      </c>
      <c r="CW482" s="51">
        <f t="shared" si="1539"/>
        <v>35.107500000000002</v>
      </c>
      <c r="CX482" s="51">
        <f>(CY482-CU482)</f>
        <v>0</v>
      </c>
      <c r="CY482" s="51">
        <v>1600</v>
      </c>
      <c r="CZ482" s="745"/>
      <c r="DA482" s="745"/>
      <c r="DB482" s="745">
        <v>543.13</v>
      </c>
      <c r="DC482" s="745">
        <v>0</v>
      </c>
      <c r="DD482" s="51">
        <f t="shared" si="1504"/>
        <v>0</v>
      </c>
      <c r="DE482" s="51">
        <f t="shared" si="1505"/>
        <v>0</v>
      </c>
      <c r="DF482" s="745">
        <v>1526.83</v>
      </c>
      <c r="DG482" s="745">
        <v>3750</v>
      </c>
      <c r="DH482" s="51"/>
      <c r="DI482" s="51">
        <f t="shared" si="1541"/>
        <v>0</v>
      </c>
      <c r="DJ482" s="51">
        <f>(DK482-DG482)</f>
        <v>0</v>
      </c>
      <c r="DK482" s="745">
        <v>3750</v>
      </c>
      <c r="DL482" s="51">
        <f t="shared" si="1542"/>
        <v>40.715466666666664</v>
      </c>
      <c r="DM482" s="51">
        <f>(DN482-DK482)</f>
        <v>0</v>
      </c>
      <c r="DN482" s="745">
        <v>3750</v>
      </c>
      <c r="DO482" s="51"/>
      <c r="DP482" s="51">
        <f t="shared" si="1544"/>
        <v>0</v>
      </c>
      <c r="DQ482" s="51">
        <f>(DR482-DN482)</f>
        <v>-3750</v>
      </c>
      <c r="DR482" s="745"/>
      <c r="DS482" s="745"/>
      <c r="DT482" s="51">
        <f t="shared" si="1511"/>
        <v>0</v>
      </c>
      <c r="DU482" s="51">
        <f>(DV482-DR482)</f>
        <v>0</v>
      </c>
      <c r="DV482" s="745"/>
      <c r="DW482" s="745"/>
      <c r="DX482" s="745"/>
      <c r="DY482" s="745"/>
      <c r="DZ482" s="745"/>
    </row>
    <row r="483" spans="1:130" s="630" customFormat="1" ht="20.100000000000001" customHeight="1" x14ac:dyDescent="0.35">
      <c r="A483" s="622"/>
      <c r="B483" s="622"/>
      <c r="C483" s="641"/>
      <c r="D483" s="622"/>
      <c r="E483" s="622" t="s">
        <v>7</v>
      </c>
      <c r="F483" s="622"/>
      <c r="G483" s="622"/>
      <c r="H483" s="622"/>
      <c r="I483" s="622"/>
      <c r="J483" s="622" t="s">
        <v>208</v>
      </c>
      <c r="K483" s="810"/>
      <c r="L483" s="822">
        <v>32</v>
      </c>
      <c r="M483" s="822" t="s">
        <v>209</v>
      </c>
      <c r="N483" s="822"/>
      <c r="O483" s="805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591"/>
      <c r="AJ483" s="31"/>
      <c r="AK483" s="31"/>
      <c r="AL483" s="31"/>
      <c r="AM483" s="31"/>
      <c r="AN483" s="590">
        <f>SUM(AN490+AN492)</f>
        <v>0</v>
      </c>
      <c r="AO483" s="590">
        <f>SUM(AO490+AO492)</f>
        <v>0</v>
      </c>
      <c r="AP483" s="590">
        <f>SUM(AP490+AP492)</f>
        <v>0</v>
      </c>
      <c r="AQ483" s="590">
        <f>SUM(AQ490+AQ492)</f>
        <v>0</v>
      </c>
      <c r="AR483" s="590">
        <v>0</v>
      </c>
      <c r="AS483" s="590"/>
      <c r="AT483" s="590"/>
      <c r="AU483" s="590">
        <f>SUM(AU490+AU492)</f>
        <v>21500</v>
      </c>
      <c r="AV483" s="590">
        <f t="shared" ref="AV483:BC483" si="1554">SUM(AV490+AV492+AV484+AV495)</f>
        <v>0</v>
      </c>
      <c r="AW483" s="590">
        <f t="shared" si="1554"/>
        <v>0</v>
      </c>
      <c r="AX483" s="590">
        <f t="shared" si="1554"/>
        <v>0</v>
      </c>
      <c r="AY483" s="590">
        <f t="shared" si="1554"/>
        <v>3090</v>
      </c>
      <c r="AZ483" s="590">
        <f t="shared" si="1554"/>
        <v>0</v>
      </c>
      <c r="BA483" s="590">
        <f t="shared" si="1554"/>
        <v>0</v>
      </c>
      <c r="BB483" s="590">
        <f t="shared" si="1554"/>
        <v>3090</v>
      </c>
      <c r="BC483" s="590">
        <f t="shared" si="1554"/>
        <v>3090</v>
      </c>
      <c r="BD483" s="590">
        <f>SUM(BD490+BD492+BD484)</f>
        <v>2295.44</v>
      </c>
      <c r="BE483" s="590">
        <f>BE484+BE490+BE492</f>
        <v>2499.02</v>
      </c>
      <c r="BF483" s="590">
        <f t="shared" ref="BF483:BK483" si="1555">SUM(BF490+BF492+BF484+BF495)</f>
        <v>5570</v>
      </c>
      <c r="BG483" s="590">
        <f t="shared" si="1555"/>
        <v>3909.93</v>
      </c>
      <c r="BH483" s="590">
        <f t="shared" si="1555"/>
        <v>3980</v>
      </c>
      <c r="BI483" s="590">
        <f t="shared" si="1555"/>
        <v>800</v>
      </c>
      <c r="BJ483" s="590">
        <f t="shared" si="1555"/>
        <v>4780</v>
      </c>
      <c r="BK483" s="590">
        <f t="shared" si="1555"/>
        <v>2544.5700000000002</v>
      </c>
      <c r="BL483" s="590">
        <f t="shared" si="1479"/>
        <v>53.233682008368199</v>
      </c>
      <c r="BM483" s="590"/>
      <c r="BN483" s="590"/>
      <c r="BO483" s="590">
        <f>SUM(BO490+BO492+BO484+BO495)</f>
        <v>4520</v>
      </c>
      <c r="BP483" s="590"/>
      <c r="BQ483" s="590"/>
      <c r="BR483" s="590">
        <f t="shared" ref="BR483:BY483" si="1556">SUM(BR490+BR492+BR484+BR495)</f>
        <v>1100</v>
      </c>
      <c r="BS483" s="590">
        <f t="shared" si="1556"/>
        <v>5620</v>
      </c>
      <c r="BT483" s="590">
        <f>SUM(BT490+BT492+BT484+BT495)</f>
        <v>3429.57</v>
      </c>
      <c r="BU483" s="590">
        <f t="shared" si="1556"/>
        <v>-340</v>
      </c>
      <c r="BV483" s="590">
        <f t="shared" si="1556"/>
        <v>5620</v>
      </c>
      <c r="BW483" s="590"/>
      <c r="BX483" s="590"/>
      <c r="BY483" s="590">
        <f t="shared" si="1556"/>
        <v>4180</v>
      </c>
      <c r="BZ483" s="590">
        <f>SUM(BZ490+BZ492+BZ484+BZ495)</f>
        <v>3949.57</v>
      </c>
      <c r="CA483" s="590">
        <f t="shared" si="1480"/>
        <v>101.01382889207736</v>
      </c>
      <c r="CB483" s="590">
        <f t="shared" si="1481"/>
        <v>94.48732057416268</v>
      </c>
      <c r="CC483" s="590">
        <v>5620</v>
      </c>
      <c r="CD483" s="590">
        <v>5620</v>
      </c>
      <c r="CE483" s="590">
        <f>SUM(CE490+CE492+CE484+CE495+CE488)</f>
        <v>5620</v>
      </c>
      <c r="CF483" s="590">
        <f>SUM(CF490+CF492+CF484+CF495+CF488)</f>
        <v>1134.24</v>
      </c>
      <c r="CG483" s="590">
        <f t="shared" si="1482"/>
        <v>20.18220640569395</v>
      </c>
      <c r="CH483" s="590">
        <f>SUM(CH490+CH492+CH484+CH495+CH488)</f>
        <v>3640</v>
      </c>
      <c r="CI483" s="590">
        <f>SUM(CI490+CI492+CI484+CI495+CI488)</f>
        <v>9260</v>
      </c>
      <c r="CJ483" s="590"/>
      <c r="CK483" s="590">
        <f t="shared" si="1536"/>
        <v>0</v>
      </c>
      <c r="CL483" s="590">
        <f>SUM(CL490+CL492+CL484+CL495+CL488)</f>
        <v>0</v>
      </c>
      <c r="CM483" s="590">
        <f>SUM(CM490+CM492+CM484+CM495+CM488)</f>
        <v>9260</v>
      </c>
      <c r="CN483" s="590"/>
      <c r="CO483" s="590">
        <f t="shared" si="1537"/>
        <v>0</v>
      </c>
      <c r="CP483" s="590">
        <f>SUM(CP490+CP492+CP484+CP495+CP488)</f>
        <v>0</v>
      </c>
      <c r="CQ483" s="590">
        <f>SUM(CQ490+CQ492+CQ484+CQ495+CQ488)</f>
        <v>9260</v>
      </c>
      <c r="CR483" s="590">
        <f>SUM(CR490+CR492+CR484+CR495+CR488)</f>
        <v>7165.3899999999994</v>
      </c>
      <c r="CS483" s="590">
        <f t="shared" si="1538"/>
        <v>77.380021598272137</v>
      </c>
      <c r="CT483" s="590">
        <f>SUM(CT490+CT492+CT484+CT495+CT488)</f>
        <v>2761</v>
      </c>
      <c r="CU483" s="590">
        <f>SUM(CU490+CU492+CU484+CU495+CU488)</f>
        <v>12021</v>
      </c>
      <c r="CV483" s="738">
        <f>SUM(CV490+CV492+CV484+CV495+CV488)</f>
        <v>7165.3899999999994</v>
      </c>
      <c r="CW483" s="738">
        <f t="shared" si="1539"/>
        <v>59.607270609766239</v>
      </c>
      <c r="CX483" s="738">
        <f>SUM(CX490+CX492+CX484+CX495+CX488)</f>
        <v>25</v>
      </c>
      <c r="CY483" s="738">
        <f>SUM(CY490+CY492+CY484+CY495+CY488)</f>
        <v>12046</v>
      </c>
      <c r="CZ483" s="749">
        <v>14100</v>
      </c>
      <c r="DA483" s="749">
        <v>14100</v>
      </c>
      <c r="DB483" s="749">
        <v>2724.39</v>
      </c>
      <c r="DC483" s="749">
        <f>SUM(DC490+DC492+DC484+DC495+DC488)</f>
        <v>5678.98</v>
      </c>
      <c r="DD483" s="738">
        <f t="shared" si="1504"/>
        <v>208.44959789163812</v>
      </c>
      <c r="DE483" s="738">
        <f t="shared" si="1505"/>
        <v>40.797270114942528</v>
      </c>
      <c r="DF483" s="749">
        <v>12045.96</v>
      </c>
      <c r="DG483" s="749">
        <f>SUM(DG490+DG492+DG484+DG495+DG488)</f>
        <v>13920</v>
      </c>
      <c r="DH483" s="738">
        <f>SUM(DH490+DH492+DH484+DH495+DH488)</f>
        <v>2169.7800000000002</v>
      </c>
      <c r="DI483" s="738">
        <f t="shared" si="1541"/>
        <v>15.587500000000002</v>
      </c>
      <c r="DJ483" s="738">
        <f>SUM(DJ490+DJ492+DJ484+DJ495+DJ488)</f>
        <v>0</v>
      </c>
      <c r="DK483" s="749">
        <f>SUM(DK490+DK492+DK484+DK495+DK488)</f>
        <v>13920</v>
      </c>
      <c r="DL483" s="738">
        <f t="shared" si="1542"/>
        <v>86.537068965517236</v>
      </c>
      <c r="DM483" s="738">
        <f>SUM(DM490+DM492+DM484+DM495+DM488)</f>
        <v>0</v>
      </c>
      <c r="DN483" s="749">
        <f>SUM(DN490+DN492+DN484+DN495+DN488)</f>
        <v>13920</v>
      </c>
      <c r="DO483" s="738">
        <f>SUM(DO490+DO492+DO484+DO495+DO488)</f>
        <v>5678.98</v>
      </c>
      <c r="DP483" s="738">
        <f t="shared" si="1544"/>
        <v>40.797270114942528</v>
      </c>
      <c r="DQ483" s="738">
        <f>SUM(DQ490+DQ492+DQ484+DQ495+DQ488)</f>
        <v>-3170</v>
      </c>
      <c r="DR483" s="749">
        <f>SUM(DR490+DR492+DR484+DR495+DR488)</f>
        <v>10750</v>
      </c>
      <c r="DS483" s="749">
        <f>SUM(DS490+DS492+DS484+DS495+DS488)</f>
        <v>6768.96</v>
      </c>
      <c r="DT483" s="738">
        <f t="shared" si="1511"/>
        <v>62.967069767441863</v>
      </c>
      <c r="DU483" s="738">
        <f>SUM(DU490+DU492+DU484+DU495+DU488)</f>
        <v>-3150</v>
      </c>
      <c r="DV483" s="749">
        <f>SUM(DV490+DV492+DV484+DV495+DV488)</f>
        <v>7600</v>
      </c>
      <c r="DW483" s="749">
        <f t="shared" ref="DW483:DX483" si="1557">SUM(DW490+DW492+DW484+DW495+DW488)</f>
        <v>10750</v>
      </c>
      <c r="DX483" s="749">
        <f t="shared" si="1557"/>
        <v>10750</v>
      </c>
      <c r="DY483" s="749">
        <v>5100</v>
      </c>
      <c r="DZ483" s="749">
        <v>2550</v>
      </c>
    </row>
    <row r="484" spans="1:130" s="630" customFormat="1" ht="20.100000000000001" customHeight="1" x14ac:dyDescent="0.35">
      <c r="A484" s="622"/>
      <c r="B484" s="622" t="s">
        <v>545</v>
      </c>
      <c r="C484" s="641" t="s">
        <v>400</v>
      </c>
      <c r="D484" s="622"/>
      <c r="E484" s="622"/>
      <c r="F484" s="622"/>
      <c r="G484" s="622"/>
      <c r="H484" s="622"/>
      <c r="I484" s="622"/>
      <c r="J484" s="622" t="s">
        <v>208</v>
      </c>
      <c r="K484" s="810"/>
      <c r="L484" s="587"/>
      <c r="M484" s="820">
        <v>321</v>
      </c>
      <c r="N484" s="820" t="s">
        <v>162</v>
      </c>
      <c r="O484" s="809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  <c r="AA484" s="46"/>
      <c r="AB484" s="46"/>
      <c r="AC484" s="46"/>
      <c r="AD484" s="46"/>
      <c r="AE484" s="46"/>
      <c r="AF484" s="46"/>
      <c r="AG484" s="46"/>
      <c r="AH484" s="46"/>
      <c r="AI484" s="527"/>
      <c r="AJ484" s="46"/>
      <c r="AK484" s="46"/>
      <c r="AL484" s="46"/>
      <c r="AM484" s="46"/>
      <c r="AN484" s="613"/>
      <c r="AO484" s="613"/>
      <c r="AP484" s="613"/>
      <c r="AQ484" s="613"/>
      <c r="AR484" s="102">
        <v>0</v>
      </c>
      <c r="AS484" s="102"/>
      <c r="AT484" s="102"/>
      <c r="AU484" s="102"/>
      <c r="AV484" s="102">
        <f>SUM(AV485:AV487)</f>
        <v>0</v>
      </c>
      <c r="AW484" s="102">
        <f>SUM(AW485:AW487)</f>
        <v>0</v>
      </c>
      <c r="AX484" s="102">
        <f>SUM(AX485:AX487)</f>
        <v>0</v>
      </c>
      <c r="AY484" s="102">
        <f>SUM(AY485:AY487)</f>
        <v>2970</v>
      </c>
      <c r="AZ484" s="102"/>
      <c r="BA484" s="102"/>
      <c r="BB484" s="102">
        <f t="shared" ref="BB484:BK484" si="1558">SUM(BB485:BB487)</f>
        <v>2970</v>
      </c>
      <c r="BC484" s="102">
        <f t="shared" si="1558"/>
        <v>2970</v>
      </c>
      <c r="BD484" s="102">
        <f t="shared" si="1558"/>
        <v>2295.44</v>
      </c>
      <c r="BE484" s="102">
        <f t="shared" si="1558"/>
        <v>2499.02</v>
      </c>
      <c r="BF484" s="102">
        <f t="shared" si="1558"/>
        <v>4570</v>
      </c>
      <c r="BG484" s="102">
        <f t="shared" si="1558"/>
        <v>3687.64</v>
      </c>
      <c r="BH484" s="102">
        <f t="shared" si="1558"/>
        <v>3400</v>
      </c>
      <c r="BI484" s="102">
        <f t="shared" si="1558"/>
        <v>500</v>
      </c>
      <c r="BJ484" s="102">
        <f t="shared" si="1558"/>
        <v>3900</v>
      </c>
      <c r="BK484" s="102">
        <f t="shared" si="1558"/>
        <v>2544.5700000000002</v>
      </c>
      <c r="BL484" s="102">
        <f t="shared" si="1479"/>
        <v>65.245384615384623</v>
      </c>
      <c r="BM484" s="102"/>
      <c r="BN484" s="102"/>
      <c r="BO484" s="102">
        <f>SUM(BO485:BO487)</f>
        <v>4090</v>
      </c>
      <c r="BP484" s="102"/>
      <c r="BQ484" s="102"/>
      <c r="BR484" s="102">
        <f t="shared" ref="BR484:BY484" si="1559">SUM(BR485:BR487)</f>
        <v>1400</v>
      </c>
      <c r="BS484" s="102">
        <f t="shared" si="1559"/>
        <v>5490</v>
      </c>
      <c r="BT484" s="102">
        <f>SUM(BT485:BT487)</f>
        <v>3429.57</v>
      </c>
      <c r="BU484" s="102">
        <f t="shared" si="1559"/>
        <v>-40</v>
      </c>
      <c r="BV484" s="102">
        <f t="shared" si="1559"/>
        <v>5490</v>
      </c>
      <c r="BW484" s="102"/>
      <c r="BX484" s="102"/>
      <c r="BY484" s="102">
        <f t="shared" si="1559"/>
        <v>4050</v>
      </c>
      <c r="BZ484" s="102">
        <f>SUM(BZ485:BZ487)</f>
        <v>3829.57</v>
      </c>
      <c r="CA484" s="102">
        <f t="shared" si="1480"/>
        <v>103.8488030284952</v>
      </c>
      <c r="CB484" s="102">
        <f t="shared" si="1481"/>
        <v>94.55728395061729</v>
      </c>
      <c r="CC484" s="102">
        <f>SUM(CC485:CC487)</f>
        <v>0</v>
      </c>
      <c r="CD484" s="102">
        <f>SUM(CD485:CD487)</f>
        <v>0</v>
      </c>
      <c r="CE484" s="102">
        <f>SUM(CE485:CE487)</f>
        <v>5490</v>
      </c>
      <c r="CF484" s="102">
        <f>SUM(CF485:CF487)</f>
        <v>1134.24</v>
      </c>
      <c r="CG484" s="102">
        <f t="shared" si="1482"/>
        <v>20.660109289617488</v>
      </c>
      <c r="CH484" s="102">
        <f>SUM(CH485:CH487)</f>
        <v>1240</v>
      </c>
      <c r="CI484" s="102">
        <f>SUM(CI485:CI487)</f>
        <v>6730</v>
      </c>
      <c r="CJ484" s="102"/>
      <c r="CK484" s="102">
        <f t="shared" si="1536"/>
        <v>0</v>
      </c>
      <c r="CL484" s="102">
        <f>SUM(CL485:CL487)</f>
        <v>0</v>
      </c>
      <c r="CM484" s="102">
        <f>SUM(CM485:CM487)</f>
        <v>6730</v>
      </c>
      <c r="CN484" s="102"/>
      <c r="CO484" s="102">
        <f t="shared" si="1537"/>
        <v>0</v>
      </c>
      <c r="CP484" s="102">
        <f>SUM(CP485:CP487)</f>
        <v>0</v>
      </c>
      <c r="CQ484" s="102">
        <f>SUM(CQ485:CQ487)</f>
        <v>6730</v>
      </c>
      <c r="CR484" s="102">
        <f>SUM(CR485:CR487)</f>
        <v>6415.3899999999994</v>
      </c>
      <c r="CS484" s="102">
        <f t="shared" si="1538"/>
        <v>95.325260029717668</v>
      </c>
      <c r="CT484" s="102">
        <f>SUM(CT485:CT487)</f>
        <v>2761</v>
      </c>
      <c r="CU484" s="102">
        <f>SUM(CU485:CU487)</f>
        <v>9491</v>
      </c>
      <c r="CV484" s="102">
        <f>SUM(CV485:CV487)</f>
        <v>6415.3899999999994</v>
      </c>
      <c r="CW484" s="102">
        <f t="shared" si="1539"/>
        <v>67.594457907491304</v>
      </c>
      <c r="CX484" s="102">
        <f t="shared" ref="CX484:DH484" si="1560">SUM(CX485:CX487)</f>
        <v>25</v>
      </c>
      <c r="CY484" s="102">
        <f t="shared" si="1560"/>
        <v>9516</v>
      </c>
      <c r="CZ484" s="115">
        <f t="shared" si="1560"/>
        <v>0</v>
      </c>
      <c r="DA484" s="115">
        <f t="shared" si="1560"/>
        <v>0</v>
      </c>
      <c r="DB484" s="115">
        <v>2724.39</v>
      </c>
      <c r="DC484" s="115">
        <f>SUM(DC485:DC487)</f>
        <v>5678.98</v>
      </c>
      <c r="DD484" s="102">
        <f t="shared" si="1504"/>
        <v>208.44959789163812</v>
      </c>
      <c r="DE484" s="102">
        <f t="shared" si="1505"/>
        <v>40.797270114942528</v>
      </c>
      <c r="DF484" s="115">
        <v>9516</v>
      </c>
      <c r="DG484" s="115">
        <f t="shared" si="1560"/>
        <v>13920</v>
      </c>
      <c r="DH484" s="102">
        <f t="shared" si="1560"/>
        <v>2169.7800000000002</v>
      </c>
      <c r="DI484" s="102">
        <f t="shared" si="1541"/>
        <v>15.587500000000002</v>
      </c>
      <c r="DJ484" s="102">
        <f>SUM(DJ485:DJ487)</f>
        <v>0</v>
      </c>
      <c r="DK484" s="115">
        <f>SUM(DK485:DK487)</f>
        <v>13920</v>
      </c>
      <c r="DL484" s="102">
        <f t="shared" si="1542"/>
        <v>68.362068965517238</v>
      </c>
      <c r="DM484" s="102">
        <f>SUM(DM485:DM487)</f>
        <v>0</v>
      </c>
      <c r="DN484" s="115">
        <f>SUM(DN485:DN487)</f>
        <v>13920</v>
      </c>
      <c r="DO484" s="102">
        <f t="shared" ref="DO484" si="1561">SUM(DO485:DO487)</f>
        <v>5678.98</v>
      </c>
      <c r="DP484" s="102">
        <f t="shared" si="1544"/>
        <v>40.797270114942528</v>
      </c>
      <c r="DQ484" s="102">
        <f>SUM(DQ485:DQ487)</f>
        <v>-3170</v>
      </c>
      <c r="DR484" s="115">
        <f>SUM(DR485:DR487)</f>
        <v>10750</v>
      </c>
      <c r="DS484" s="115">
        <f t="shared" ref="DS484" si="1562">SUM(DS485:DS487)</f>
        <v>6768.96</v>
      </c>
      <c r="DT484" s="102">
        <f t="shared" si="1511"/>
        <v>62.967069767441863</v>
      </c>
      <c r="DU484" s="102">
        <f>SUM(DU485:DU487)</f>
        <v>-3150</v>
      </c>
      <c r="DV484" s="115">
        <f>SUM(DV485:DV487)</f>
        <v>7600</v>
      </c>
      <c r="DW484" s="115">
        <f t="shared" ref="DW484:DZ484" si="1563">SUM(DW485:DW487)</f>
        <v>10750</v>
      </c>
      <c r="DX484" s="115">
        <f t="shared" ref="DX484" si="1564">SUM(DX485:DX487)</f>
        <v>10750</v>
      </c>
      <c r="DY484" s="115">
        <f t="shared" si="1563"/>
        <v>0</v>
      </c>
      <c r="DZ484" s="115">
        <f t="shared" si="1563"/>
        <v>0</v>
      </c>
    </row>
    <row r="485" spans="1:130" s="630" customFormat="1" ht="20.100000000000001" customHeight="1" x14ac:dyDescent="0.35">
      <c r="A485" s="622"/>
      <c r="B485" s="622"/>
      <c r="C485" s="641"/>
      <c r="D485" s="622"/>
      <c r="E485" s="622"/>
      <c r="F485" s="622"/>
      <c r="G485" s="622"/>
      <c r="H485" s="622"/>
      <c r="I485" s="622"/>
      <c r="J485" s="622" t="s">
        <v>208</v>
      </c>
      <c r="K485" s="810"/>
      <c r="L485" s="587"/>
      <c r="M485" s="587"/>
      <c r="N485" s="588">
        <v>3211</v>
      </c>
      <c r="O485" s="826" t="s">
        <v>22</v>
      </c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591"/>
      <c r="AJ485" s="31"/>
      <c r="AK485" s="31"/>
      <c r="AL485" s="31"/>
      <c r="AM485" s="31"/>
      <c r="AN485" s="51"/>
      <c r="AO485" s="51"/>
      <c r="AP485" s="51"/>
      <c r="AQ485" s="51"/>
      <c r="AR485" s="51">
        <v>0</v>
      </c>
      <c r="AS485" s="51"/>
      <c r="AT485" s="51"/>
      <c r="AU485" s="51"/>
      <c r="AV485" s="51">
        <v>0</v>
      </c>
      <c r="AW485" s="51">
        <v>0</v>
      </c>
      <c r="AX485" s="51">
        <v>0</v>
      </c>
      <c r="AY485" s="51">
        <f>(BB485-AV485)</f>
        <v>170</v>
      </c>
      <c r="AZ485" s="51"/>
      <c r="BA485" s="51"/>
      <c r="BB485" s="51">
        <v>170</v>
      </c>
      <c r="BC485" s="51">
        <v>170</v>
      </c>
      <c r="BD485" s="51">
        <v>0</v>
      </c>
      <c r="BE485" s="51">
        <v>2499.02</v>
      </c>
      <c r="BF485" s="51">
        <v>470</v>
      </c>
      <c r="BG485" s="51">
        <v>0</v>
      </c>
      <c r="BH485" s="51">
        <v>300</v>
      </c>
      <c r="BI485" s="51">
        <f>(BJ485-BH485)</f>
        <v>0</v>
      </c>
      <c r="BJ485" s="51">
        <v>300</v>
      </c>
      <c r="BK485" s="51">
        <v>150</v>
      </c>
      <c r="BL485" s="51">
        <f t="shared" si="1479"/>
        <v>50</v>
      </c>
      <c r="BM485" s="51"/>
      <c r="BN485" s="51"/>
      <c r="BO485" s="51">
        <v>490</v>
      </c>
      <c r="BP485" s="51"/>
      <c r="BQ485" s="51"/>
      <c r="BR485" s="51">
        <f>(BS485-BO485)</f>
        <v>700</v>
      </c>
      <c r="BS485" s="51">
        <v>1190</v>
      </c>
      <c r="BT485" s="51">
        <v>235</v>
      </c>
      <c r="BU485" s="51">
        <f>(BY485-BO485)</f>
        <v>-40</v>
      </c>
      <c r="BV485" s="51">
        <v>1190</v>
      </c>
      <c r="BW485" s="51"/>
      <c r="BX485" s="51"/>
      <c r="BY485" s="51">
        <v>450</v>
      </c>
      <c r="BZ485" s="51">
        <v>235</v>
      </c>
      <c r="CA485" s="51">
        <f t="shared" si="1480"/>
        <v>0</v>
      </c>
      <c r="CB485" s="51">
        <f t="shared" si="1481"/>
        <v>52.222222222222229</v>
      </c>
      <c r="CC485" s="51"/>
      <c r="CD485" s="51"/>
      <c r="CE485" s="51">
        <v>1190</v>
      </c>
      <c r="CF485" s="51">
        <v>0</v>
      </c>
      <c r="CG485" s="51">
        <f t="shared" si="1482"/>
        <v>0</v>
      </c>
      <c r="CH485" s="51">
        <f>(CI485-CE485)</f>
        <v>1240</v>
      </c>
      <c r="CI485" s="51">
        <v>2430</v>
      </c>
      <c r="CJ485" s="51"/>
      <c r="CK485" s="51">
        <f t="shared" si="1536"/>
        <v>0</v>
      </c>
      <c r="CL485" s="51">
        <f>(CM485-CI485)</f>
        <v>0</v>
      </c>
      <c r="CM485" s="51">
        <v>2430</v>
      </c>
      <c r="CN485" s="51"/>
      <c r="CO485" s="51">
        <f t="shared" si="1537"/>
        <v>0</v>
      </c>
      <c r="CP485" s="51">
        <f>(CQ485-CM485)</f>
        <v>0</v>
      </c>
      <c r="CQ485" s="51">
        <v>2430</v>
      </c>
      <c r="CR485" s="51">
        <v>3861</v>
      </c>
      <c r="CS485" s="51">
        <f t="shared" si="1538"/>
        <v>158.88888888888889</v>
      </c>
      <c r="CT485" s="51">
        <f>(CU485-CQ485)</f>
        <v>261</v>
      </c>
      <c r="CU485" s="51">
        <v>2691</v>
      </c>
      <c r="CV485" s="51">
        <v>3861</v>
      </c>
      <c r="CW485" s="51">
        <f t="shared" si="1539"/>
        <v>143.47826086956522</v>
      </c>
      <c r="CX485" s="51">
        <f>(CY485-CU485)</f>
        <v>0</v>
      </c>
      <c r="CY485" s="51">
        <v>2691</v>
      </c>
      <c r="CZ485" s="745"/>
      <c r="DA485" s="745"/>
      <c r="DB485" s="745">
        <v>170</v>
      </c>
      <c r="DC485" s="745">
        <v>170</v>
      </c>
      <c r="DD485" s="51">
        <f t="shared" si="1504"/>
        <v>100</v>
      </c>
      <c r="DE485" s="51">
        <f t="shared" si="1505"/>
        <v>16.666666666666664</v>
      </c>
      <c r="DF485" s="745">
        <v>2031.04</v>
      </c>
      <c r="DG485" s="745">
        <v>1020</v>
      </c>
      <c r="DH485" s="51"/>
      <c r="DI485" s="51">
        <f t="shared" si="1541"/>
        <v>0</v>
      </c>
      <c r="DJ485" s="51">
        <f>(DK485-DG485)</f>
        <v>0</v>
      </c>
      <c r="DK485" s="745">
        <v>1020</v>
      </c>
      <c r="DL485" s="51">
        <f t="shared" si="1542"/>
        <v>199.12156862745098</v>
      </c>
      <c r="DM485" s="51">
        <f>(DN485-DK485)</f>
        <v>0</v>
      </c>
      <c r="DN485" s="745">
        <v>1020</v>
      </c>
      <c r="DO485" s="51">
        <v>170</v>
      </c>
      <c r="DP485" s="51">
        <f t="shared" si="1544"/>
        <v>16.666666666666664</v>
      </c>
      <c r="DQ485" s="51">
        <f>(DR485-DN485)</f>
        <v>-170</v>
      </c>
      <c r="DR485" s="745">
        <v>850</v>
      </c>
      <c r="DS485" s="745">
        <v>170</v>
      </c>
      <c r="DT485" s="51">
        <f t="shared" si="1511"/>
        <v>20</v>
      </c>
      <c r="DU485" s="51">
        <f>(DV485-DR485)</f>
        <v>-580</v>
      </c>
      <c r="DV485" s="745">
        <v>270</v>
      </c>
      <c r="DW485" s="745">
        <v>850</v>
      </c>
      <c r="DX485" s="745">
        <v>850</v>
      </c>
      <c r="DY485" s="745"/>
      <c r="DZ485" s="745"/>
    </row>
    <row r="486" spans="1:130" s="630" customFormat="1" ht="20.100000000000001" customHeight="1" x14ac:dyDescent="0.35">
      <c r="A486" s="622"/>
      <c r="B486" s="622"/>
      <c r="C486" s="641"/>
      <c r="D486" s="622"/>
      <c r="E486" s="622"/>
      <c r="F486" s="622"/>
      <c r="G486" s="622"/>
      <c r="H486" s="622"/>
      <c r="I486" s="622"/>
      <c r="J486" s="622" t="s">
        <v>208</v>
      </c>
      <c r="K486" s="810"/>
      <c r="L486" s="587"/>
      <c r="M486" s="587"/>
      <c r="N486" s="588">
        <v>3212</v>
      </c>
      <c r="O486" s="826" t="s">
        <v>250</v>
      </c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591"/>
      <c r="AJ486" s="31"/>
      <c r="AK486" s="31"/>
      <c r="AL486" s="31"/>
      <c r="AM486" s="31"/>
      <c r="AN486" s="51"/>
      <c r="AO486" s="51"/>
      <c r="AP486" s="51"/>
      <c r="AQ486" s="51"/>
      <c r="AR486" s="51">
        <v>0</v>
      </c>
      <c r="AS486" s="51"/>
      <c r="AT486" s="51"/>
      <c r="AU486" s="51"/>
      <c r="AV486" s="51">
        <v>0</v>
      </c>
      <c r="AW486" s="51">
        <v>0</v>
      </c>
      <c r="AX486" s="51">
        <v>0</v>
      </c>
      <c r="AY486" s="51">
        <f>(BB486-AV486)</f>
        <v>2800</v>
      </c>
      <c r="AZ486" s="51"/>
      <c r="BA486" s="51"/>
      <c r="BB486" s="51">
        <v>2800</v>
      </c>
      <c r="BC486" s="51">
        <v>2800</v>
      </c>
      <c r="BD486" s="51">
        <v>2295.44</v>
      </c>
      <c r="BE486" s="51">
        <v>0</v>
      </c>
      <c r="BF486" s="51">
        <v>4100</v>
      </c>
      <c r="BG486" s="51">
        <v>3687.64</v>
      </c>
      <c r="BH486" s="51">
        <v>2800</v>
      </c>
      <c r="BI486" s="51">
        <f>(BJ486-BH486)</f>
        <v>800</v>
      </c>
      <c r="BJ486" s="51">
        <v>3600</v>
      </c>
      <c r="BK486" s="51">
        <v>2394.5700000000002</v>
      </c>
      <c r="BL486" s="51">
        <f t="shared" si="1479"/>
        <v>66.515833333333347</v>
      </c>
      <c r="BM486" s="51"/>
      <c r="BN486" s="51"/>
      <c r="BO486" s="51">
        <v>3600</v>
      </c>
      <c r="BP486" s="51"/>
      <c r="BQ486" s="51"/>
      <c r="BR486" s="51">
        <f>(BS486-BO486)</f>
        <v>400</v>
      </c>
      <c r="BS486" s="51">
        <v>4000</v>
      </c>
      <c r="BT486" s="51">
        <v>3194.57</v>
      </c>
      <c r="BU486" s="51">
        <f>(BY486-BO486)</f>
        <v>0</v>
      </c>
      <c r="BV486" s="51">
        <v>4000</v>
      </c>
      <c r="BW486" s="51"/>
      <c r="BX486" s="51"/>
      <c r="BY486" s="51">
        <v>3600</v>
      </c>
      <c r="BZ486" s="51">
        <v>3594.57</v>
      </c>
      <c r="CA486" s="51">
        <f t="shared" si="1480"/>
        <v>97.47616361683896</v>
      </c>
      <c r="CB486" s="51">
        <f t="shared" si="1481"/>
        <v>99.849166666666662</v>
      </c>
      <c r="CC486" s="51"/>
      <c r="CD486" s="51"/>
      <c r="CE486" s="51">
        <v>4000</v>
      </c>
      <c r="CF486" s="51">
        <v>1134.24</v>
      </c>
      <c r="CG486" s="51">
        <f t="shared" si="1482"/>
        <v>28.355999999999998</v>
      </c>
      <c r="CH486" s="51">
        <f>(CI486-CE486)</f>
        <v>0</v>
      </c>
      <c r="CI486" s="51">
        <v>4000</v>
      </c>
      <c r="CJ486" s="51"/>
      <c r="CK486" s="51">
        <f t="shared" si="1536"/>
        <v>0</v>
      </c>
      <c r="CL486" s="51">
        <f>(CM486-CI486)</f>
        <v>0</v>
      </c>
      <c r="CM486" s="51">
        <v>4000</v>
      </c>
      <c r="CN486" s="51"/>
      <c r="CO486" s="51">
        <f t="shared" si="1537"/>
        <v>0</v>
      </c>
      <c r="CP486" s="51">
        <f>(CQ486-CM486)</f>
        <v>0</v>
      </c>
      <c r="CQ486" s="51">
        <v>4000</v>
      </c>
      <c r="CR486" s="51">
        <v>2554.39</v>
      </c>
      <c r="CS486" s="51">
        <f t="shared" si="1538"/>
        <v>63.859749999999991</v>
      </c>
      <c r="CT486" s="51">
        <f>(CU486-CQ486)</f>
        <v>2200</v>
      </c>
      <c r="CU486" s="51">
        <v>6200</v>
      </c>
      <c r="CV486" s="51">
        <v>2554.39</v>
      </c>
      <c r="CW486" s="51">
        <f t="shared" si="1539"/>
        <v>41.199838709677415</v>
      </c>
      <c r="CX486" s="51">
        <f>(CY486-CU486)</f>
        <v>0</v>
      </c>
      <c r="CY486" s="51">
        <v>6200</v>
      </c>
      <c r="CZ486" s="745"/>
      <c r="DA486" s="745"/>
      <c r="DB486" s="745">
        <v>2554.39</v>
      </c>
      <c r="DC486" s="745">
        <v>5508.98</v>
      </c>
      <c r="DD486" s="51">
        <f t="shared" si="1504"/>
        <v>215.66714558074528</v>
      </c>
      <c r="DE486" s="51">
        <f t="shared" si="1505"/>
        <v>45.908166666666659</v>
      </c>
      <c r="DF486" s="745">
        <v>6859.96</v>
      </c>
      <c r="DG486" s="745">
        <v>12000</v>
      </c>
      <c r="DH486" s="51">
        <v>2169.7800000000002</v>
      </c>
      <c r="DI486" s="51">
        <f t="shared" si="1541"/>
        <v>18.081500000000002</v>
      </c>
      <c r="DJ486" s="51">
        <f>(DK486-DG486)</f>
        <v>0</v>
      </c>
      <c r="DK486" s="745">
        <v>12000</v>
      </c>
      <c r="DL486" s="51">
        <f t="shared" si="1542"/>
        <v>57.166333333333327</v>
      </c>
      <c r="DM486" s="51">
        <f>(DN486-DK486)</f>
        <v>0</v>
      </c>
      <c r="DN486" s="745">
        <v>12000</v>
      </c>
      <c r="DO486" s="51">
        <v>5508.98</v>
      </c>
      <c r="DP486" s="51">
        <f t="shared" si="1544"/>
        <v>45.908166666666659</v>
      </c>
      <c r="DQ486" s="51">
        <f>(DR486-DN486)</f>
        <v>-3000</v>
      </c>
      <c r="DR486" s="745">
        <v>9000</v>
      </c>
      <c r="DS486" s="745">
        <v>6598.96</v>
      </c>
      <c r="DT486" s="51">
        <f t="shared" si="1511"/>
        <v>73.321777777777768</v>
      </c>
      <c r="DU486" s="51">
        <f>(DV486-DR486)</f>
        <v>-1670</v>
      </c>
      <c r="DV486" s="745">
        <v>7330</v>
      </c>
      <c r="DW486" s="745">
        <v>9000</v>
      </c>
      <c r="DX486" s="745">
        <v>9000</v>
      </c>
      <c r="DY486" s="745"/>
      <c r="DZ486" s="745"/>
    </row>
    <row r="487" spans="1:130" s="630" customFormat="1" ht="20.100000000000001" customHeight="1" x14ac:dyDescent="0.35">
      <c r="A487" s="622"/>
      <c r="B487" s="622"/>
      <c r="C487" s="641"/>
      <c r="D487" s="622"/>
      <c r="E487" s="622"/>
      <c r="F487" s="622"/>
      <c r="G487" s="622"/>
      <c r="H487" s="622"/>
      <c r="I487" s="622"/>
      <c r="J487" s="622" t="s">
        <v>208</v>
      </c>
      <c r="K487" s="810"/>
      <c r="L487" s="587"/>
      <c r="M487" s="587"/>
      <c r="N487" s="609">
        <v>3213</v>
      </c>
      <c r="O487" s="573" t="s">
        <v>526</v>
      </c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591"/>
      <c r="AJ487" s="31"/>
      <c r="AK487" s="31"/>
      <c r="AL487" s="31"/>
      <c r="AM487" s="31"/>
      <c r="AN487" s="51"/>
      <c r="AO487" s="51"/>
      <c r="AP487" s="51"/>
      <c r="AQ487" s="51"/>
      <c r="AR487" s="51">
        <v>0</v>
      </c>
      <c r="AS487" s="51"/>
      <c r="AT487" s="51"/>
      <c r="AU487" s="51"/>
      <c r="AV487" s="51">
        <v>0</v>
      </c>
      <c r="AW487" s="51">
        <v>0</v>
      </c>
      <c r="AX487" s="51">
        <v>0</v>
      </c>
      <c r="AY487" s="51">
        <f>(BB487-AV487)</f>
        <v>0</v>
      </c>
      <c r="AZ487" s="51"/>
      <c r="BA487" s="51"/>
      <c r="BB487" s="51">
        <v>0</v>
      </c>
      <c r="BC487" s="51">
        <v>0</v>
      </c>
      <c r="BD487" s="51">
        <v>0</v>
      </c>
      <c r="BE487" s="51">
        <v>0</v>
      </c>
      <c r="BF487" s="51">
        <v>0</v>
      </c>
      <c r="BG487" s="51">
        <v>0</v>
      </c>
      <c r="BH487" s="51">
        <v>300</v>
      </c>
      <c r="BI487" s="51">
        <f>(BJ487-BH487)</f>
        <v>-300</v>
      </c>
      <c r="BJ487" s="51"/>
      <c r="BK487" s="51"/>
      <c r="BL487" s="51">
        <f t="shared" si="1479"/>
        <v>0</v>
      </c>
      <c r="BM487" s="51"/>
      <c r="BN487" s="51"/>
      <c r="BO487" s="51"/>
      <c r="BP487" s="51"/>
      <c r="BQ487" s="51"/>
      <c r="BR487" s="51">
        <f>(BS487-BO487)</f>
        <v>300</v>
      </c>
      <c r="BS487" s="51">
        <v>300</v>
      </c>
      <c r="BT487" s="51">
        <v>0</v>
      </c>
      <c r="BU487" s="51">
        <f>(BY487-BO487)</f>
        <v>0</v>
      </c>
      <c r="BV487" s="51">
        <v>300</v>
      </c>
      <c r="BW487" s="51"/>
      <c r="BX487" s="51"/>
      <c r="BY487" s="51">
        <v>0</v>
      </c>
      <c r="BZ487" s="51">
        <v>0</v>
      </c>
      <c r="CA487" s="51">
        <f t="shared" si="1480"/>
        <v>0</v>
      </c>
      <c r="CB487" s="51">
        <f t="shared" si="1481"/>
        <v>0</v>
      </c>
      <c r="CC487" s="51"/>
      <c r="CD487" s="51"/>
      <c r="CE487" s="51">
        <v>300</v>
      </c>
      <c r="CF487" s="51">
        <v>0</v>
      </c>
      <c r="CG487" s="51">
        <f t="shared" si="1482"/>
        <v>0</v>
      </c>
      <c r="CH487" s="51">
        <f>(CI487-CE487)</f>
        <v>0</v>
      </c>
      <c r="CI487" s="51">
        <v>300</v>
      </c>
      <c r="CJ487" s="51"/>
      <c r="CK487" s="51">
        <f t="shared" si="1536"/>
        <v>0</v>
      </c>
      <c r="CL487" s="51">
        <f>(CM487-CI487)</f>
        <v>0</v>
      </c>
      <c r="CM487" s="51">
        <v>300</v>
      </c>
      <c r="CN487" s="51"/>
      <c r="CO487" s="51">
        <f t="shared" si="1537"/>
        <v>0</v>
      </c>
      <c r="CP487" s="51">
        <f>(CQ487-CM487)</f>
        <v>0</v>
      </c>
      <c r="CQ487" s="51">
        <v>300</v>
      </c>
      <c r="CR487" s="51">
        <v>0</v>
      </c>
      <c r="CS487" s="51">
        <f t="shared" si="1538"/>
        <v>0</v>
      </c>
      <c r="CT487" s="51">
        <f>(CU487-CQ487)</f>
        <v>300</v>
      </c>
      <c r="CU487" s="51">
        <v>600</v>
      </c>
      <c r="CV487" s="51">
        <v>0</v>
      </c>
      <c r="CW487" s="51">
        <f t="shared" si="1539"/>
        <v>0</v>
      </c>
      <c r="CX487" s="51">
        <f>(CY487-CU487)</f>
        <v>25</v>
      </c>
      <c r="CY487" s="51">
        <v>625</v>
      </c>
      <c r="CZ487" s="745"/>
      <c r="DA487" s="745"/>
      <c r="DB487" s="745">
        <v>0</v>
      </c>
      <c r="DC487" s="745">
        <v>0</v>
      </c>
      <c r="DD487" s="51">
        <f t="shared" si="1504"/>
        <v>0</v>
      </c>
      <c r="DE487" s="51">
        <f t="shared" si="1505"/>
        <v>0</v>
      </c>
      <c r="DF487" s="745">
        <v>625</v>
      </c>
      <c r="DG487" s="745">
        <v>900</v>
      </c>
      <c r="DH487" s="51"/>
      <c r="DI487" s="51">
        <f t="shared" si="1541"/>
        <v>0</v>
      </c>
      <c r="DJ487" s="51">
        <f>(DK487-DG487)</f>
        <v>0</v>
      </c>
      <c r="DK487" s="745">
        <v>900</v>
      </c>
      <c r="DL487" s="51">
        <f t="shared" si="1542"/>
        <v>69.444444444444443</v>
      </c>
      <c r="DM487" s="51">
        <f>(DN487-DK487)</f>
        <v>0</v>
      </c>
      <c r="DN487" s="745">
        <v>900</v>
      </c>
      <c r="DO487" s="51"/>
      <c r="DP487" s="51">
        <f t="shared" si="1544"/>
        <v>0</v>
      </c>
      <c r="DQ487" s="51">
        <f>(DR487-DN487)</f>
        <v>0</v>
      </c>
      <c r="DR487" s="745">
        <v>900</v>
      </c>
      <c r="DS487" s="745"/>
      <c r="DT487" s="51">
        <f t="shared" si="1511"/>
        <v>0</v>
      </c>
      <c r="DU487" s="51">
        <f>(DV487-DR487)</f>
        <v>-900</v>
      </c>
      <c r="DV487" s="745">
        <v>0</v>
      </c>
      <c r="DW487" s="745">
        <v>900</v>
      </c>
      <c r="DX487" s="745">
        <v>900</v>
      </c>
      <c r="DY487" s="745"/>
      <c r="DZ487" s="745"/>
    </row>
    <row r="488" spans="1:130" s="630" customFormat="1" ht="20.100000000000001" hidden="1" customHeight="1" x14ac:dyDescent="0.35">
      <c r="A488" s="622"/>
      <c r="B488" s="622" t="s">
        <v>722</v>
      </c>
      <c r="C488" s="641" t="s">
        <v>5</v>
      </c>
      <c r="D488" s="622"/>
      <c r="E488" s="622"/>
      <c r="F488" s="622"/>
      <c r="G488" s="622"/>
      <c r="H488" s="622"/>
      <c r="I488" s="622"/>
      <c r="J488" s="622" t="s">
        <v>208</v>
      </c>
      <c r="K488" s="810"/>
      <c r="L488" s="587"/>
      <c r="M488" s="817">
        <v>321</v>
      </c>
      <c r="N488" s="817" t="s">
        <v>162</v>
      </c>
      <c r="O488" s="812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591"/>
      <c r="AJ488" s="31"/>
      <c r="AK488" s="31"/>
      <c r="AL488" s="31"/>
      <c r="AM488" s="31"/>
      <c r="AN488" s="51"/>
      <c r="AO488" s="51"/>
      <c r="AP488" s="51"/>
      <c r="AQ488" s="51"/>
      <c r="AR488" s="51"/>
      <c r="AS488" s="51"/>
      <c r="AT488" s="51"/>
      <c r="AU488" s="51"/>
      <c r="AV488" s="51"/>
      <c r="AW488" s="51"/>
      <c r="AX488" s="51"/>
      <c r="AY488" s="51"/>
      <c r="AZ488" s="51"/>
      <c r="BA488" s="51"/>
      <c r="BB488" s="51"/>
      <c r="BC488" s="51"/>
      <c r="BD488" s="51"/>
      <c r="BE488" s="51"/>
      <c r="BF488" s="51"/>
      <c r="BG488" s="51"/>
      <c r="BH488" s="51"/>
      <c r="BI488" s="51"/>
      <c r="BJ488" s="51"/>
      <c r="BK488" s="51"/>
      <c r="BL488" s="51"/>
      <c r="BM488" s="51"/>
      <c r="BN488" s="51"/>
      <c r="BO488" s="51"/>
      <c r="BP488" s="51"/>
      <c r="BQ488" s="51"/>
      <c r="BR488" s="51"/>
      <c r="BS488" s="51"/>
      <c r="BT488" s="51"/>
      <c r="BU488" s="51"/>
      <c r="BV488" s="51"/>
      <c r="BW488" s="51"/>
      <c r="BX488" s="51"/>
      <c r="BY488" s="51"/>
      <c r="BZ488" s="102">
        <f>SUM(BZ489)</f>
        <v>0</v>
      </c>
      <c r="CA488" s="51"/>
      <c r="CB488" s="51"/>
      <c r="CC488" s="51"/>
      <c r="CD488" s="51"/>
      <c r="CE488" s="102">
        <f>SUM(CE489)</f>
        <v>0</v>
      </c>
      <c r="CF488" s="102">
        <f>SUM(CF489)</f>
        <v>0</v>
      </c>
      <c r="CG488" s="102">
        <f>IFERROR(CF488/CE488*100,)</f>
        <v>0</v>
      </c>
      <c r="CH488" s="102">
        <f>SUM(CH489)</f>
        <v>2530</v>
      </c>
      <c r="CI488" s="102">
        <f>SUM(CI489)</f>
        <v>2530</v>
      </c>
      <c r="CJ488" s="102"/>
      <c r="CK488" s="102">
        <f>IFERROR(CJ488/CI488*100,)</f>
        <v>0</v>
      </c>
      <c r="CL488" s="102">
        <f>SUM(CL489)</f>
        <v>0</v>
      </c>
      <c r="CM488" s="102">
        <f>SUM(CM489)</f>
        <v>2530</v>
      </c>
      <c r="CN488" s="102"/>
      <c r="CO488" s="102">
        <f>IFERROR(CN488/CM488*100,)</f>
        <v>0</v>
      </c>
      <c r="CP488" s="102">
        <f>SUM(CP489)</f>
        <v>0</v>
      </c>
      <c r="CQ488" s="102">
        <f>SUM(CQ489)</f>
        <v>2530</v>
      </c>
      <c r="CR488" s="102">
        <f>SUM(CR489)</f>
        <v>750</v>
      </c>
      <c r="CS488" s="102">
        <f t="shared" si="1538"/>
        <v>29.644268774703558</v>
      </c>
      <c r="CT488" s="102">
        <f>SUM(CT489)</f>
        <v>0</v>
      </c>
      <c r="CU488" s="102">
        <f>SUM(CU489)</f>
        <v>2530</v>
      </c>
      <c r="CV488" s="102">
        <f>SUM(CV489)</f>
        <v>750</v>
      </c>
      <c r="CW488" s="102">
        <f t="shared" si="1539"/>
        <v>29.644268774703558</v>
      </c>
      <c r="CX488" s="102">
        <f t="shared" ref="CX488:DH488" si="1565">SUM(CX489)</f>
        <v>0</v>
      </c>
      <c r="CY488" s="102">
        <f t="shared" si="1565"/>
        <v>2530</v>
      </c>
      <c r="CZ488" s="115">
        <f t="shared" si="1565"/>
        <v>0</v>
      </c>
      <c r="DA488" s="115">
        <f t="shared" si="1565"/>
        <v>0</v>
      </c>
      <c r="DB488" s="115">
        <v>0</v>
      </c>
      <c r="DC488" s="115">
        <f>SUM(DC489)</f>
        <v>0</v>
      </c>
      <c r="DD488" s="102">
        <f t="shared" si="1504"/>
        <v>0</v>
      </c>
      <c r="DE488" s="102">
        <f t="shared" si="1505"/>
        <v>0</v>
      </c>
      <c r="DF488" s="115">
        <v>2529.96</v>
      </c>
      <c r="DG488" s="115">
        <f t="shared" si="1565"/>
        <v>0</v>
      </c>
      <c r="DH488" s="102">
        <f t="shared" si="1565"/>
        <v>0</v>
      </c>
      <c r="DI488" s="102">
        <f t="shared" si="1541"/>
        <v>0</v>
      </c>
      <c r="DJ488" s="102">
        <f>SUM(DJ489)</f>
        <v>0</v>
      </c>
      <c r="DK488" s="115">
        <f>SUM(DK489)</f>
        <v>0</v>
      </c>
      <c r="DL488" s="102">
        <f t="shared" si="1542"/>
        <v>0</v>
      </c>
      <c r="DM488" s="102">
        <f>SUM(DM489)</f>
        <v>0</v>
      </c>
      <c r="DN488" s="115">
        <f>SUM(DN489)</f>
        <v>0</v>
      </c>
      <c r="DO488" s="102">
        <f t="shared" ref="DO488" si="1566">SUM(DO489)</f>
        <v>0</v>
      </c>
      <c r="DP488" s="102">
        <f t="shared" si="1544"/>
        <v>0</v>
      </c>
      <c r="DQ488" s="102">
        <f>SUM(DQ489)</f>
        <v>0</v>
      </c>
      <c r="DR488" s="115">
        <f>SUM(DR489)</f>
        <v>0</v>
      </c>
      <c r="DS488" s="115">
        <f t="shared" ref="DS488" si="1567">SUM(DS489)</f>
        <v>0</v>
      </c>
      <c r="DT488" s="102">
        <f t="shared" si="1511"/>
        <v>0</v>
      </c>
      <c r="DU488" s="102">
        <f>SUM(DU489)</f>
        <v>0</v>
      </c>
      <c r="DV488" s="115">
        <f>SUM(DV489)</f>
        <v>0</v>
      </c>
      <c r="DW488" s="115">
        <f t="shared" ref="DW488:DZ488" si="1568">SUM(DW489)</f>
        <v>0</v>
      </c>
      <c r="DX488" s="115">
        <f t="shared" si="1568"/>
        <v>0</v>
      </c>
      <c r="DY488" s="115">
        <f t="shared" si="1568"/>
        <v>0</v>
      </c>
      <c r="DZ488" s="115">
        <f t="shared" si="1568"/>
        <v>0</v>
      </c>
    </row>
    <row r="489" spans="1:130" s="630" customFormat="1" ht="19.5" hidden="1" customHeight="1" x14ac:dyDescent="0.35">
      <c r="A489" s="622"/>
      <c r="B489" s="622"/>
      <c r="C489" s="641"/>
      <c r="D489" s="622"/>
      <c r="E489" s="622"/>
      <c r="F489" s="622"/>
      <c r="G489" s="622"/>
      <c r="H489" s="622"/>
      <c r="I489" s="622"/>
      <c r="J489" s="622" t="s">
        <v>208</v>
      </c>
      <c r="K489" s="810"/>
      <c r="L489" s="587"/>
      <c r="M489" s="587"/>
      <c r="N489" s="692">
        <v>3211</v>
      </c>
      <c r="O489" s="826" t="s">
        <v>22</v>
      </c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591"/>
      <c r="AJ489" s="31"/>
      <c r="AK489" s="31"/>
      <c r="AL489" s="31"/>
      <c r="AM489" s="31"/>
      <c r="AN489" s="51"/>
      <c r="AO489" s="51"/>
      <c r="AP489" s="51"/>
      <c r="AQ489" s="51"/>
      <c r="AR489" s="51"/>
      <c r="AS489" s="51"/>
      <c r="AT489" s="51"/>
      <c r="AU489" s="51"/>
      <c r="AV489" s="51"/>
      <c r="AW489" s="51"/>
      <c r="AX489" s="51"/>
      <c r="AY489" s="51"/>
      <c r="AZ489" s="51"/>
      <c r="BA489" s="51"/>
      <c r="BB489" s="51"/>
      <c r="BC489" s="51"/>
      <c r="BD489" s="51"/>
      <c r="BE489" s="51"/>
      <c r="BF489" s="51"/>
      <c r="BG489" s="51"/>
      <c r="BH489" s="51"/>
      <c r="BI489" s="51"/>
      <c r="BJ489" s="51"/>
      <c r="BK489" s="51"/>
      <c r="BL489" s="51"/>
      <c r="BM489" s="51"/>
      <c r="BN489" s="51"/>
      <c r="BO489" s="51"/>
      <c r="BP489" s="51"/>
      <c r="BQ489" s="51"/>
      <c r="BR489" s="51"/>
      <c r="BS489" s="51"/>
      <c r="BT489" s="51"/>
      <c r="BU489" s="51"/>
      <c r="BV489" s="51"/>
      <c r="BW489" s="51"/>
      <c r="BX489" s="51"/>
      <c r="BY489" s="51"/>
      <c r="BZ489" s="51">
        <v>0</v>
      </c>
      <c r="CA489" s="51"/>
      <c r="CB489" s="51"/>
      <c r="CC489" s="51"/>
      <c r="CD489" s="51"/>
      <c r="CE489" s="51">
        <v>0</v>
      </c>
      <c r="CF489" s="51">
        <v>0</v>
      </c>
      <c r="CG489" s="51"/>
      <c r="CH489" s="51">
        <f>(CI489-CE489)</f>
        <v>2530</v>
      </c>
      <c r="CI489" s="51">
        <v>2530</v>
      </c>
      <c r="CJ489" s="51"/>
      <c r="CK489" s="51"/>
      <c r="CL489" s="51">
        <f>(CM489-CI489)</f>
        <v>0</v>
      </c>
      <c r="CM489" s="51">
        <v>2530</v>
      </c>
      <c r="CN489" s="51"/>
      <c r="CO489" s="51"/>
      <c r="CP489" s="51">
        <f>(CQ489-CM489)</f>
        <v>0</v>
      </c>
      <c r="CQ489" s="51">
        <v>2530</v>
      </c>
      <c r="CR489" s="51">
        <v>750</v>
      </c>
      <c r="CS489" s="51"/>
      <c r="CT489" s="51">
        <f>(CU489-CQ489)</f>
        <v>0</v>
      </c>
      <c r="CU489" s="51">
        <v>2530</v>
      </c>
      <c r="CV489" s="51">
        <v>750</v>
      </c>
      <c r="CW489" s="51"/>
      <c r="CX489" s="51">
        <f>(CY489-CU489)</f>
        <v>0</v>
      </c>
      <c r="CY489" s="51">
        <v>2530</v>
      </c>
      <c r="CZ489" s="745"/>
      <c r="DA489" s="745"/>
      <c r="DB489" s="746">
        <v>0</v>
      </c>
      <c r="DC489" s="745">
        <v>0</v>
      </c>
      <c r="DD489" s="51"/>
      <c r="DE489" s="51"/>
      <c r="DF489" s="745">
        <v>2529.96</v>
      </c>
      <c r="DG489" s="745">
        <v>0</v>
      </c>
      <c r="DH489" s="51"/>
      <c r="DI489" s="51"/>
      <c r="DJ489" s="51">
        <f>(DK489-DG489)</f>
        <v>0</v>
      </c>
      <c r="DK489" s="745"/>
      <c r="DL489" s="51"/>
      <c r="DM489" s="51">
        <f>(DN489-DK489)</f>
        <v>0</v>
      </c>
      <c r="DN489" s="745"/>
      <c r="DO489" s="51"/>
      <c r="DP489" s="51"/>
      <c r="DQ489" s="51">
        <f>(DR489-DN489)</f>
        <v>0</v>
      </c>
      <c r="DR489" s="745"/>
      <c r="DS489" s="745"/>
      <c r="DT489" s="51"/>
      <c r="DU489" s="51">
        <f>(DV489-DR489)</f>
        <v>0</v>
      </c>
      <c r="DV489" s="745"/>
      <c r="DW489" s="745"/>
      <c r="DX489" s="745"/>
      <c r="DY489" s="745"/>
      <c r="DZ489" s="745"/>
    </row>
    <row r="490" spans="1:130" s="630" customFormat="1" ht="20.100000000000001" hidden="1" customHeight="1" x14ac:dyDescent="0.35">
      <c r="A490" s="622" t="s">
        <v>440</v>
      </c>
      <c r="B490" s="640" t="s">
        <v>593</v>
      </c>
      <c r="C490" s="641" t="s">
        <v>400</v>
      </c>
      <c r="D490" s="622"/>
      <c r="E490" s="622" t="s">
        <v>7</v>
      </c>
      <c r="F490" s="622"/>
      <c r="G490" s="622"/>
      <c r="H490" s="622"/>
      <c r="I490" s="622"/>
      <c r="J490" s="622" t="s">
        <v>208</v>
      </c>
      <c r="K490" s="810"/>
      <c r="L490" s="587"/>
      <c r="M490" s="822">
        <v>322</v>
      </c>
      <c r="N490" s="822" t="s">
        <v>171</v>
      </c>
      <c r="O490" s="805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591"/>
      <c r="AJ490" s="31"/>
      <c r="AK490" s="31"/>
      <c r="AL490" s="31"/>
      <c r="AM490" s="31"/>
      <c r="AN490" s="102">
        <f>SUM(AN491)</f>
        <v>0</v>
      </c>
      <c r="AO490" s="102">
        <f>SUM(AO491)</f>
        <v>0</v>
      </c>
      <c r="AP490" s="102">
        <f>SUM(AP491)</f>
        <v>0</v>
      </c>
      <c r="AQ490" s="102">
        <f>SUM(AQ491)</f>
        <v>0</v>
      </c>
      <c r="AR490" s="102">
        <v>0</v>
      </c>
      <c r="AS490" s="102"/>
      <c r="AT490" s="102"/>
      <c r="AU490" s="102">
        <f>SUM(AU491)</f>
        <v>5000</v>
      </c>
      <c r="AV490" s="102">
        <f>SUM(AV491)</f>
        <v>0</v>
      </c>
      <c r="AW490" s="102"/>
      <c r="AX490" s="102"/>
      <c r="AY490" s="102">
        <f>SUM(AY491)</f>
        <v>0</v>
      </c>
      <c r="AZ490" s="102"/>
      <c r="BA490" s="102"/>
      <c r="BB490" s="102">
        <f t="shared" ref="BB490:BK490" si="1569">SUM(BB491)</f>
        <v>0</v>
      </c>
      <c r="BC490" s="102">
        <f t="shared" si="1569"/>
        <v>0</v>
      </c>
      <c r="BD490" s="102">
        <f t="shared" si="1569"/>
        <v>0</v>
      </c>
      <c r="BE490" s="102">
        <f t="shared" si="1569"/>
        <v>0</v>
      </c>
      <c r="BF490" s="102">
        <f t="shared" si="1569"/>
        <v>250</v>
      </c>
      <c r="BG490" s="102">
        <f t="shared" si="1569"/>
        <v>102.29</v>
      </c>
      <c r="BH490" s="102">
        <f t="shared" si="1569"/>
        <v>250</v>
      </c>
      <c r="BI490" s="102">
        <f t="shared" si="1569"/>
        <v>0</v>
      </c>
      <c r="BJ490" s="102">
        <f t="shared" si="1569"/>
        <v>250</v>
      </c>
      <c r="BK490" s="102">
        <f t="shared" si="1569"/>
        <v>0</v>
      </c>
      <c r="BL490" s="102">
        <f t="shared" si="1479"/>
        <v>0</v>
      </c>
      <c r="BM490" s="102"/>
      <c r="BN490" s="102"/>
      <c r="BO490" s="102">
        <f>SUM(BO491)</f>
        <v>0</v>
      </c>
      <c r="BP490" s="102"/>
      <c r="BQ490" s="102"/>
      <c r="BR490" s="102">
        <f>SUM(BR491)</f>
        <v>0</v>
      </c>
      <c r="BS490" s="102">
        <f>SUM(BS491)</f>
        <v>0</v>
      </c>
      <c r="BT490" s="102">
        <f>SUM(BT491)</f>
        <v>0</v>
      </c>
      <c r="BU490" s="102">
        <f>SUM(BU491)</f>
        <v>0</v>
      </c>
      <c r="BV490" s="102">
        <f>SUM(BV491)</f>
        <v>0</v>
      </c>
      <c r="BW490" s="102"/>
      <c r="BX490" s="102"/>
      <c r="BY490" s="102">
        <f>SUM(BY491)</f>
        <v>0</v>
      </c>
      <c r="BZ490" s="102">
        <f>SUM(BZ491)</f>
        <v>0</v>
      </c>
      <c r="CA490" s="102">
        <f t="shared" si="1480"/>
        <v>0</v>
      </c>
      <c r="CB490" s="102">
        <f t="shared" si="1481"/>
        <v>0</v>
      </c>
      <c r="CC490" s="102">
        <f>SUM(CC491)</f>
        <v>0</v>
      </c>
      <c r="CD490" s="102">
        <f>SUM(CD491)</f>
        <v>0</v>
      </c>
      <c r="CE490" s="102">
        <f>SUM(CE491)</f>
        <v>0</v>
      </c>
      <c r="CF490" s="102">
        <f>SUM(CF491)</f>
        <v>0</v>
      </c>
      <c r="CG490" s="102">
        <f t="shared" si="1482"/>
        <v>0</v>
      </c>
      <c r="CH490" s="102">
        <f>SUM(CH491)</f>
        <v>0</v>
      </c>
      <c r="CI490" s="102">
        <f>SUM(CI491)</f>
        <v>0</v>
      </c>
      <c r="CJ490" s="102"/>
      <c r="CK490" s="102">
        <f t="shared" ref="CK490:CK496" si="1570">IFERROR(CJ490/CI490*100,)</f>
        <v>0</v>
      </c>
      <c r="CL490" s="102">
        <f>SUM(CL491)</f>
        <v>0</v>
      </c>
      <c r="CM490" s="102">
        <f>SUM(CM491)</f>
        <v>0</v>
      </c>
      <c r="CN490" s="102"/>
      <c r="CO490" s="102">
        <f t="shared" ref="CO490:CO496" si="1571">IFERROR(CN490/CM490*100,)</f>
        <v>0</v>
      </c>
      <c r="CP490" s="102">
        <f>SUM(CP491)</f>
        <v>0</v>
      </c>
      <c r="CQ490" s="102">
        <f>SUM(CQ491)</f>
        <v>0</v>
      </c>
      <c r="CR490" s="102">
        <f>SUM(CR491)</f>
        <v>0</v>
      </c>
      <c r="CS490" s="102">
        <f t="shared" ref="CS490:CS496" si="1572">IFERROR(CR490/CQ490*100,)</f>
        <v>0</v>
      </c>
      <c r="CT490" s="102">
        <f>SUM(CT491)</f>
        <v>0</v>
      </c>
      <c r="CU490" s="102">
        <f>SUM(CU491)</f>
        <v>0</v>
      </c>
      <c r="CV490" s="102">
        <f>SUM(CV491)</f>
        <v>0</v>
      </c>
      <c r="CW490" s="102">
        <f t="shared" ref="CW490:CW496" si="1573">IFERROR(CV490/CU490*100,)</f>
        <v>0</v>
      </c>
      <c r="CX490" s="102">
        <f t="shared" ref="CX490:DH490" si="1574">SUM(CX491)</f>
        <v>0</v>
      </c>
      <c r="CY490" s="102">
        <f t="shared" si="1574"/>
        <v>0</v>
      </c>
      <c r="CZ490" s="115">
        <f t="shared" si="1574"/>
        <v>0</v>
      </c>
      <c r="DA490" s="115">
        <f t="shared" si="1574"/>
        <v>0</v>
      </c>
      <c r="DB490" s="115">
        <f>SUM(DB491)</f>
        <v>0</v>
      </c>
      <c r="DC490" s="115">
        <f>SUM(DC491)</f>
        <v>0</v>
      </c>
      <c r="DD490" s="102">
        <f t="shared" ref="DD490:DD496" si="1575">IFERROR(DC490/DB490*100,)</f>
        <v>0</v>
      </c>
      <c r="DE490" s="102">
        <f t="shared" ref="DE490:DE496" si="1576">IFERROR(DC490/DK490*100,)</f>
        <v>0</v>
      </c>
      <c r="DF490" s="115">
        <v>0</v>
      </c>
      <c r="DG490" s="115">
        <f t="shared" si="1574"/>
        <v>0</v>
      </c>
      <c r="DH490" s="102">
        <f t="shared" si="1574"/>
        <v>0</v>
      </c>
      <c r="DI490" s="102">
        <f t="shared" ref="DI490:DI496" si="1577">IFERROR(DH490/DG490*100,)</f>
        <v>0</v>
      </c>
      <c r="DJ490" s="102">
        <f>SUM(DJ491)</f>
        <v>0</v>
      </c>
      <c r="DK490" s="115">
        <f>SUM(DK491)</f>
        <v>0</v>
      </c>
      <c r="DL490" s="102">
        <f t="shared" ref="DL490:DL496" si="1578">IFERROR(DF490/DK490*100,)</f>
        <v>0</v>
      </c>
      <c r="DM490" s="102">
        <f>SUM(DM491)</f>
        <v>0</v>
      </c>
      <c r="DN490" s="115">
        <f>SUM(DN491)</f>
        <v>0</v>
      </c>
      <c r="DO490" s="102">
        <f t="shared" ref="DO490" si="1579">SUM(DO491)</f>
        <v>0</v>
      </c>
      <c r="DP490" s="102">
        <f t="shared" ref="DP490:DP496" si="1580">IFERROR(DO490/DN490*100,)</f>
        <v>0</v>
      </c>
      <c r="DQ490" s="102">
        <f>SUM(DQ491)</f>
        <v>0</v>
      </c>
      <c r="DR490" s="115">
        <f>SUM(DR491)</f>
        <v>0</v>
      </c>
      <c r="DS490" s="115">
        <f t="shared" ref="DS490" si="1581">SUM(DS491)</f>
        <v>0</v>
      </c>
      <c r="DT490" s="102">
        <f t="shared" ref="DT490:DT496" si="1582">IFERROR(DS490/DR490*100,)</f>
        <v>0</v>
      </c>
      <c r="DU490" s="102">
        <f>SUM(DU491)</f>
        <v>0</v>
      </c>
      <c r="DV490" s="115">
        <f>SUM(DV491)</f>
        <v>0</v>
      </c>
      <c r="DW490" s="115">
        <f t="shared" ref="DW490:DZ490" si="1583">SUM(DW491)</f>
        <v>0</v>
      </c>
      <c r="DX490" s="115">
        <f t="shared" si="1583"/>
        <v>0</v>
      </c>
      <c r="DY490" s="115">
        <f t="shared" si="1583"/>
        <v>0</v>
      </c>
      <c r="DZ490" s="115">
        <f t="shared" si="1583"/>
        <v>0</v>
      </c>
    </row>
    <row r="491" spans="1:130" s="630" customFormat="1" ht="20.100000000000001" hidden="1" customHeight="1" x14ac:dyDescent="0.35">
      <c r="A491" s="622"/>
      <c r="B491" s="622"/>
      <c r="C491" s="641"/>
      <c r="D491" s="622"/>
      <c r="E491" s="622" t="s">
        <v>7</v>
      </c>
      <c r="F491" s="622"/>
      <c r="G491" s="622"/>
      <c r="H491" s="622"/>
      <c r="I491" s="622"/>
      <c r="J491" s="622" t="s">
        <v>208</v>
      </c>
      <c r="K491" s="810"/>
      <c r="L491" s="587"/>
      <c r="M491" s="680"/>
      <c r="N491" s="681">
        <v>3221</v>
      </c>
      <c r="O491" s="824" t="s">
        <v>257</v>
      </c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591"/>
      <c r="AJ491" s="31"/>
      <c r="AK491" s="31"/>
      <c r="AL491" s="31"/>
      <c r="AM491" s="31"/>
      <c r="AN491" s="51">
        <v>0</v>
      </c>
      <c r="AO491" s="51">
        <v>0</v>
      </c>
      <c r="AP491" s="51">
        <v>0</v>
      </c>
      <c r="AQ491" s="51">
        <v>0</v>
      </c>
      <c r="AR491" s="51">
        <v>0</v>
      </c>
      <c r="AS491" s="51"/>
      <c r="AT491" s="51"/>
      <c r="AU491" s="51">
        <v>5000</v>
      </c>
      <c r="AV491" s="51">
        <v>0</v>
      </c>
      <c r="AW491" s="51"/>
      <c r="AX491" s="51"/>
      <c r="AY491" s="51">
        <f>(BB491-AV491)</f>
        <v>0</v>
      </c>
      <c r="AZ491" s="51"/>
      <c r="BA491" s="51"/>
      <c r="BB491" s="51">
        <v>0</v>
      </c>
      <c r="BC491" s="51">
        <v>0</v>
      </c>
      <c r="BD491" s="51">
        <v>0</v>
      </c>
      <c r="BE491" s="51">
        <v>0</v>
      </c>
      <c r="BF491" s="51">
        <v>250</v>
      </c>
      <c r="BG491" s="51">
        <v>102.29</v>
      </c>
      <c r="BH491" s="51">
        <v>250</v>
      </c>
      <c r="BI491" s="51">
        <f>(BJ491-BH491)</f>
        <v>0</v>
      </c>
      <c r="BJ491" s="51">
        <v>250</v>
      </c>
      <c r="BK491" s="51">
        <v>0</v>
      </c>
      <c r="BL491" s="51">
        <f t="shared" si="1479"/>
        <v>0</v>
      </c>
      <c r="BM491" s="51"/>
      <c r="BN491" s="51"/>
      <c r="BO491" s="51">
        <v>0</v>
      </c>
      <c r="BP491" s="51"/>
      <c r="BQ491" s="51"/>
      <c r="BR491" s="51">
        <f>(BS491-BO491)</f>
        <v>0</v>
      </c>
      <c r="BS491" s="51">
        <v>0</v>
      </c>
      <c r="BT491" s="51">
        <v>0</v>
      </c>
      <c r="BU491" s="51">
        <f>(BY491-BO491)</f>
        <v>0</v>
      </c>
      <c r="BV491" s="51">
        <v>0</v>
      </c>
      <c r="BW491" s="51"/>
      <c r="BX491" s="51"/>
      <c r="BY491" s="51">
        <v>0</v>
      </c>
      <c r="BZ491" s="51">
        <v>0</v>
      </c>
      <c r="CA491" s="51">
        <f t="shared" si="1480"/>
        <v>0</v>
      </c>
      <c r="CB491" s="51">
        <f t="shared" si="1481"/>
        <v>0</v>
      </c>
      <c r="CC491" s="51"/>
      <c r="CD491" s="51"/>
      <c r="CE491" s="51">
        <v>0</v>
      </c>
      <c r="CF491" s="51">
        <v>0</v>
      </c>
      <c r="CG491" s="51">
        <f t="shared" si="1482"/>
        <v>0</v>
      </c>
      <c r="CH491" s="51">
        <f>(CI491-CE491)</f>
        <v>0</v>
      </c>
      <c r="CI491" s="51"/>
      <c r="CJ491" s="51"/>
      <c r="CK491" s="51">
        <f t="shared" si="1570"/>
        <v>0</v>
      </c>
      <c r="CL491" s="51">
        <f>(CM491-CI491)</f>
        <v>0</v>
      </c>
      <c r="CM491" s="51"/>
      <c r="CN491" s="51"/>
      <c r="CO491" s="51">
        <f t="shared" si="1571"/>
        <v>0</v>
      </c>
      <c r="CP491" s="51">
        <f>(CQ491-CM491)</f>
        <v>0</v>
      </c>
      <c r="CQ491" s="51"/>
      <c r="CR491" s="51"/>
      <c r="CS491" s="51">
        <f t="shared" si="1572"/>
        <v>0</v>
      </c>
      <c r="CT491" s="51">
        <f>(CU491-CQ491)</f>
        <v>0</v>
      </c>
      <c r="CU491" s="51"/>
      <c r="CV491" s="51"/>
      <c r="CW491" s="51">
        <f t="shared" si="1573"/>
        <v>0</v>
      </c>
      <c r="CX491" s="51">
        <f>(CY491-CU491)</f>
        <v>0</v>
      </c>
      <c r="CY491" s="51"/>
      <c r="CZ491" s="745"/>
      <c r="DA491" s="745"/>
      <c r="DB491" s="745">
        <v>0</v>
      </c>
      <c r="DC491" s="745">
        <v>0</v>
      </c>
      <c r="DD491" s="51">
        <f t="shared" si="1575"/>
        <v>0</v>
      </c>
      <c r="DE491" s="51">
        <f t="shared" si="1576"/>
        <v>0</v>
      </c>
      <c r="DF491" s="745">
        <v>0</v>
      </c>
      <c r="DG491" s="745"/>
      <c r="DH491" s="51"/>
      <c r="DI491" s="51">
        <f t="shared" si="1577"/>
        <v>0</v>
      </c>
      <c r="DJ491" s="51">
        <f>(DK491-DG491)</f>
        <v>0</v>
      </c>
      <c r="DK491" s="745"/>
      <c r="DL491" s="51">
        <f t="shared" si="1578"/>
        <v>0</v>
      </c>
      <c r="DM491" s="51">
        <f>(DN491-DK491)</f>
        <v>0</v>
      </c>
      <c r="DN491" s="745"/>
      <c r="DO491" s="51"/>
      <c r="DP491" s="51">
        <f t="shared" si="1580"/>
        <v>0</v>
      </c>
      <c r="DQ491" s="51">
        <f>(DR491-DN491)</f>
        <v>0</v>
      </c>
      <c r="DR491" s="745"/>
      <c r="DS491" s="745"/>
      <c r="DT491" s="51">
        <f t="shared" si="1582"/>
        <v>0</v>
      </c>
      <c r="DU491" s="51">
        <f>(DV491-DR491)</f>
        <v>0</v>
      </c>
      <c r="DV491" s="745"/>
      <c r="DW491" s="745"/>
      <c r="DX491" s="745"/>
      <c r="DY491" s="745"/>
      <c r="DZ491" s="745"/>
    </row>
    <row r="492" spans="1:130" s="630" customFormat="1" ht="20.100000000000001" hidden="1" customHeight="1" x14ac:dyDescent="0.35">
      <c r="A492" s="622" t="s">
        <v>441</v>
      </c>
      <c r="B492" s="622" t="s">
        <v>546</v>
      </c>
      <c r="C492" s="641" t="s">
        <v>400</v>
      </c>
      <c r="D492" s="622"/>
      <c r="E492" s="622"/>
      <c r="F492" s="622"/>
      <c r="G492" s="622"/>
      <c r="H492" s="622"/>
      <c r="I492" s="622"/>
      <c r="J492" s="622" t="s">
        <v>208</v>
      </c>
      <c r="K492" s="810"/>
      <c r="L492" s="587"/>
      <c r="M492" s="822">
        <v>323</v>
      </c>
      <c r="N492" s="822" t="s">
        <v>31</v>
      </c>
      <c r="O492" s="529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591"/>
      <c r="AJ492" s="31"/>
      <c r="AK492" s="31"/>
      <c r="AL492" s="31"/>
      <c r="AM492" s="31"/>
      <c r="AN492" s="102">
        <f>SUM(AN493)</f>
        <v>0</v>
      </c>
      <c r="AO492" s="102">
        <f>SUM(AO493)</f>
        <v>0</v>
      </c>
      <c r="AP492" s="102">
        <f>SUM(AP493)</f>
        <v>0</v>
      </c>
      <c r="AQ492" s="102">
        <f>SUM(AQ493)</f>
        <v>0</v>
      </c>
      <c r="AR492" s="102">
        <v>0</v>
      </c>
      <c r="AS492" s="102"/>
      <c r="AT492" s="102"/>
      <c r="AU492" s="102">
        <f>SUM(AU493)</f>
        <v>16500</v>
      </c>
      <c r="AV492" s="102">
        <f t="shared" ref="AV492:BK492" si="1584">SUM(AV493:AV494)</f>
        <v>0</v>
      </c>
      <c r="AW492" s="102">
        <f t="shared" si="1584"/>
        <v>0</v>
      </c>
      <c r="AX492" s="102">
        <f t="shared" si="1584"/>
        <v>0</v>
      </c>
      <c r="AY492" s="102">
        <f t="shared" si="1584"/>
        <v>120</v>
      </c>
      <c r="AZ492" s="102">
        <f t="shared" si="1584"/>
        <v>0</v>
      </c>
      <c r="BA492" s="102">
        <f t="shared" si="1584"/>
        <v>0</v>
      </c>
      <c r="BB492" s="102">
        <f t="shared" si="1584"/>
        <v>120</v>
      </c>
      <c r="BC492" s="102">
        <f t="shared" si="1584"/>
        <v>120</v>
      </c>
      <c r="BD492" s="102">
        <f t="shared" si="1584"/>
        <v>0</v>
      </c>
      <c r="BE492" s="102">
        <f t="shared" si="1584"/>
        <v>0</v>
      </c>
      <c r="BF492" s="102">
        <f t="shared" si="1584"/>
        <v>550</v>
      </c>
      <c r="BG492" s="102">
        <f t="shared" si="1584"/>
        <v>120</v>
      </c>
      <c r="BH492" s="102">
        <f t="shared" si="1584"/>
        <v>130</v>
      </c>
      <c r="BI492" s="102">
        <f t="shared" si="1584"/>
        <v>300</v>
      </c>
      <c r="BJ492" s="102">
        <f t="shared" si="1584"/>
        <v>430</v>
      </c>
      <c r="BK492" s="102">
        <f t="shared" si="1584"/>
        <v>0</v>
      </c>
      <c r="BL492" s="102">
        <f t="shared" si="1479"/>
        <v>0</v>
      </c>
      <c r="BM492" s="102"/>
      <c r="BN492" s="102"/>
      <c r="BO492" s="102">
        <f>SUM(BO493:BO494)</f>
        <v>430</v>
      </c>
      <c r="BP492" s="102"/>
      <c r="BQ492" s="102"/>
      <c r="BR492" s="102">
        <f t="shared" ref="BR492:BY492" si="1585">SUM(BR493:BR494)</f>
        <v>-300</v>
      </c>
      <c r="BS492" s="102">
        <f t="shared" si="1585"/>
        <v>130</v>
      </c>
      <c r="BT492" s="102">
        <f>SUM(BT493:BT494)</f>
        <v>0</v>
      </c>
      <c r="BU492" s="102">
        <f t="shared" si="1585"/>
        <v>-300</v>
      </c>
      <c r="BV492" s="102">
        <f t="shared" si="1585"/>
        <v>130</v>
      </c>
      <c r="BW492" s="102"/>
      <c r="BX492" s="102"/>
      <c r="BY492" s="102">
        <f t="shared" si="1585"/>
        <v>130</v>
      </c>
      <c r="BZ492" s="102">
        <f>SUM(BZ493:BZ494)</f>
        <v>120</v>
      </c>
      <c r="CA492" s="102">
        <f t="shared" si="1480"/>
        <v>100</v>
      </c>
      <c r="CB492" s="102">
        <f t="shared" si="1481"/>
        <v>92.307692307692307</v>
      </c>
      <c r="CC492" s="102">
        <f>SUM(CC493:CC494)</f>
        <v>0</v>
      </c>
      <c r="CD492" s="102">
        <f>SUM(CD493:CD494)</f>
        <v>0</v>
      </c>
      <c r="CE492" s="102">
        <f>SUM(CE493:CE494)</f>
        <v>130</v>
      </c>
      <c r="CF492" s="102">
        <f>SUM(CF493:CF494)</f>
        <v>0</v>
      </c>
      <c r="CG492" s="102">
        <f t="shared" si="1482"/>
        <v>0</v>
      </c>
      <c r="CH492" s="102">
        <f>SUM(CH493:CH494)</f>
        <v>-130</v>
      </c>
      <c r="CI492" s="102">
        <f>SUM(CI493:CI494)</f>
        <v>0</v>
      </c>
      <c r="CJ492" s="102"/>
      <c r="CK492" s="102">
        <f t="shared" si="1570"/>
        <v>0</v>
      </c>
      <c r="CL492" s="102">
        <f>SUM(CL493:CL494)</f>
        <v>0</v>
      </c>
      <c r="CM492" s="102">
        <f>SUM(CM493:CM494)</f>
        <v>0</v>
      </c>
      <c r="CN492" s="102"/>
      <c r="CO492" s="102">
        <f t="shared" si="1571"/>
        <v>0</v>
      </c>
      <c r="CP492" s="102">
        <f>SUM(CP493:CP494)</f>
        <v>0</v>
      </c>
      <c r="CQ492" s="102">
        <f>SUM(CQ493:CQ494)</f>
        <v>0</v>
      </c>
      <c r="CR492" s="102">
        <f>SUM(CR493:CR494)</f>
        <v>0</v>
      </c>
      <c r="CS492" s="102">
        <f t="shared" si="1572"/>
        <v>0</v>
      </c>
      <c r="CT492" s="102">
        <f>SUM(CT493:CT494)</f>
        <v>0</v>
      </c>
      <c r="CU492" s="102">
        <f>SUM(CU493:CU494)</f>
        <v>0</v>
      </c>
      <c r="CV492" s="102">
        <f>SUM(CV493:CV494)</f>
        <v>0</v>
      </c>
      <c r="CW492" s="102">
        <f t="shared" si="1573"/>
        <v>0</v>
      </c>
      <c r="CX492" s="102">
        <f t="shared" ref="CX492:DH492" si="1586">SUM(CX493:CX494)</f>
        <v>0</v>
      </c>
      <c r="CY492" s="102">
        <f t="shared" si="1586"/>
        <v>0</v>
      </c>
      <c r="CZ492" s="115">
        <f t="shared" si="1586"/>
        <v>0</v>
      </c>
      <c r="DA492" s="115">
        <f t="shared" si="1586"/>
        <v>0</v>
      </c>
      <c r="DB492" s="115">
        <f>SUM(DB493:DB494)</f>
        <v>0</v>
      </c>
      <c r="DC492" s="115">
        <f>SUM(DC493:DC494)</f>
        <v>0</v>
      </c>
      <c r="DD492" s="102">
        <f t="shared" si="1575"/>
        <v>0</v>
      </c>
      <c r="DE492" s="102">
        <f t="shared" si="1576"/>
        <v>0</v>
      </c>
      <c r="DF492" s="115">
        <v>0</v>
      </c>
      <c r="DG492" s="115">
        <f t="shared" si="1586"/>
        <v>0</v>
      </c>
      <c r="DH492" s="102">
        <f t="shared" si="1586"/>
        <v>0</v>
      </c>
      <c r="DI492" s="102">
        <f t="shared" si="1577"/>
        <v>0</v>
      </c>
      <c r="DJ492" s="102">
        <f>SUM(DJ493:DJ494)</f>
        <v>0</v>
      </c>
      <c r="DK492" s="115">
        <f>SUM(DK493:DK494)</f>
        <v>0</v>
      </c>
      <c r="DL492" s="102">
        <f t="shared" si="1578"/>
        <v>0</v>
      </c>
      <c r="DM492" s="102">
        <f>SUM(DM493:DM494)</f>
        <v>0</v>
      </c>
      <c r="DN492" s="115">
        <f>SUM(DN493:DN494)</f>
        <v>0</v>
      </c>
      <c r="DO492" s="102">
        <f t="shared" ref="DO492" si="1587">SUM(DO493:DO494)</f>
        <v>0</v>
      </c>
      <c r="DP492" s="102">
        <f t="shared" si="1580"/>
        <v>0</v>
      </c>
      <c r="DQ492" s="102">
        <f>SUM(DQ493:DQ494)</f>
        <v>0</v>
      </c>
      <c r="DR492" s="115">
        <f>SUM(DR493:DR494)</f>
        <v>0</v>
      </c>
      <c r="DS492" s="115">
        <f t="shared" ref="DS492" si="1588">SUM(DS493:DS494)</f>
        <v>0</v>
      </c>
      <c r="DT492" s="102">
        <f t="shared" si="1582"/>
        <v>0</v>
      </c>
      <c r="DU492" s="102">
        <f>SUM(DU493:DU494)</f>
        <v>0</v>
      </c>
      <c r="DV492" s="115">
        <f>SUM(DV493:DV494)</f>
        <v>0</v>
      </c>
      <c r="DW492" s="115">
        <f t="shared" ref="DW492:DZ492" si="1589">SUM(DW493:DW494)</f>
        <v>0</v>
      </c>
      <c r="DX492" s="115">
        <f t="shared" ref="DX492" si="1590">SUM(DX493:DX494)</f>
        <v>0</v>
      </c>
      <c r="DY492" s="115">
        <f t="shared" si="1589"/>
        <v>0</v>
      </c>
      <c r="DZ492" s="115">
        <f t="shared" si="1589"/>
        <v>0</v>
      </c>
    </row>
    <row r="493" spans="1:130" s="630" customFormat="1" ht="20.100000000000001" hidden="1" customHeight="1" x14ac:dyDescent="0.35">
      <c r="A493" s="635"/>
      <c r="B493" s="635"/>
      <c r="C493" s="644"/>
      <c r="D493" s="635"/>
      <c r="E493" s="635"/>
      <c r="F493" s="635"/>
      <c r="G493" s="635"/>
      <c r="H493" s="635"/>
      <c r="I493" s="635"/>
      <c r="J493" s="635" t="s">
        <v>208</v>
      </c>
      <c r="K493" s="811"/>
      <c r="L493" s="822"/>
      <c r="M493" s="819"/>
      <c r="N493" s="557">
        <v>3236</v>
      </c>
      <c r="O493" s="532" t="s">
        <v>490</v>
      </c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  <c r="AA493" s="35"/>
      <c r="AB493" s="35"/>
      <c r="AC493" s="35"/>
      <c r="AD493" s="35"/>
      <c r="AE493" s="35"/>
      <c r="AF493" s="35"/>
      <c r="AG493" s="35"/>
      <c r="AH493" s="35"/>
      <c r="AI493" s="574"/>
      <c r="AJ493" s="35"/>
      <c r="AK493" s="35"/>
      <c r="AL493" s="35"/>
      <c r="AM493" s="35"/>
      <c r="AN493" s="38">
        <v>0</v>
      </c>
      <c r="AO493" s="38">
        <v>0</v>
      </c>
      <c r="AP493" s="38">
        <v>0</v>
      </c>
      <c r="AQ493" s="38">
        <v>0</v>
      </c>
      <c r="AR493" s="38">
        <v>0</v>
      </c>
      <c r="AS493" s="38"/>
      <c r="AT493" s="38"/>
      <c r="AU493" s="38">
        <v>16500</v>
      </c>
      <c r="AV493" s="38">
        <v>0</v>
      </c>
      <c r="AW493" s="38"/>
      <c r="AX493" s="38"/>
      <c r="AY493" s="38">
        <f>(BB493-AV493)</f>
        <v>120</v>
      </c>
      <c r="AZ493" s="38"/>
      <c r="BA493" s="38"/>
      <c r="BB493" s="38">
        <v>120</v>
      </c>
      <c r="BC493" s="38">
        <v>120</v>
      </c>
      <c r="BD493" s="38">
        <v>0</v>
      </c>
      <c r="BE493" s="38">
        <v>0</v>
      </c>
      <c r="BF493" s="38">
        <v>250</v>
      </c>
      <c r="BG493" s="38">
        <v>120</v>
      </c>
      <c r="BH493" s="38">
        <v>130</v>
      </c>
      <c r="BI493" s="38">
        <f>(BJ493-BH493)</f>
        <v>0</v>
      </c>
      <c r="BJ493" s="38">
        <v>130</v>
      </c>
      <c r="BK493" s="38">
        <v>0</v>
      </c>
      <c r="BL493" s="38">
        <f t="shared" si="1479"/>
        <v>0</v>
      </c>
      <c r="BM493" s="38"/>
      <c r="BN493" s="38"/>
      <c r="BO493" s="38">
        <v>130</v>
      </c>
      <c r="BP493" s="38"/>
      <c r="BQ493" s="38"/>
      <c r="BR493" s="38">
        <f>(BS493-BO493)</f>
        <v>0</v>
      </c>
      <c r="BS493" s="38">
        <v>130</v>
      </c>
      <c r="BT493" s="38">
        <v>0</v>
      </c>
      <c r="BU493" s="38">
        <f>(BY493-BO493)</f>
        <v>0</v>
      </c>
      <c r="BV493" s="38">
        <v>130</v>
      </c>
      <c r="BW493" s="38"/>
      <c r="BX493" s="38"/>
      <c r="BY493" s="38">
        <v>130</v>
      </c>
      <c r="BZ493" s="38">
        <v>120</v>
      </c>
      <c r="CA493" s="38">
        <f t="shared" si="1480"/>
        <v>100</v>
      </c>
      <c r="CB493" s="38">
        <f t="shared" si="1481"/>
        <v>92.307692307692307</v>
      </c>
      <c r="CC493" s="38"/>
      <c r="CD493" s="38"/>
      <c r="CE493" s="38">
        <v>130</v>
      </c>
      <c r="CF493" s="38">
        <v>0</v>
      </c>
      <c r="CG493" s="38">
        <f t="shared" si="1482"/>
        <v>0</v>
      </c>
      <c r="CH493" s="38">
        <f>(CI493-CE493)</f>
        <v>-130</v>
      </c>
      <c r="CI493" s="38">
        <v>0</v>
      </c>
      <c r="CJ493" s="38"/>
      <c r="CK493" s="38">
        <f t="shared" si="1570"/>
        <v>0</v>
      </c>
      <c r="CL493" s="38">
        <f>(CM493-CI493)</f>
        <v>0</v>
      </c>
      <c r="CM493" s="38">
        <v>0</v>
      </c>
      <c r="CN493" s="38"/>
      <c r="CO493" s="38">
        <f t="shared" si="1571"/>
        <v>0</v>
      </c>
      <c r="CP493" s="38">
        <f>(CQ493-CM493)</f>
        <v>0</v>
      </c>
      <c r="CQ493" s="38">
        <v>0</v>
      </c>
      <c r="CR493" s="38">
        <v>0</v>
      </c>
      <c r="CS493" s="38">
        <f t="shared" si="1572"/>
        <v>0</v>
      </c>
      <c r="CT493" s="38">
        <f>(CU493-CQ493)</f>
        <v>0</v>
      </c>
      <c r="CU493" s="38">
        <v>0</v>
      </c>
      <c r="CV493" s="38">
        <v>0</v>
      </c>
      <c r="CW493" s="38">
        <f t="shared" si="1573"/>
        <v>0</v>
      </c>
      <c r="CX493" s="38">
        <f>(CY493-CU493)</f>
        <v>0</v>
      </c>
      <c r="CY493" s="38">
        <v>0</v>
      </c>
      <c r="CZ493" s="746"/>
      <c r="DA493" s="746"/>
      <c r="DB493" s="746">
        <v>0</v>
      </c>
      <c r="DC493" s="746">
        <v>0</v>
      </c>
      <c r="DD493" s="38">
        <f t="shared" si="1575"/>
        <v>0</v>
      </c>
      <c r="DE493" s="38">
        <f t="shared" si="1576"/>
        <v>0</v>
      </c>
      <c r="DF493" s="746">
        <v>0</v>
      </c>
      <c r="DG493" s="746">
        <v>0</v>
      </c>
      <c r="DH493" s="38"/>
      <c r="DI493" s="38">
        <f t="shared" si="1577"/>
        <v>0</v>
      </c>
      <c r="DJ493" s="38">
        <f>(DK493-DG493)</f>
        <v>0</v>
      </c>
      <c r="DK493" s="746"/>
      <c r="DL493" s="38">
        <f t="shared" si="1578"/>
        <v>0</v>
      </c>
      <c r="DM493" s="38">
        <f>(DN493-DK493)</f>
        <v>0</v>
      </c>
      <c r="DN493" s="746"/>
      <c r="DO493" s="38"/>
      <c r="DP493" s="38">
        <f t="shared" si="1580"/>
        <v>0</v>
      </c>
      <c r="DQ493" s="38">
        <f>(DR493-DN493)</f>
        <v>0</v>
      </c>
      <c r="DR493" s="746"/>
      <c r="DS493" s="746"/>
      <c r="DT493" s="38">
        <f t="shared" si="1582"/>
        <v>0</v>
      </c>
      <c r="DU493" s="38">
        <f>(DV493-DR493)</f>
        <v>0</v>
      </c>
      <c r="DV493" s="746"/>
      <c r="DW493" s="746"/>
      <c r="DX493" s="746"/>
      <c r="DY493" s="746"/>
      <c r="DZ493" s="746"/>
    </row>
    <row r="494" spans="1:130" s="630" customFormat="1" ht="20.100000000000001" hidden="1" customHeight="1" x14ac:dyDescent="0.35">
      <c r="A494" s="624"/>
      <c r="B494" s="624"/>
      <c r="C494" s="540"/>
      <c r="D494" s="624"/>
      <c r="E494" s="624"/>
      <c r="F494" s="624"/>
      <c r="G494" s="624"/>
      <c r="H494" s="624"/>
      <c r="I494" s="624"/>
      <c r="J494" s="624" t="s">
        <v>208</v>
      </c>
      <c r="K494" s="656"/>
      <c r="L494" s="819"/>
      <c r="M494" s="819"/>
      <c r="N494" s="557">
        <v>3239</v>
      </c>
      <c r="O494" s="532" t="s">
        <v>164</v>
      </c>
      <c r="P494" s="404"/>
      <c r="Q494" s="404"/>
      <c r="R494" s="404"/>
      <c r="S494" s="404"/>
      <c r="T494" s="404"/>
      <c r="U494" s="404"/>
      <c r="V494" s="404"/>
      <c r="W494" s="404"/>
      <c r="X494" s="404"/>
      <c r="Y494" s="404"/>
      <c r="Z494" s="404"/>
      <c r="AA494" s="404"/>
      <c r="AB494" s="404"/>
      <c r="AC494" s="404"/>
      <c r="AD494" s="404"/>
      <c r="AE494" s="404"/>
      <c r="AF494" s="404"/>
      <c r="AG494" s="404"/>
      <c r="AH494" s="404"/>
      <c r="AI494" s="569"/>
      <c r="AJ494" s="404"/>
      <c r="AK494" s="404"/>
      <c r="AL494" s="404"/>
      <c r="AM494" s="404"/>
      <c r="AN494" s="54"/>
      <c r="AO494" s="54"/>
      <c r="AP494" s="54"/>
      <c r="AQ494" s="54"/>
      <c r="AR494" s="54"/>
      <c r="AS494" s="54"/>
      <c r="AT494" s="54"/>
      <c r="AU494" s="54"/>
      <c r="AV494" s="54">
        <v>0</v>
      </c>
      <c r="AW494" s="54"/>
      <c r="AX494" s="54"/>
      <c r="AY494" s="54"/>
      <c r="AZ494" s="54"/>
      <c r="BA494" s="54"/>
      <c r="BB494" s="54">
        <v>0</v>
      </c>
      <c r="BC494" s="54">
        <v>0</v>
      </c>
      <c r="BD494" s="54"/>
      <c r="BE494" s="54">
        <v>0</v>
      </c>
      <c r="BF494" s="54">
        <v>300</v>
      </c>
      <c r="BG494" s="54">
        <v>0</v>
      </c>
      <c r="BH494" s="54">
        <v>0</v>
      </c>
      <c r="BI494" s="54">
        <f>(BJ494-BH494)</f>
        <v>300</v>
      </c>
      <c r="BJ494" s="54">
        <v>300</v>
      </c>
      <c r="BK494" s="54">
        <v>0</v>
      </c>
      <c r="BL494" s="54">
        <f t="shared" si="1479"/>
        <v>0</v>
      </c>
      <c r="BM494" s="54"/>
      <c r="BN494" s="54"/>
      <c r="BO494" s="54">
        <v>300</v>
      </c>
      <c r="BP494" s="54"/>
      <c r="BQ494" s="54"/>
      <c r="BR494" s="54">
        <f>(BS494-BO494)</f>
        <v>-300</v>
      </c>
      <c r="BS494" s="54">
        <v>0</v>
      </c>
      <c r="BT494" s="54">
        <v>0</v>
      </c>
      <c r="BU494" s="54">
        <f>(BY494-BO494)</f>
        <v>-300</v>
      </c>
      <c r="BV494" s="54">
        <v>0</v>
      </c>
      <c r="BW494" s="54"/>
      <c r="BX494" s="54"/>
      <c r="BY494" s="54">
        <v>0</v>
      </c>
      <c r="BZ494" s="54">
        <v>0</v>
      </c>
      <c r="CA494" s="54">
        <f t="shared" si="1480"/>
        <v>0</v>
      </c>
      <c r="CB494" s="54">
        <f t="shared" si="1481"/>
        <v>0</v>
      </c>
      <c r="CC494" s="54"/>
      <c r="CD494" s="54"/>
      <c r="CE494" s="54">
        <v>0</v>
      </c>
      <c r="CF494" s="54">
        <v>0</v>
      </c>
      <c r="CG494" s="54">
        <f t="shared" si="1482"/>
        <v>0</v>
      </c>
      <c r="CH494" s="54">
        <f>(CI494-CE494)</f>
        <v>0</v>
      </c>
      <c r="CI494" s="54"/>
      <c r="CJ494" s="54"/>
      <c r="CK494" s="54">
        <f t="shared" si="1570"/>
        <v>0</v>
      </c>
      <c r="CL494" s="54">
        <f>(CM494-CI494)</f>
        <v>0</v>
      </c>
      <c r="CM494" s="54"/>
      <c r="CN494" s="54"/>
      <c r="CO494" s="54">
        <f t="shared" si="1571"/>
        <v>0</v>
      </c>
      <c r="CP494" s="54">
        <f>(CQ494-CM494)</f>
        <v>0</v>
      </c>
      <c r="CQ494" s="54"/>
      <c r="CR494" s="54"/>
      <c r="CS494" s="54">
        <f t="shared" si="1572"/>
        <v>0</v>
      </c>
      <c r="CT494" s="54">
        <f>(CU494-CQ494)</f>
        <v>0</v>
      </c>
      <c r="CU494" s="54"/>
      <c r="CV494" s="54"/>
      <c r="CW494" s="54">
        <f t="shared" si="1573"/>
        <v>0</v>
      </c>
      <c r="CX494" s="54">
        <f>(CY494-CU494)</f>
        <v>0</v>
      </c>
      <c r="CY494" s="54"/>
      <c r="CZ494" s="54"/>
      <c r="DA494" s="54"/>
      <c r="DB494" s="54">
        <v>0</v>
      </c>
      <c r="DC494" s="54">
        <v>0</v>
      </c>
      <c r="DD494" s="54">
        <f t="shared" si="1575"/>
        <v>0</v>
      </c>
      <c r="DE494" s="54">
        <f t="shared" si="1576"/>
        <v>0</v>
      </c>
      <c r="DF494" s="54"/>
      <c r="DG494" s="54"/>
      <c r="DH494" s="54"/>
      <c r="DI494" s="54">
        <f t="shared" si="1577"/>
        <v>0</v>
      </c>
      <c r="DJ494" s="54">
        <f>(DK494-DG494)</f>
        <v>0</v>
      </c>
      <c r="DK494" s="54"/>
      <c r="DL494" s="54">
        <f t="shared" si="1578"/>
        <v>0</v>
      </c>
      <c r="DM494" s="54">
        <f>(DN494-DK494)</f>
        <v>0</v>
      </c>
      <c r="DN494" s="54"/>
      <c r="DO494" s="54"/>
      <c r="DP494" s="54">
        <f t="shared" si="1580"/>
        <v>0</v>
      </c>
      <c r="DQ494" s="54">
        <f>(DR494-DN494)</f>
        <v>0</v>
      </c>
      <c r="DR494" s="54"/>
      <c r="DS494" s="54"/>
      <c r="DT494" s="54">
        <f t="shared" si="1582"/>
        <v>0</v>
      </c>
      <c r="DU494" s="54">
        <f>(DV494-DR494)</f>
        <v>0</v>
      </c>
      <c r="DV494" s="54"/>
      <c r="DW494" s="54"/>
      <c r="DX494" s="54"/>
      <c r="DY494" s="54"/>
      <c r="DZ494" s="54"/>
    </row>
    <row r="495" spans="1:130" s="630" customFormat="1" ht="20.100000000000001" hidden="1" customHeight="1" x14ac:dyDescent="0.35">
      <c r="A495" s="624"/>
      <c r="B495" s="525" t="s">
        <v>594</v>
      </c>
      <c r="C495" s="540" t="s">
        <v>400</v>
      </c>
      <c r="D495" s="624"/>
      <c r="E495" s="624"/>
      <c r="F495" s="624"/>
      <c r="G495" s="624"/>
      <c r="H495" s="624"/>
      <c r="I495" s="624"/>
      <c r="J495" s="624" t="s">
        <v>208</v>
      </c>
      <c r="K495" s="656"/>
      <c r="L495" s="819"/>
      <c r="M495" s="819">
        <v>329</v>
      </c>
      <c r="N495" s="904" t="s">
        <v>178</v>
      </c>
      <c r="O495" s="904"/>
      <c r="P495" s="37">
        <f t="shared" ref="P495:V495" si="1591">SUM(P496:P496)</f>
        <v>0</v>
      </c>
      <c r="Q495" s="37">
        <f t="shared" si="1591"/>
        <v>0</v>
      </c>
      <c r="R495" s="37">
        <f t="shared" si="1591"/>
        <v>0</v>
      </c>
      <c r="S495" s="37">
        <f t="shared" si="1591"/>
        <v>0</v>
      </c>
      <c r="T495" s="37">
        <f t="shared" si="1591"/>
        <v>0</v>
      </c>
      <c r="U495" s="37">
        <f t="shared" si="1591"/>
        <v>0</v>
      </c>
      <c r="V495" s="37">
        <f t="shared" si="1591"/>
        <v>0</v>
      </c>
      <c r="W495" s="37" t="e">
        <f>(V495/T495)*100</f>
        <v>#DIV/0!</v>
      </c>
      <c r="X495" s="37">
        <f>SUM(X496:X496)</f>
        <v>0</v>
      </c>
      <c r="Y495" s="37">
        <f>SUM(Y496:Y496)</f>
        <v>0</v>
      </c>
      <c r="Z495" s="37">
        <f>SUM(Z496:Z496)</f>
        <v>0</v>
      </c>
      <c r="AA495" s="37">
        <f>SUM(AA496:AG496)</f>
        <v>0</v>
      </c>
      <c r="AB495" s="37">
        <f>SUM(AB496:AB496)</f>
        <v>0</v>
      </c>
      <c r="AC495" s="37">
        <f>SUM(AC496:AC496)</f>
        <v>0</v>
      </c>
      <c r="AD495" s="37">
        <f>SUM(AD496:AD496)</f>
        <v>0</v>
      </c>
      <c r="AE495" s="37" t="e">
        <f>(AD495/AC495)*100</f>
        <v>#DIV/0!</v>
      </c>
      <c r="AF495" s="37">
        <f>SUM(AF496:AF496)</f>
        <v>0</v>
      </c>
      <c r="AG495" s="37">
        <f>SUM(AG496:AG496)</f>
        <v>0</v>
      </c>
      <c r="AH495" s="37"/>
      <c r="AI495" s="37"/>
      <c r="AJ495" s="37">
        <f t="shared" ref="AJ495:AR495" si="1592">SUM(AJ496:AJ496)</f>
        <v>0</v>
      </c>
      <c r="AK495" s="37">
        <f t="shared" si="1592"/>
        <v>0</v>
      </c>
      <c r="AL495" s="37">
        <f t="shared" si="1592"/>
        <v>0</v>
      </c>
      <c r="AM495" s="37">
        <f t="shared" si="1592"/>
        <v>0</v>
      </c>
      <c r="AN495" s="101">
        <f t="shared" si="1592"/>
        <v>0</v>
      </c>
      <c r="AO495" s="101">
        <f t="shared" si="1592"/>
        <v>0</v>
      </c>
      <c r="AP495" s="101">
        <f t="shared" si="1592"/>
        <v>0</v>
      </c>
      <c r="AQ495" s="101">
        <f t="shared" si="1592"/>
        <v>0</v>
      </c>
      <c r="AR495" s="101">
        <f t="shared" si="1592"/>
        <v>0</v>
      </c>
      <c r="AS495" s="101" t="e">
        <f>AR495/AN495*100</f>
        <v>#DIV/0!</v>
      </c>
      <c r="AT495" s="101" t="e">
        <f>AR495/AP495*100</f>
        <v>#DIV/0!</v>
      </c>
      <c r="AU495" s="101">
        <f>SUM(AU496:AU496)</f>
        <v>0</v>
      </c>
      <c r="AV495" s="101">
        <f>SUM(AV496:AV496)</f>
        <v>0</v>
      </c>
      <c r="AW495" s="101"/>
      <c r="AX495" s="101"/>
      <c r="AY495" s="101">
        <f t="shared" ref="AY495:BE495" si="1593">SUM(AY496:AY496)</f>
        <v>0</v>
      </c>
      <c r="AZ495" s="101">
        <f t="shared" si="1593"/>
        <v>0</v>
      </c>
      <c r="BA495" s="101">
        <f t="shared" si="1593"/>
        <v>0</v>
      </c>
      <c r="BB495" s="101">
        <f t="shared" si="1593"/>
        <v>0</v>
      </c>
      <c r="BC495" s="101">
        <f t="shared" si="1593"/>
        <v>0</v>
      </c>
      <c r="BD495" s="101">
        <f t="shared" si="1593"/>
        <v>0</v>
      </c>
      <c r="BE495" s="101">
        <f t="shared" si="1593"/>
        <v>0</v>
      </c>
      <c r="BF495" s="101">
        <f>SUM(BF496)</f>
        <v>200</v>
      </c>
      <c r="BG495" s="101">
        <f>SUM(BG496)</f>
        <v>0</v>
      </c>
      <c r="BH495" s="101">
        <f>SUM(BH496)</f>
        <v>200</v>
      </c>
      <c r="BI495" s="101">
        <f>SUM(BI496:BI496)</f>
        <v>0</v>
      </c>
      <c r="BJ495" s="101">
        <f>SUM(BJ496)</f>
        <v>200</v>
      </c>
      <c r="BK495" s="101">
        <f>SUM(BK496)</f>
        <v>0</v>
      </c>
      <c r="BL495" s="101">
        <f t="shared" si="1479"/>
        <v>0</v>
      </c>
      <c r="BM495" s="101"/>
      <c r="BN495" s="101"/>
      <c r="BO495" s="101">
        <f>SUM(BO496)</f>
        <v>0</v>
      </c>
      <c r="BP495" s="101"/>
      <c r="BQ495" s="101"/>
      <c r="BR495" s="101">
        <f>SUM(BR496:BR496)</f>
        <v>0</v>
      </c>
      <c r="BS495" s="101">
        <f>SUM(BS496)</f>
        <v>0</v>
      </c>
      <c r="BT495" s="101">
        <f>SUM(BT496)</f>
        <v>0</v>
      </c>
      <c r="BU495" s="101">
        <f>SUM(BU496:BU496)</f>
        <v>0</v>
      </c>
      <c r="BV495" s="101">
        <f>SUM(BV496)</f>
        <v>0</v>
      </c>
      <c r="BW495" s="101"/>
      <c r="BX495" s="101"/>
      <c r="BY495" s="101">
        <f>SUM(BY496)</f>
        <v>0</v>
      </c>
      <c r="BZ495" s="101">
        <f>SUM(BZ496)</f>
        <v>0</v>
      </c>
      <c r="CA495" s="101">
        <f t="shared" si="1480"/>
        <v>0</v>
      </c>
      <c r="CB495" s="101">
        <f t="shared" si="1481"/>
        <v>0</v>
      </c>
      <c r="CC495" s="101">
        <f>SUM(CC496)</f>
        <v>0</v>
      </c>
      <c r="CD495" s="101">
        <f>SUM(CD496)</f>
        <v>0</v>
      </c>
      <c r="CE495" s="101">
        <f>SUM(CE496)</f>
        <v>0</v>
      </c>
      <c r="CF495" s="101">
        <f>SUM(CF496)</f>
        <v>0</v>
      </c>
      <c r="CG495" s="101">
        <f t="shared" si="1482"/>
        <v>0</v>
      </c>
      <c r="CH495" s="101">
        <f>SUM(CH496:CH496)</f>
        <v>0</v>
      </c>
      <c r="CI495" s="101">
        <f>SUM(CI496)</f>
        <v>0</v>
      </c>
      <c r="CJ495" s="101"/>
      <c r="CK495" s="101">
        <f t="shared" si="1570"/>
        <v>0</v>
      </c>
      <c r="CL495" s="101">
        <f>SUM(CL496:CL496)</f>
        <v>0</v>
      </c>
      <c r="CM495" s="101">
        <f>SUM(CM496)</f>
        <v>0</v>
      </c>
      <c r="CN495" s="101"/>
      <c r="CO495" s="101">
        <f t="shared" si="1571"/>
        <v>0</v>
      </c>
      <c r="CP495" s="101">
        <f>SUM(CP496:CP496)</f>
        <v>0</v>
      </c>
      <c r="CQ495" s="101">
        <f>SUM(CQ496)</f>
        <v>0</v>
      </c>
      <c r="CR495" s="101">
        <f>SUM(CR496)</f>
        <v>0</v>
      </c>
      <c r="CS495" s="101">
        <f t="shared" si="1572"/>
        <v>0</v>
      </c>
      <c r="CT495" s="101">
        <f>SUM(CT496:CT496)</f>
        <v>0</v>
      </c>
      <c r="CU495" s="101">
        <f>SUM(CU496)</f>
        <v>0</v>
      </c>
      <c r="CV495" s="101">
        <f>SUM(CV496)</f>
        <v>0</v>
      </c>
      <c r="CW495" s="101">
        <f t="shared" si="1573"/>
        <v>0</v>
      </c>
      <c r="CX495" s="101">
        <f>SUM(CX496:CX496)</f>
        <v>0</v>
      </c>
      <c r="CY495" s="101">
        <f t="shared" ref="CY495:DH495" si="1594">SUM(CY496)</f>
        <v>0</v>
      </c>
      <c r="CZ495" s="101">
        <f t="shared" si="1594"/>
        <v>0</v>
      </c>
      <c r="DA495" s="101">
        <f t="shared" si="1594"/>
        <v>0</v>
      </c>
      <c r="DB495" s="101">
        <f t="shared" si="1594"/>
        <v>0</v>
      </c>
      <c r="DC495" s="101">
        <f>SUM(DC496)</f>
        <v>0</v>
      </c>
      <c r="DD495" s="101">
        <f t="shared" si="1575"/>
        <v>0</v>
      </c>
      <c r="DE495" s="101">
        <f t="shared" si="1576"/>
        <v>0</v>
      </c>
      <c r="DF495" s="101">
        <f t="shared" ref="DF495" si="1595">SUM(DF496)</f>
        <v>0</v>
      </c>
      <c r="DG495" s="101">
        <f t="shared" si="1594"/>
        <v>0</v>
      </c>
      <c r="DH495" s="101">
        <f t="shared" si="1594"/>
        <v>0</v>
      </c>
      <c r="DI495" s="101">
        <f t="shared" si="1577"/>
        <v>0</v>
      </c>
      <c r="DJ495" s="101">
        <f>SUM(DJ496:DJ496)</f>
        <v>0</v>
      </c>
      <c r="DK495" s="101">
        <f>SUM(DK496)</f>
        <v>0</v>
      </c>
      <c r="DL495" s="101">
        <f t="shared" si="1578"/>
        <v>0</v>
      </c>
      <c r="DM495" s="101">
        <f>SUM(DM496:DM496)</f>
        <v>0</v>
      </c>
      <c r="DN495" s="101">
        <f>SUM(DN496)</f>
        <v>0</v>
      </c>
      <c r="DO495" s="101">
        <f t="shared" ref="DO495" si="1596">SUM(DO496)</f>
        <v>0</v>
      </c>
      <c r="DP495" s="101">
        <f t="shared" si="1580"/>
        <v>0</v>
      </c>
      <c r="DQ495" s="101">
        <f>SUM(DQ496:DQ496)</f>
        <v>0</v>
      </c>
      <c r="DR495" s="101">
        <f>SUM(DR496)</f>
        <v>0</v>
      </c>
      <c r="DS495" s="101">
        <f t="shared" ref="DS495" si="1597">SUM(DS496)</f>
        <v>0</v>
      </c>
      <c r="DT495" s="101">
        <f t="shared" si="1582"/>
        <v>0</v>
      </c>
      <c r="DU495" s="101">
        <f>SUM(DU496:DU496)</f>
        <v>0</v>
      </c>
      <c r="DV495" s="101">
        <f>SUM(DV496)</f>
        <v>0</v>
      </c>
      <c r="DW495" s="101">
        <f t="shared" ref="DW495:DZ495" si="1598">SUM(DW496)</f>
        <v>0</v>
      </c>
      <c r="DX495" s="101">
        <f t="shared" si="1598"/>
        <v>0</v>
      </c>
      <c r="DY495" s="101">
        <f t="shared" si="1598"/>
        <v>0</v>
      </c>
      <c r="DZ495" s="101">
        <f t="shared" si="1598"/>
        <v>0</v>
      </c>
    </row>
    <row r="496" spans="1:130" s="630" customFormat="1" ht="20.100000000000001" hidden="1" customHeight="1" thickBot="1" x14ac:dyDescent="0.4">
      <c r="A496" s="624"/>
      <c r="B496" s="624"/>
      <c r="C496" s="540"/>
      <c r="D496" s="624"/>
      <c r="E496" s="624"/>
      <c r="F496" s="624"/>
      <c r="G496" s="624"/>
      <c r="H496" s="624"/>
      <c r="I496" s="624"/>
      <c r="J496" s="624" t="s">
        <v>208</v>
      </c>
      <c r="K496" s="656"/>
      <c r="L496" s="819"/>
      <c r="M496" s="819"/>
      <c r="N496" s="556">
        <v>3293</v>
      </c>
      <c r="O496" s="543" t="s">
        <v>193</v>
      </c>
      <c r="P496" s="404"/>
      <c r="Q496" s="404"/>
      <c r="R496" s="404"/>
      <c r="S496" s="404"/>
      <c r="T496" s="404"/>
      <c r="U496" s="404"/>
      <c r="V496" s="404"/>
      <c r="W496" s="404"/>
      <c r="X496" s="404"/>
      <c r="Y496" s="404"/>
      <c r="Z496" s="404"/>
      <c r="AA496" s="404"/>
      <c r="AB496" s="404"/>
      <c r="AC496" s="404"/>
      <c r="AD496" s="404"/>
      <c r="AE496" s="404"/>
      <c r="AF496" s="404"/>
      <c r="AG496" s="404"/>
      <c r="AH496" s="404"/>
      <c r="AI496" s="569"/>
      <c r="AJ496" s="404"/>
      <c r="AK496" s="404"/>
      <c r="AL496" s="404"/>
      <c r="AM496" s="404"/>
      <c r="AN496" s="54"/>
      <c r="AO496" s="54"/>
      <c r="AP496" s="54"/>
      <c r="AQ496" s="54"/>
      <c r="AR496" s="54"/>
      <c r="AS496" s="54"/>
      <c r="AT496" s="54"/>
      <c r="AU496" s="54"/>
      <c r="AV496" s="54">
        <v>0</v>
      </c>
      <c r="AW496" s="54"/>
      <c r="AX496" s="54"/>
      <c r="AY496" s="54"/>
      <c r="AZ496" s="54"/>
      <c r="BA496" s="54"/>
      <c r="BB496" s="54">
        <v>0</v>
      </c>
      <c r="BC496" s="54">
        <v>0</v>
      </c>
      <c r="BD496" s="54"/>
      <c r="BE496" s="54">
        <v>0</v>
      </c>
      <c r="BF496" s="54">
        <v>200</v>
      </c>
      <c r="BG496" s="54">
        <v>0</v>
      </c>
      <c r="BH496" s="54">
        <v>200</v>
      </c>
      <c r="BI496" s="54">
        <f>(BJ496-BH496)</f>
        <v>0</v>
      </c>
      <c r="BJ496" s="54">
        <v>200</v>
      </c>
      <c r="BK496" s="54">
        <v>0</v>
      </c>
      <c r="BL496" s="54">
        <f t="shared" si="1479"/>
        <v>0</v>
      </c>
      <c r="BM496" s="54"/>
      <c r="BN496" s="54"/>
      <c r="BO496" s="54">
        <v>0</v>
      </c>
      <c r="BP496" s="54"/>
      <c r="BQ496" s="54"/>
      <c r="BR496" s="54">
        <f>(BS496-BO496)</f>
        <v>0</v>
      </c>
      <c r="BS496" s="54">
        <v>0</v>
      </c>
      <c r="BT496" s="54">
        <v>0</v>
      </c>
      <c r="BU496" s="54">
        <f>(BY496-BO496)</f>
        <v>0</v>
      </c>
      <c r="BV496" s="54">
        <v>0</v>
      </c>
      <c r="BW496" s="54"/>
      <c r="BX496" s="54"/>
      <c r="BY496" s="54">
        <v>0</v>
      </c>
      <c r="BZ496" s="54">
        <v>0</v>
      </c>
      <c r="CA496" s="54">
        <f t="shared" si="1480"/>
        <v>0</v>
      </c>
      <c r="CB496" s="54">
        <f t="shared" si="1481"/>
        <v>0</v>
      </c>
      <c r="CC496" s="54"/>
      <c r="CD496" s="54"/>
      <c r="CE496" s="54">
        <v>0</v>
      </c>
      <c r="CF496" s="54">
        <v>0</v>
      </c>
      <c r="CG496" s="54">
        <f t="shared" si="1482"/>
        <v>0</v>
      </c>
      <c r="CH496" s="54">
        <f>(CI496-CE496)</f>
        <v>0</v>
      </c>
      <c r="CI496" s="54"/>
      <c r="CJ496" s="54"/>
      <c r="CK496" s="54">
        <f t="shared" si="1570"/>
        <v>0</v>
      </c>
      <c r="CL496" s="54">
        <f>(CM496-CI496)</f>
        <v>0</v>
      </c>
      <c r="CM496" s="54"/>
      <c r="CN496" s="54"/>
      <c r="CO496" s="54">
        <f t="shared" si="1571"/>
        <v>0</v>
      </c>
      <c r="CP496" s="54">
        <f>(CQ496-CM496)</f>
        <v>0</v>
      </c>
      <c r="CQ496" s="54"/>
      <c r="CR496" s="54"/>
      <c r="CS496" s="54">
        <f t="shared" si="1572"/>
        <v>0</v>
      </c>
      <c r="CT496" s="54">
        <f>(CU496-CQ496)</f>
        <v>0</v>
      </c>
      <c r="CU496" s="54"/>
      <c r="CV496" s="54"/>
      <c r="CW496" s="54">
        <f t="shared" si="1573"/>
        <v>0</v>
      </c>
      <c r="CX496" s="54">
        <f>(CY496-CU496)</f>
        <v>0</v>
      </c>
      <c r="CY496" s="54"/>
      <c r="CZ496" s="54"/>
      <c r="DA496" s="54"/>
      <c r="DB496" s="54">
        <v>0</v>
      </c>
      <c r="DC496" s="54">
        <v>0</v>
      </c>
      <c r="DD496" s="54">
        <f t="shared" si="1575"/>
        <v>0</v>
      </c>
      <c r="DE496" s="54">
        <f t="shared" si="1576"/>
        <v>0</v>
      </c>
      <c r="DF496" s="54"/>
      <c r="DG496" s="54"/>
      <c r="DH496" s="54"/>
      <c r="DI496" s="54">
        <f t="shared" si="1577"/>
        <v>0</v>
      </c>
      <c r="DJ496" s="54">
        <f>(DK496-DG496)</f>
        <v>0</v>
      </c>
      <c r="DK496" s="54"/>
      <c r="DL496" s="54">
        <f t="shared" si="1578"/>
        <v>0</v>
      </c>
      <c r="DM496" s="54">
        <f>(DN496-DK496)</f>
        <v>0</v>
      </c>
      <c r="DN496" s="54"/>
      <c r="DO496" s="54"/>
      <c r="DP496" s="54">
        <f t="shared" si="1580"/>
        <v>0</v>
      </c>
      <c r="DQ496" s="54">
        <f>(DR496-DN496)</f>
        <v>0</v>
      </c>
      <c r="DR496" s="54"/>
      <c r="DS496" s="54"/>
      <c r="DT496" s="54">
        <f t="shared" si="1582"/>
        <v>0</v>
      </c>
      <c r="DU496" s="54">
        <f>(DV496-DR496)</f>
        <v>0</v>
      </c>
      <c r="DV496" s="54"/>
      <c r="DW496" s="54"/>
      <c r="DX496" s="54"/>
      <c r="DY496" s="54"/>
      <c r="DZ496" s="54"/>
    </row>
    <row r="497" spans="1:130" ht="20.100000000000001" hidden="1" customHeight="1" x14ac:dyDescent="0.25">
      <c r="A497" s="907" t="s">
        <v>0</v>
      </c>
      <c r="B497" s="901" t="s">
        <v>0</v>
      </c>
      <c r="C497" s="909" t="s">
        <v>151</v>
      </c>
      <c r="D497" s="909"/>
      <c r="E497" s="909"/>
      <c r="F497" s="909"/>
      <c r="G497" s="909"/>
      <c r="H497" s="909"/>
      <c r="I497" s="909"/>
      <c r="J497" s="909" t="s">
        <v>2</v>
      </c>
      <c r="K497" s="912" t="s">
        <v>3</v>
      </c>
      <c r="L497" s="912"/>
      <c r="M497" s="912"/>
      <c r="N497" s="912"/>
      <c r="O497" s="915" t="s">
        <v>4</v>
      </c>
      <c r="P497" s="898" t="s">
        <v>361</v>
      </c>
      <c r="Q497" s="898" t="s">
        <v>247</v>
      </c>
      <c r="R497" s="898" t="s">
        <v>301</v>
      </c>
      <c r="S497" s="898" t="s">
        <v>362</v>
      </c>
      <c r="T497" s="898" t="s">
        <v>329</v>
      </c>
      <c r="U497" s="898" t="s">
        <v>331</v>
      </c>
      <c r="V497" s="898" t="s">
        <v>363</v>
      </c>
      <c r="W497" s="730" t="s">
        <v>315</v>
      </c>
      <c r="X497" s="898" t="s">
        <v>323</v>
      </c>
      <c r="Y497" s="898" t="s">
        <v>347</v>
      </c>
      <c r="Z497" s="898" t="s">
        <v>348</v>
      </c>
      <c r="AA497" s="898" t="s">
        <v>357</v>
      </c>
      <c r="AB497" s="898" t="s">
        <v>379</v>
      </c>
      <c r="AC497" s="898" t="s">
        <v>367</v>
      </c>
      <c r="AD497" s="898" t="s">
        <v>370</v>
      </c>
      <c r="AE497" s="898" t="s">
        <v>364</v>
      </c>
      <c r="AF497" s="898" t="s">
        <v>323</v>
      </c>
      <c r="AG497" s="898" t="s">
        <v>375</v>
      </c>
      <c r="AH497" s="901" t="s">
        <v>314</v>
      </c>
      <c r="AI497" s="901"/>
      <c r="AJ497" s="898" t="s">
        <v>369</v>
      </c>
      <c r="AK497" s="898" t="s">
        <v>376</v>
      </c>
      <c r="AL497" s="898" t="s">
        <v>378</v>
      </c>
      <c r="AM497" s="898" t="s">
        <v>417</v>
      </c>
      <c r="AN497" s="898" t="s">
        <v>424</v>
      </c>
      <c r="AO497" s="898" t="s">
        <v>395</v>
      </c>
      <c r="AP497" s="898" t="s">
        <v>420</v>
      </c>
      <c r="AQ497" s="898" t="s">
        <v>483</v>
      </c>
      <c r="AR497" s="898" t="s">
        <v>572</v>
      </c>
      <c r="AS497" s="898" t="s">
        <v>422</v>
      </c>
      <c r="AT497" s="898" t="s">
        <v>421</v>
      </c>
      <c r="AU497" s="898" t="s">
        <v>433</v>
      </c>
      <c r="AV497" s="898" t="s">
        <v>474</v>
      </c>
      <c r="AW497" s="898" t="s">
        <v>103</v>
      </c>
      <c r="AX497" s="898"/>
      <c r="AY497" s="898" t="s">
        <v>323</v>
      </c>
      <c r="AZ497" s="898" t="s">
        <v>323</v>
      </c>
      <c r="BA497" s="898" t="s">
        <v>399</v>
      </c>
      <c r="BB497" s="898" t="s">
        <v>569</v>
      </c>
      <c r="BC497" s="898" t="s">
        <v>573</v>
      </c>
      <c r="BD497" s="898" t="s">
        <v>560</v>
      </c>
      <c r="BE497" s="898" t="s">
        <v>589</v>
      </c>
      <c r="BF497" s="898" t="s">
        <v>622</v>
      </c>
      <c r="BG497" s="898" t="s">
        <v>684</v>
      </c>
      <c r="BH497" s="898" t="s">
        <v>623</v>
      </c>
      <c r="BI497" s="898" t="s">
        <v>323</v>
      </c>
      <c r="BJ497" s="898" t="s">
        <v>682</v>
      </c>
      <c r="BK497" s="898" t="s">
        <v>669</v>
      </c>
      <c r="BL497" s="898" t="s">
        <v>601</v>
      </c>
      <c r="BM497" s="730"/>
      <c r="BN497" s="730"/>
      <c r="BO497" s="898" t="s">
        <v>674</v>
      </c>
      <c r="BP497" s="730"/>
      <c r="BQ497" s="730"/>
      <c r="BR497" s="898" t="s">
        <v>323</v>
      </c>
      <c r="BS497" s="898" t="s">
        <v>685</v>
      </c>
      <c r="BT497" s="898" t="s">
        <v>696</v>
      </c>
      <c r="BU497" s="898" t="s">
        <v>323</v>
      </c>
      <c r="BV497" s="898" t="s">
        <v>691</v>
      </c>
      <c r="BW497" s="730"/>
      <c r="BX497" s="730"/>
      <c r="BY497" s="898" t="s">
        <v>694</v>
      </c>
      <c r="BZ497" s="898" t="s">
        <v>696</v>
      </c>
      <c r="CA497" s="898" t="s">
        <v>707</v>
      </c>
      <c r="CB497" s="898" t="s">
        <v>706</v>
      </c>
      <c r="CC497" s="898" t="s">
        <v>675</v>
      </c>
      <c r="CD497" s="898" t="s">
        <v>676</v>
      </c>
      <c r="CE497" s="898" t="s">
        <v>708</v>
      </c>
      <c r="CF497" s="898" t="s">
        <v>713</v>
      </c>
      <c r="CG497" s="898" t="s">
        <v>617</v>
      </c>
      <c r="CH497" s="898" t="s">
        <v>323</v>
      </c>
      <c r="CI497" s="898" t="s">
        <v>724</v>
      </c>
      <c r="CJ497" s="898"/>
      <c r="CK497" s="898" t="s">
        <v>617</v>
      </c>
      <c r="CL497" s="898" t="s">
        <v>323</v>
      </c>
      <c r="CM497" s="898" t="s">
        <v>725</v>
      </c>
      <c r="CN497" s="898"/>
      <c r="CO497" s="898" t="s">
        <v>617</v>
      </c>
      <c r="CP497" s="898" t="s">
        <v>323</v>
      </c>
      <c r="CQ497" s="898" t="s">
        <v>729</v>
      </c>
      <c r="CR497" s="898" t="s">
        <v>742</v>
      </c>
      <c r="CS497" s="898" t="s">
        <v>617</v>
      </c>
      <c r="CT497" s="898" t="s">
        <v>323</v>
      </c>
      <c r="CU497" s="898" t="s">
        <v>730</v>
      </c>
      <c r="CV497" s="898" t="s">
        <v>742</v>
      </c>
      <c r="CW497" s="898" t="s">
        <v>617</v>
      </c>
      <c r="CX497" s="898" t="s">
        <v>323</v>
      </c>
      <c r="CY497" s="898" t="s">
        <v>754</v>
      </c>
      <c r="CZ497" s="898" t="s">
        <v>676</v>
      </c>
      <c r="DA497" s="898" t="s">
        <v>726</v>
      </c>
      <c r="DB497" s="775" t="s">
        <v>756</v>
      </c>
      <c r="DC497" s="775" t="s">
        <v>756</v>
      </c>
      <c r="DD497" s="898" t="s">
        <v>617</v>
      </c>
      <c r="DE497" s="898" t="s">
        <v>617</v>
      </c>
      <c r="DF497" s="898" t="s">
        <v>791</v>
      </c>
      <c r="DG497" s="898" t="s">
        <v>727</v>
      </c>
      <c r="DH497" s="898" t="s">
        <v>762</v>
      </c>
      <c r="DI497" s="898" t="s">
        <v>617</v>
      </c>
      <c r="DJ497" s="898" t="s">
        <v>323</v>
      </c>
      <c r="DK497" s="898" t="s">
        <v>769</v>
      </c>
      <c r="DL497" s="898" t="s">
        <v>617</v>
      </c>
      <c r="DM497" s="898" t="s">
        <v>323</v>
      </c>
      <c r="DN497" s="898" t="s">
        <v>769</v>
      </c>
      <c r="DO497" s="898" t="s">
        <v>777</v>
      </c>
      <c r="DP497" s="898" t="s">
        <v>617</v>
      </c>
      <c r="DQ497" s="898" t="s">
        <v>323</v>
      </c>
      <c r="DR497" s="898" t="s">
        <v>769</v>
      </c>
      <c r="DS497" s="898" t="s">
        <v>794</v>
      </c>
      <c r="DT497" s="898" t="s">
        <v>617</v>
      </c>
      <c r="DU497" s="898" t="s">
        <v>323</v>
      </c>
      <c r="DV497" s="901" t="s">
        <v>769</v>
      </c>
      <c r="DW497" s="898" t="s">
        <v>769</v>
      </c>
      <c r="DX497" s="898" t="s">
        <v>769</v>
      </c>
      <c r="DY497" s="898" t="s">
        <v>769</v>
      </c>
      <c r="DZ497" s="898" t="s">
        <v>769</v>
      </c>
    </row>
    <row r="498" spans="1:130" ht="20.100000000000001" hidden="1" customHeight="1" x14ac:dyDescent="0.25">
      <c r="A498" s="896"/>
      <c r="B498" s="899"/>
      <c r="C498" s="910"/>
      <c r="D498" s="910"/>
      <c r="E498" s="910"/>
      <c r="F498" s="910"/>
      <c r="G498" s="910"/>
      <c r="H498" s="910"/>
      <c r="I498" s="910"/>
      <c r="J498" s="910"/>
      <c r="K498" s="913"/>
      <c r="L498" s="913"/>
      <c r="M498" s="913"/>
      <c r="N498" s="913"/>
      <c r="O498" s="916"/>
      <c r="P498" s="899"/>
      <c r="Q498" s="899"/>
      <c r="R498" s="899"/>
      <c r="S498" s="899"/>
      <c r="T498" s="899"/>
      <c r="U498" s="899"/>
      <c r="V498" s="899"/>
      <c r="W498" s="727" t="s">
        <v>333</v>
      </c>
      <c r="X498" s="899"/>
      <c r="Y498" s="899"/>
      <c r="Z498" s="899"/>
      <c r="AA498" s="899"/>
      <c r="AB498" s="899"/>
      <c r="AC498" s="899"/>
      <c r="AD498" s="899"/>
      <c r="AE498" s="899"/>
      <c r="AF498" s="899"/>
      <c r="AG498" s="899"/>
      <c r="AH498" s="916" t="s">
        <v>299</v>
      </c>
      <c r="AI498" s="916" t="s">
        <v>337</v>
      </c>
      <c r="AJ498" s="899"/>
      <c r="AK498" s="899"/>
      <c r="AL498" s="899"/>
      <c r="AM498" s="899"/>
      <c r="AN498" s="899"/>
      <c r="AO498" s="899"/>
      <c r="AP498" s="899"/>
      <c r="AQ498" s="899"/>
      <c r="AR498" s="899"/>
      <c r="AS498" s="899"/>
      <c r="AT498" s="899"/>
      <c r="AU498" s="899"/>
      <c r="AV498" s="899"/>
      <c r="AW498" s="899"/>
      <c r="AX498" s="899"/>
      <c r="AY498" s="899"/>
      <c r="AZ498" s="899"/>
      <c r="BA498" s="899"/>
      <c r="BB498" s="899"/>
      <c r="BC498" s="899"/>
      <c r="BD498" s="899"/>
      <c r="BE498" s="899"/>
      <c r="BF498" s="899"/>
      <c r="BG498" s="899"/>
      <c r="BH498" s="899"/>
      <c r="BI498" s="899"/>
      <c r="BJ498" s="899"/>
      <c r="BK498" s="899"/>
      <c r="BL498" s="899"/>
      <c r="BM498" s="727"/>
      <c r="BN498" s="727"/>
      <c r="BO498" s="899"/>
      <c r="BP498" s="727"/>
      <c r="BQ498" s="727"/>
      <c r="BR498" s="899"/>
      <c r="BS498" s="899"/>
      <c r="BT498" s="899"/>
      <c r="BU498" s="899"/>
      <c r="BV498" s="899"/>
      <c r="BW498" s="727"/>
      <c r="BX498" s="727"/>
      <c r="BY498" s="899"/>
      <c r="BZ498" s="899"/>
      <c r="CA498" s="899"/>
      <c r="CB498" s="899"/>
      <c r="CC498" s="899"/>
      <c r="CD498" s="899"/>
      <c r="CE498" s="899"/>
      <c r="CF498" s="899"/>
      <c r="CG498" s="899"/>
      <c r="CH498" s="899"/>
      <c r="CI498" s="899"/>
      <c r="CJ498" s="899"/>
      <c r="CK498" s="899"/>
      <c r="CL498" s="899"/>
      <c r="CM498" s="899"/>
      <c r="CN498" s="899"/>
      <c r="CO498" s="899"/>
      <c r="CP498" s="899"/>
      <c r="CQ498" s="899"/>
      <c r="CR498" s="899"/>
      <c r="CS498" s="899"/>
      <c r="CT498" s="899"/>
      <c r="CU498" s="899"/>
      <c r="CV498" s="899"/>
      <c r="CW498" s="899"/>
      <c r="CX498" s="899"/>
      <c r="CY498" s="899"/>
      <c r="CZ498" s="899"/>
      <c r="DA498" s="899"/>
      <c r="DB498" s="776">
        <v>0</v>
      </c>
      <c r="DC498" s="776">
        <v>0</v>
      </c>
      <c r="DD498" s="899"/>
      <c r="DE498" s="899"/>
      <c r="DF498" s="899"/>
      <c r="DG498" s="899"/>
      <c r="DH498" s="899"/>
      <c r="DI498" s="899"/>
      <c r="DJ498" s="899"/>
      <c r="DK498" s="899"/>
      <c r="DL498" s="899"/>
      <c r="DM498" s="899"/>
      <c r="DN498" s="899"/>
      <c r="DO498" s="899"/>
      <c r="DP498" s="899"/>
      <c r="DQ498" s="899"/>
      <c r="DR498" s="899"/>
      <c r="DS498" s="899"/>
      <c r="DT498" s="899"/>
      <c r="DU498" s="899"/>
      <c r="DV498" s="899"/>
      <c r="DW498" s="899"/>
      <c r="DX498" s="899"/>
      <c r="DY498" s="899"/>
      <c r="DZ498" s="899"/>
    </row>
    <row r="499" spans="1:130" ht="20.100000000000001" hidden="1" customHeight="1" thickBot="1" x14ac:dyDescent="0.3">
      <c r="A499" s="908"/>
      <c r="B499" s="906"/>
      <c r="C499" s="911"/>
      <c r="D499" s="911"/>
      <c r="E499" s="911"/>
      <c r="F499" s="911"/>
      <c r="G499" s="911"/>
      <c r="H499" s="911"/>
      <c r="I499" s="911"/>
      <c r="J499" s="911"/>
      <c r="K499" s="914"/>
      <c r="L499" s="914"/>
      <c r="M499" s="914"/>
      <c r="N499" s="914"/>
      <c r="O499" s="917"/>
      <c r="P499" s="900"/>
      <c r="Q499" s="900"/>
      <c r="R499" s="900"/>
      <c r="S499" s="900"/>
      <c r="T499" s="900"/>
      <c r="U499" s="900"/>
      <c r="V499" s="900"/>
      <c r="W499" s="728"/>
      <c r="X499" s="900"/>
      <c r="Y499" s="900"/>
      <c r="Z499" s="900"/>
      <c r="AA499" s="900"/>
      <c r="AB499" s="900"/>
      <c r="AC499" s="900"/>
      <c r="AD499" s="900"/>
      <c r="AE499" s="900"/>
      <c r="AF499" s="900"/>
      <c r="AG499" s="900"/>
      <c r="AH499" s="917"/>
      <c r="AI499" s="917"/>
      <c r="AJ499" s="900"/>
      <c r="AK499" s="900"/>
      <c r="AL499" s="900"/>
      <c r="AM499" s="900"/>
      <c r="AN499" s="900"/>
      <c r="AO499" s="900"/>
      <c r="AP499" s="900"/>
      <c r="AQ499" s="900"/>
      <c r="AR499" s="900"/>
      <c r="AS499" s="900"/>
      <c r="AT499" s="900"/>
      <c r="AU499" s="900"/>
      <c r="AV499" s="900"/>
      <c r="AW499" s="728" t="s">
        <v>377</v>
      </c>
      <c r="AX499" s="728" t="s">
        <v>425</v>
      </c>
      <c r="AY499" s="900"/>
      <c r="AZ499" s="900"/>
      <c r="BA499" s="900"/>
      <c r="BB499" s="900"/>
      <c r="BC499" s="900"/>
      <c r="BD499" s="900"/>
      <c r="BE499" s="900"/>
      <c r="BF499" s="900"/>
      <c r="BG499" s="900"/>
      <c r="BH499" s="900"/>
      <c r="BI499" s="900"/>
      <c r="BJ499" s="900"/>
      <c r="BK499" s="900"/>
      <c r="BL499" s="900"/>
      <c r="BM499" s="728"/>
      <c r="BN499" s="728"/>
      <c r="BO499" s="900"/>
      <c r="BP499" s="728"/>
      <c r="BQ499" s="728"/>
      <c r="BR499" s="900"/>
      <c r="BS499" s="900"/>
      <c r="BT499" s="906"/>
      <c r="BU499" s="900"/>
      <c r="BV499" s="906"/>
      <c r="BW499" s="729"/>
      <c r="BX499" s="729"/>
      <c r="BY499" s="906"/>
      <c r="BZ499" s="906"/>
      <c r="CA499" s="906"/>
      <c r="CB499" s="906"/>
      <c r="CC499" s="900"/>
      <c r="CD499" s="900"/>
      <c r="CE499" s="900"/>
      <c r="CF499" s="900"/>
      <c r="CG499" s="900"/>
      <c r="CH499" s="900"/>
      <c r="CI499" s="900"/>
      <c r="CJ499" s="900"/>
      <c r="CK499" s="900"/>
      <c r="CL499" s="900"/>
      <c r="CM499" s="900"/>
      <c r="CN499" s="900"/>
      <c r="CO499" s="900"/>
      <c r="CP499" s="900"/>
      <c r="CQ499" s="900"/>
      <c r="CR499" s="900"/>
      <c r="CS499" s="900"/>
      <c r="CT499" s="900"/>
      <c r="CU499" s="900"/>
      <c r="CV499" s="900"/>
      <c r="CW499" s="900"/>
      <c r="CX499" s="900"/>
      <c r="CY499" s="900"/>
      <c r="CZ499" s="900"/>
      <c r="DA499" s="900"/>
      <c r="DB499" s="777">
        <v>0</v>
      </c>
      <c r="DC499" s="777">
        <v>0</v>
      </c>
      <c r="DD499" s="900"/>
      <c r="DE499" s="900"/>
      <c r="DF499" s="900"/>
      <c r="DG499" s="900"/>
      <c r="DH499" s="900"/>
      <c r="DI499" s="900"/>
      <c r="DJ499" s="900"/>
      <c r="DK499" s="900"/>
      <c r="DL499" s="900"/>
      <c r="DM499" s="900"/>
      <c r="DN499" s="900"/>
      <c r="DO499" s="900"/>
      <c r="DP499" s="900"/>
      <c r="DQ499" s="900"/>
      <c r="DR499" s="900"/>
      <c r="DS499" s="900"/>
      <c r="DT499" s="900"/>
      <c r="DU499" s="900"/>
      <c r="DV499" s="906"/>
      <c r="DW499" s="900"/>
      <c r="DX499" s="900"/>
      <c r="DY499" s="900"/>
      <c r="DZ499" s="900"/>
    </row>
    <row r="500" spans="1:130" s="508" customFormat="1" ht="20.100000000000001" hidden="1" customHeight="1" thickBot="1" x14ac:dyDescent="0.3">
      <c r="A500" s="650">
        <v>1</v>
      </c>
      <c r="B500" s="806">
        <v>1</v>
      </c>
      <c r="C500" s="559" t="s">
        <v>153</v>
      </c>
      <c r="D500" s="806" t="s">
        <v>154</v>
      </c>
      <c r="E500" s="806" t="s">
        <v>155</v>
      </c>
      <c r="F500" s="806" t="s">
        <v>156</v>
      </c>
      <c r="G500" s="806" t="s">
        <v>157</v>
      </c>
      <c r="H500" s="806" t="s">
        <v>158</v>
      </c>
      <c r="I500" s="806" t="s">
        <v>159</v>
      </c>
      <c r="J500" s="559" t="s">
        <v>154</v>
      </c>
      <c r="K500" s="925">
        <v>4</v>
      </c>
      <c r="L500" s="925"/>
      <c r="M500" s="925"/>
      <c r="N500" s="925"/>
      <c r="O500" s="806">
        <v>5</v>
      </c>
      <c r="P500" s="725">
        <v>15</v>
      </c>
      <c r="Q500" s="725">
        <v>16</v>
      </c>
      <c r="R500" s="725">
        <v>17</v>
      </c>
      <c r="S500" s="725">
        <v>9</v>
      </c>
      <c r="T500" s="725">
        <v>10</v>
      </c>
      <c r="U500" s="725">
        <v>11</v>
      </c>
      <c r="V500" s="725">
        <v>12</v>
      </c>
      <c r="W500" s="725">
        <v>13</v>
      </c>
      <c r="X500" s="725">
        <v>14</v>
      </c>
      <c r="Y500" s="725"/>
      <c r="Z500" s="725"/>
      <c r="AA500" s="725">
        <v>12</v>
      </c>
      <c r="AB500" s="725">
        <v>9</v>
      </c>
      <c r="AC500" s="725">
        <v>10</v>
      </c>
      <c r="AD500" s="725">
        <v>10</v>
      </c>
      <c r="AE500" s="725">
        <v>11</v>
      </c>
      <c r="AF500" s="725">
        <v>12</v>
      </c>
      <c r="AG500" s="725">
        <v>11</v>
      </c>
      <c r="AH500" s="725">
        <v>14</v>
      </c>
      <c r="AI500" s="725">
        <v>15</v>
      </c>
      <c r="AJ500" s="725">
        <v>14</v>
      </c>
      <c r="AK500" s="725">
        <v>12</v>
      </c>
      <c r="AL500" s="725">
        <v>13</v>
      </c>
      <c r="AM500" s="725">
        <v>9</v>
      </c>
      <c r="AN500" s="725">
        <v>9</v>
      </c>
      <c r="AO500" s="560">
        <v>10</v>
      </c>
      <c r="AP500" s="725">
        <v>11</v>
      </c>
      <c r="AQ500" s="725">
        <v>12</v>
      </c>
      <c r="AR500" s="725">
        <v>9</v>
      </c>
      <c r="AS500" s="725">
        <v>13</v>
      </c>
      <c r="AT500" s="725">
        <v>14</v>
      </c>
      <c r="AU500" s="725">
        <v>12</v>
      </c>
      <c r="AV500" s="725">
        <v>10</v>
      </c>
      <c r="AW500" s="725">
        <v>15</v>
      </c>
      <c r="AX500" s="725">
        <v>16</v>
      </c>
      <c r="AY500" s="725">
        <v>12</v>
      </c>
      <c r="AZ500" s="725">
        <v>12</v>
      </c>
      <c r="BA500" s="725">
        <v>13</v>
      </c>
      <c r="BB500" s="725">
        <v>11</v>
      </c>
      <c r="BC500" s="725">
        <v>12</v>
      </c>
      <c r="BD500" s="725">
        <v>12</v>
      </c>
      <c r="BE500" s="725">
        <v>10</v>
      </c>
      <c r="BF500" s="725">
        <v>13</v>
      </c>
      <c r="BG500" s="725">
        <v>9</v>
      </c>
      <c r="BH500" s="725">
        <v>10</v>
      </c>
      <c r="BI500" s="725">
        <v>12</v>
      </c>
      <c r="BJ500" s="725">
        <v>11</v>
      </c>
      <c r="BK500" s="725">
        <v>10</v>
      </c>
      <c r="BL500" s="725">
        <v>11</v>
      </c>
      <c r="BM500" s="725">
        <v>13</v>
      </c>
      <c r="BN500" s="725">
        <v>14</v>
      </c>
      <c r="BO500" s="725">
        <v>12</v>
      </c>
      <c r="BP500" s="621">
        <v>15</v>
      </c>
      <c r="BQ500" s="621">
        <v>16</v>
      </c>
      <c r="BR500" s="725">
        <v>12</v>
      </c>
      <c r="BS500" s="725">
        <v>13</v>
      </c>
      <c r="BT500" s="725"/>
      <c r="BU500" s="725">
        <v>14</v>
      </c>
      <c r="BV500" s="725"/>
      <c r="BW500" s="725"/>
      <c r="BX500" s="725"/>
      <c r="BY500" s="725">
        <v>13</v>
      </c>
      <c r="BZ500" s="725">
        <v>14</v>
      </c>
      <c r="CA500" s="725">
        <v>15</v>
      </c>
      <c r="CB500" s="725">
        <v>16</v>
      </c>
      <c r="CC500" s="725">
        <v>17</v>
      </c>
      <c r="CD500" s="725">
        <v>16</v>
      </c>
      <c r="CE500" s="725">
        <v>6</v>
      </c>
      <c r="CF500" s="725">
        <v>7</v>
      </c>
      <c r="CG500" s="725">
        <v>8</v>
      </c>
      <c r="CH500" s="725">
        <v>9</v>
      </c>
      <c r="CI500" s="725">
        <v>10</v>
      </c>
      <c r="CJ500" s="725"/>
      <c r="CK500" s="725">
        <v>8</v>
      </c>
      <c r="CL500" s="725">
        <v>9</v>
      </c>
      <c r="CM500" s="725">
        <v>10</v>
      </c>
      <c r="CN500" s="725"/>
      <c r="CO500" s="725">
        <v>8</v>
      </c>
      <c r="CP500" s="725">
        <v>9</v>
      </c>
      <c r="CQ500" s="725">
        <v>10</v>
      </c>
      <c r="CR500" s="725"/>
      <c r="CS500" s="725">
        <v>8</v>
      </c>
      <c r="CT500" s="725">
        <v>9</v>
      </c>
      <c r="CU500" s="725"/>
      <c r="CV500" s="742"/>
      <c r="CW500" s="742">
        <v>8</v>
      </c>
      <c r="CX500" s="742">
        <v>9</v>
      </c>
      <c r="CY500" s="742"/>
      <c r="CZ500" s="785"/>
      <c r="DA500" s="785"/>
      <c r="DB500" s="772">
        <v>0</v>
      </c>
      <c r="DC500" s="772">
        <v>0</v>
      </c>
      <c r="DD500" s="770">
        <v>8</v>
      </c>
      <c r="DE500" s="770">
        <v>8</v>
      </c>
      <c r="DF500" s="827"/>
      <c r="DG500" s="827"/>
      <c r="DH500" s="743"/>
      <c r="DI500" s="743">
        <v>8</v>
      </c>
      <c r="DJ500" s="743">
        <v>9</v>
      </c>
      <c r="DK500" s="827"/>
      <c r="DL500" s="781">
        <v>8</v>
      </c>
      <c r="DM500" s="781">
        <v>9</v>
      </c>
      <c r="DN500" s="827"/>
      <c r="DO500" s="783"/>
      <c r="DP500" s="783">
        <v>8</v>
      </c>
      <c r="DQ500" s="783">
        <v>9</v>
      </c>
      <c r="DR500" s="827"/>
      <c r="DS500" s="833"/>
      <c r="DT500" s="829">
        <v>8</v>
      </c>
      <c r="DU500" s="829">
        <v>9</v>
      </c>
      <c r="DV500" s="841"/>
      <c r="DW500" s="783"/>
      <c r="DX500" s="792"/>
      <c r="DY500" s="783"/>
      <c r="DZ500" s="783"/>
    </row>
    <row r="501" spans="1:130" x14ac:dyDescent="0.25">
      <c r="DF501" s="647">
        <v>82604458.429999992</v>
      </c>
      <c r="DO501" s="647">
        <v>45011488.340000004</v>
      </c>
    </row>
    <row r="502" spans="1:130" x14ac:dyDescent="0.25">
      <c r="DC502" s="647">
        <v>35772080.710000001</v>
      </c>
      <c r="DF502" s="647" t="e">
        <f>DF501-#REF!</f>
        <v>#REF!</v>
      </c>
      <c r="DO502" s="647" t="e">
        <f>DO501-#REF!</f>
        <v>#REF!</v>
      </c>
      <c r="DS502" s="647">
        <v>65341282.689999998</v>
      </c>
      <c r="DX502" s="647">
        <v>313660255.46000004</v>
      </c>
    </row>
    <row r="503" spans="1:130" x14ac:dyDescent="0.25">
      <c r="DC503" s="647" t="e">
        <f>DC502-#REF!</f>
        <v>#REF!</v>
      </c>
      <c r="DS503" s="647" t="e">
        <f>DS502-#REF!</f>
        <v>#REF!</v>
      </c>
      <c r="DX503" s="647" t="e">
        <f>#REF!-DX502</f>
        <v>#REF!</v>
      </c>
    </row>
  </sheetData>
  <mergeCells count="912">
    <mergeCell ref="M239:O239"/>
    <mergeCell ref="L238:O238"/>
    <mergeCell ref="L236:O236"/>
    <mergeCell ref="N234:O234"/>
    <mergeCell ref="N232:O232"/>
    <mergeCell ref="M231:O231"/>
    <mergeCell ref="L230:O230"/>
    <mergeCell ref="L262:O262"/>
    <mergeCell ref="N260:O260"/>
    <mergeCell ref="L256:O256"/>
    <mergeCell ref="L255:O255"/>
    <mergeCell ref="L254:O254"/>
    <mergeCell ref="N252:O252"/>
    <mergeCell ref="M251:O251"/>
    <mergeCell ref="N242:O242"/>
    <mergeCell ref="N240:O240"/>
    <mergeCell ref="CK149:CK151"/>
    <mergeCell ref="CL149:CL151"/>
    <mergeCell ref="CM149:CM151"/>
    <mergeCell ref="CJ149:CJ151"/>
    <mergeCell ref="L227:O227"/>
    <mergeCell ref="N224:O224"/>
    <mergeCell ref="N222:O222"/>
    <mergeCell ref="M221:O221"/>
    <mergeCell ref="L220:O220"/>
    <mergeCell ref="L216:O216"/>
    <mergeCell ref="L215:O215"/>
    <mergeCell ref="L214:O214"/>
    <mergeCell ref="N207:O207"/>
    <mergeCell ref="L226:O226"/>
    <mergeCell ref="N188:O188"/>
    <mergeCell ref="N183:O183"/>
    <mergeCell ref="M182:O182"/>
    <mergeCell ref="N179:O179"/>
    <mergeCell ref="N177:O177"/>
    <mergeCell ref="N174:O174"/>
    <mergeCell ref="M173:O173"/>
    <mergeCell ref="M166:O166"/>
    <mergeCell ref="DT407:DT409"/>
    <mergeCell ref="DU407:DU409"/>
    <mergeCell ref="DS497:DS499"/>
    <mergeCell ref="DT497:DT499"/>
    <mergeCell ref="DU497:DU499"/>
    <mergeCell ref="N205:O205"/>
    <mergeCell ref="N194:O194"/>
    <mergeCell ref="DS1:DS3"/>
    <mergeCell ref="DT1:DT3"/>
    <mergeCell ref="DU1:DU3"/>
    <mergeCell ref="DS4:DS6"/>
    <mergeCell ref="DT4:DT6"/>
    <mergeCell ref="DU4:DU6"/>
    <mergeCell ref="DS75:DS77"/>
    <mergeCell ref="DT75:DT77"/>
    <mergeCell ref="DU75:DU77"/>
    <mergeCell ref="DS149:DS151"/>
    <mergeCell ref="DT149:DT151"/>
    <mergeCell ref="DU149:DU151"/>
    <mergeCell ref="DK1:DK3"/>
    <mergeCell ref="DK4:DK6"/>
    <mergeCell ref="DK75:DK77"/>
    <mergeCell ref="DK149:DK151"/>
    <mergeCell ref="DD149:DD151"/>
    <mergeCell ref="DV1:DV3"/>
    <mergeCell ref="DV4:DV6"/>
    <mergeCell ref="DV75:DV77"/>
    <mergeCell ref="DV149:DV151"/>
    <mergeCell ref="DV282:DV284"/>
    <mergeCell ref="DV407:DV409"/>
    <mergeCell ref="DV497:DV499"/>
    <mergeCell ref="DF282:DF284"/>
    <mergeCell ref="DL282:DL284"/>
    <mergeCell ref="DM282:DM284"/>
    <mergeCell ref="DN282:DN284"/>
    <mergeCell ref="DF407:DF409"/>
    <mergeCell ref="DL407:DL409"/>
    <mergeCell ref="DM407:DM409"/>
    <mergeCell ref="DN407:DN409"/>
    <mergeCell ref="DF497:DF499"/>
    <mergeCell ref="DL497:DL499"/>
    <mergeCell ref="DM497:DM499"/>
    <mergeCell ref="DN497:DN499"/>
    <mergeCell ref="DH1:DH3"/>
    <mergeCell ref="DH4:DH6"/>
    <mergeCell ref="DH75:DH77"/>
    <mergeCell ref="DH149:DH151"/>
    <mergeCell ref="DH282:DH284"/>
    <mergeCell ref="DK497:DK499"/>
    <mergeCell ref="DG1:DG3"/>
    <mergeCell ref="DF1:DF3"/>
    <mergeCell ref="DL1:DL3"/>
    <mergeCell ref="DM1:DM3"/>
    <mergeCell ref="DN1:DN3"/>
    <mergeCell ref="DF4:DF6"/>
    <mergeCell ref="DL4:DL6"/>
    <mergeCell ref="DM4:DM6"/>
    <mergeCell ref="DN4:DN6"/>
    <mergeCell ref="DF75:DF77"/>
    <mergeCell ref="DL75:DL77"/>
    <mergeCell ref="DM75:DM77"/>
    <mergeCell ref="DN75:DN77"/>
    <mergeCell ref="DF149:DF151"/>
    <mergeCell ref="DL149:DL151"/>
    <mergeCell ref="DM149:DM151"/>
    <mergeCell ref="DN149:DN151"/>
    <mergeCell ref="DI1:DI3"/>
    <mergeCell ref="DJ1:DJ3"/>
    <mergeCell ref="DI4:DI6"/>
    <mergeCell ref="DJ4:DJ6"/>
    <mergeCell ref="DE407:DE409"/>
    <mergeCell ref="DG282:DG284"/>
    <mergeCell ref="DH407:DH409"/>
    <mergeCell ref="DH497:DH499"/>
    <mergeCell ref="CZ1:CZ3"/>
    <mergeCell ref="DA1:DA3"/>
    <mergeCell ref="DG4:DG6"/>
    <mergeCell ref="CZ4:CZ6"/>
    <mergeCell ref="DA4:DA6"/>
    <mergeCell ref="DG75:DG77"/>
    <mergeCell ref="CZ75:CZ77"/>
    <mergeCell ref="DA75:DA77"/>
    <mergeCell ref="DG149:DG151"/>
    <mergeCell ref="CZ149:CZ151"/>
    <mergeCell ref="DA149:DA151"/>
    <mergeCell ref="DB1:DB3"/>
    <mergeCell ref="DC1:DC3"/>
    <mergeCell ref="DD1:DD3"/>
    <mergeCell ref="DE1:DE3"/>
    <mergeCell ref="DD4:DD6"/>
    <mergeCell ref="DE4:DE6"/>
    <mergeCell ref="DD75:DD77"/>
    <mergeCell ref="DE75:DE77"/>
    <mergeCell ref="DE149:DE151"/>
    <mergeCell ref="CJ282:CJ284"/>
    <mergeCell ref="CK282:CK284"/>
    <mergeCell ref="CL282:CL284"/>
    <mergeCell ref="CM282:CM284"/>
    <mergeCell ref="CJ407:CJ409"/>
    <mergeCell ref="CK407:CK409"/>
    <mergeCell ref="CL407:CL409"/>
    <mergeCell ref="CM407:CM409"/>
    <mergeCell ref="CJ497:CJ499"/>
    <mergeCell ref="CK497:CK499"/>
    <mergeCell ref="CL497:CL499"/>
    <mergeCell ref="CM497:CM499"/>
    <mergeCell ref="CI282:CI284"/>
    <mergeCell ref="CI407:CI409"/>
    <mergeCell ref="CI497:CI499"/>
    <mergeCell ref="CH4:CH6"/>
    <mergeCell ref="CH75:CH77"/>
    <mergeCell ref="CE497:CE499"/>
    <mergeCell ref="CH407:CH409"/>
    <mergeCell ref="CG497:CG499"/>
    <mergeCell ref="CH497:CH499"/>
    <mergeCell ref="CE149:CE151"/>
    <mergeCell ref="K152:N152"/>
    <mergeCell ref="CH282:CH284"/>
    <mergeCell ref="L212:O212"/>
    <mergeCell ref="L213:O213"/>
    <mergeCell ref="BS149:BS151"/>
    <mergeCell ref="BU149:BU151"/>
    <mergeCell ref="CJ1:CJ3"/>
    <mergeCell ref="CI4:CI6"/>
    <mergeCell ref="CH149:CH151"/>
    <mergeCell ref="AU149:AU151"/>
    <mergeCell ref="CF1:CF3"/>
    <mergeCell ref="CI1:CI3"/>
    <mergeCell ref="CH1:CH3"/>
    <mergeCell ref="CG1:CG3"/>
    <mergeCell ref="AJ282:AJ284"/>
    <mergeCell ref="AK282:AK284"/>
    <mergeCell ref="AL282:AL284"/>
    <mergeCell ref="AM282:AM284"/>
    <mergeCell ref="AN282:AN284"/>
    <mergeCell ref="AO282:AO284"/>
    <mergeCell ref="AC282:AC284"/>
    <mergeCell ref="AD282:AD284"/>
    <mergeCell ref="CI75:CI77"/>
    <mergeCell ref="CI149:CI151"/>
    <mergeCell ref="CK1:CK3"/>
    <mergeCell ref="CL1:CL3"/>
    <mergeCell ref="CM1:CM3"/>
    <mergeCell ref="CJ4:CJ6"/>
    <mergeCell ref="CK4:CK6"/>
    <mergeCell ref="CL4:CL6"/>
    <mergeCell ref="CM4:CM6"/>
    <mergeCell ref="CJ75:CJ77"/>
    <mergeCell ref="CK75:CK77"/>
    <mergeCell ref="CL75:CL77"/>
    <mergeCell ref="CM75:CM77"/>
    <mergeCell ref="BE497:BE499"/>
    <mergeCell ref="BF497:BF499"/>
    <mergeCell ref="AV149:AV151"/>
    <mergeCell ref="AW149:AX150"/>
    <mergeCell ref="AY149:AY151"/>
    <mergeCell ref="AR149:AR151"/>
    <mergeCell ref="AS149:AS151"/>
    <mergeCell ref="AT149:AT151"/>
    <mergeCell ref="AZ149:AZ151"/>
    <mergeCell ref="BA149:BA151"/>
    <mergeCell ref="BB149:BB151"/>
    <mergeCell ref="AZ282:AZ284"/>
    <mergeCell ref="BA282:BA284"/>
    <mergeCell ref="BB282:BB284"/>
    <mergeCell ref="BG497:BG499"/>
    <mergeCell ref="AZ497:AZ499"/>
    <mergeCell ref="BA497:BA499"/>
    <mergeCell ref="BB497:BB499"/>
    <mergeCell ref="AQ149:AQ151"/>
    <mergeCell ref="AP149:AP151"/>
    <mergeCell ref="CG4:CG6"/>
    <mergeCell ref="CG75:CG77"/>
    <mergeCell ref="CG149:CG151"/>
    <mergeCell ref="CG282:CG284"/>
    <mergeCell ref="CG407:CG409"/>
    <mergeCell ref="CF4:CF6"/>
    <mergeCell ref="CF75:CF77"/>
    <mergeCell ref="CF149:CF151"/>
    <mergeCell ref="CF282:CF284"/>
    <mergeCell ref="CF407:CF409"/>
    <mergeCell ref="CF497:CF499"/>
    <mergeCell ref="CC282:CC284"/>
    <mergeCell ref="AS282:AS284"/>
    <mergeCell ref="AT282:AT284"/>
    <mergeCell ref="AU282:AU284"/>
    <mergeCell ref="CE282:CE284"/>
    <mergeCell ref="BB407:BB409"/>
    <mergeCell ref="CB407:CB409"/>
    <mergeCell ref="AF407:AF409"/>
    <mergeCell ref="AO407:AO409"/>
    <mergeCell ref="P497:P499"/>
    <mergeCell ref="Q497:Q499"/>
    <mergeCell ref="R497:R499"/>
    <mergeCell ref="S497:S499"/>
    <mergeCell ref="T497:T499"/>
    <mergeCell ref="U497:U499"/>
    <mergeCell ref="AB497:AB499"/>
    <mergeCell ref="R407:R409"/>
    <mergeCell ref="S407:S409"/>
    <mergeCell ref="T407:T409"/>
    <mergeCell ref="AA497:AA499"/>
    <mergeCell ref="AJ407:AJ409"/>
    <mergeCell ref="AG407:AG409"/>
    <mergeCell ref="AH407:AI407"/>
    <mergeCell ref="V407:V409"/>
    <mergeCell ref="X407:X409"/>
    <mergeCell ref="Y407:Y409"/>
    <mergeCell ref="Z407:Z409"/>
    <mergeCell ref="AA407:AA409"/>
    <mergeCell ref="AB407:AB409"/>
    <mergeCell ref="P407:P409"/>
    <mergeCell ref="Q407:Q409"/>
    <mergeCell ref="AH497:AI497"/>
    <mergeCell ref="V497:V499"/>
    <mergeCell ref="X497:X499"/>
    <mergeCell ref="AH498:AH499"/>
    <mergeCell ref="AI498:AI499"/>
    <mergeCell ref="AJ497:AJ499"/>
    <mergeCell ref="AK497:AK499"/>
    <mergeCell ref="K500:N500"/>
    <mergeCell ref="AL497:AL499"/>
    <mergeCell ref="AM497:AM499"/>
    <mergeCell ref="AN497:AN499"/>
    <mergeCell ref="AO497:AO499"/>
    <mergeCell ref="AF497:AF499"/>
    <mergeCell ref="AG497:AG499"/>
    <mergeCell ref="A282:A284"/>
    <mergeCell ref="B282:B284"/>
    <mergeCell ref="C282:I284"/>
    <mergeCell ref="J282:J284"/>
    <mergeCell ref="A407:A409"/>
    <mergeCell ref="B407:B409"/>
    <mergeCell ref="C407:I409"/>
    <mergeCell ref="J407:J409"/>
    <mergeCell ref="K407:N409"/>
    <mergeCell ref="L401:O401"/>
    <mergeCell ref="L403:O403"/>
    <mergeCell ref="M404:O404"/>
    <mergeCell ref="O407:O409"/>
    <mergeCell ref="L418:O418"/>
    <mergeCell ref="L421:O421"/>
    <mergeCell ref="L460:O460"/>
    <mergeCell ref="L462:O462"/>
    <mergeCell ref="N464:O464"/>
    <mergeCell ref="L471:O471"/>
    <mergeCell ref="N495:O495"/>
    <mergeCell ref="AC497:AC499"/>
    <mergeCell ref="AD497:AD499"/>
    <mergeCell ref="AE497:AE499"/>
    <mergeCell ref="Y497:Y499"/>
    <mergeCell ref="Z497:Z499"/>
    <mergeCell ref="A497:A499"/>
    <mergeCell ref="B497:B499"/>
    <mergeCell ref="C497:I499"/>
    <mergeCell ref="J497:J499"/>
    <mergeCell ref="K497:N499"/>
    <mergeCell ref="O497:O499"/>
    <mergeCell ref="L466:O466"/>
    <mergeCell ref="L467:O467"/>
    <mergeCell ref="AC407:AC409"/>
    <mergeCell ref="AD407:AD409"/>
    <mergeCell ref="AE407:AE409"/>
    <mergeCell ref="CE407:CE409"/>
    <mergeCell ref="BI407:BI409"/>
    <mergeCell ref="BJ407:BJ409"/>
    <mergeCell ref="BK407:BK409"/>
    <mergeCell ref="BL407:BL409"/>
    <mergeCell ref="BO407:BO409"/>
    <mergeCell ref="BR407:BR409"/>
    <mergeCell ref="BC407:BC409"/>
    <mergeCell ref="BD407:BD409"/>
    <mergeCell ref="BE407:BE409"/>
    <mergeCell ref="BF407:BF409"/>
    <mergeCell ref="BG407:BG409"/>
    <mergeCell ref="BH407:BH409"/>
    <mergeCell ref="AV407:AV409"/>
    <mergeCell ref="AW407:AX408"/>
    <mergeCell ref="AY407:AY409"/>
    <mergeCell ref="U407:U409"/>
    <mergeCell ref="AZ407:AZ409"/>
    <mergeCell ref="BA407:BA409"/>
    <mergeCell ref="CC407:CC409"/>
    <mergeCell ref="CD407:CD409"/>
    <mergeCell ref="BS407:BS409"/>
    <mergeCell ref="BU407:BU409"/>
    <mergeCell ref="BV407:BV409"/>
    <mergeCell ref="BT407:BT409"/>
    <mergeCell ref="BY407:BY409"/>
    <mergeCell ref="AP407:AP409"/>
    <mergeCell ref="BZ282:BZ284"/>
    <mergeCell ref="CB282:CB284"/>
    <mergeCell ref="CD282:CD284"/>
    <mergeCell ref="BS282:BS284"/>
    <mergeCell ref="BL282:BL284"/>
    <mergeCell ref="BO282:BO284"/>
    <mergeCell ref="BR282:BR284"/>
    <mergeCell ref="BC282:BC284"/>
    <mergeCell ref="BD282:BD284"/>
    <mergeCell ref="BE282:BE284"/>
    <mergeCell ref="BF282:BF284"/>
    <mergeCell ref="BG282:BG284"/>
    <mergeCell ref="BH282:BH284"/>
    <mergeCell ref="AV282:AV284"/>
    <mergeCell ref="AW282:AX283"/>
    <mergeCell ref="AY282:AY284"/>
    <mergeCell ref="AK407:AK409"/>
    <mergeCell ref="AL407:AL409"/>
    <mergeCell ref="AM407:AM409"/>
    <mergeCell ref="AN407:AN409"/>
    <mergeCell ref="AQ407:AQ409"/>
    <mergeCell ref="AR407:AR409"/>
    <mergeCell ref="AS407:AS409"/>
    <mergeCell ref="AT407:AT409"/>
    <mergeCell ref="BZ407:BZ409"/>
    <mergeCell ref="V282:V284"/>
    <mergeCell ref="X282:X284"/>
    <mergeCell ref="Y282:Y284"/>
    <mergeCell ref="Z282:Z284"/>
    <mergeCell ref="AA282:AA284"/>
    <mergeCell ref="AB282:AB284"/>
    <mergeCell ref="AE282:AE284"/>
    <mergeCell ref="AF282:AF284"/>
    <mergeCell ref="AG282:AG284"/>
    <mergeCell ref="AH282:AI282"/>
    <mergeCell ref="AH408:AH409"/>
    <mergeCell ref="AI408:AI409"/>
    <mergeCell ref="L268:O268"/>
    <mergeCell ref="L286:O286"/>
    <mergeCell ref="L288:O288"/>
    <mergeCell ref="M391:O391"/>
    <mergeCell ref="L411:O411"/>
    <mergeCell ref="L414:O414"/>
    <mergeCell ref="K282:N284"/>
    <mergeCell ref="O282:O284"/>
    <mergeCell ref="L313:O313"/>
    <mergeCell ref="L315:O315"/>
    <mergeCell ref="M321:O321"/>
    <mergeCell ref="N328:O328"/>
    <mergeCell ref="L337:O337"/>
    <mergeCell ref="L339:O339"/>
    <mergeCell ref="K285:N285"/>
    <mergeCell ref="M269:O269"/>
    <mergeCell ref="T282:T284"/>
    <mergeCell ref="U282:U284"/>
    <mergeCell ref="AH283:AH284"/>
    <mergeCell ref="AI283:AI284"/>
    <mergeCell ref="L276:O276"/>
    <mergeCell ref="M415:O415"/>
    <mergeCell ref="M371:O371"/>
    <mergeCell ref="L381:O381"/>
    <mergeCell ref="L383:O383"/>
    <mergeCell ref="M384:O384"/>
    <mergeCell ref="L388:O388"/>
    <mergeCell ref="L390:O390"/>
    <mergeCell ref="N344:O344"/>
    <mergeCell ref="N346:O346"/>
    <mergeCell ref="L348:O348"/>
    <mergeCell ref="K410:N410"/>
    <mergeCell ref="L368:O368"/>
    <mergeCell ref="L370:O370"/>
    <mergeCell ref="L361:O361"/>
    <mergeCell ref="L364:O364"/>
    <mergeCell ref="M289:O289"/>
    <mergeCell ref="N304:O304"/>
    <mergeCell ref="L375:O375"/>
    <mergeCell ref="L377:O377"/>
    <mergeCell ref="M378:O378"/>
    <mergeCell ref="P282:P284"/>
    <mergeCell ref="Q282:Q284"/>
    <mergeCell ref="R282:R284"/>
    <mergeCell ref="S282:S284"/>
    <mergeCell ref="AP282:AP284"/>
    <mergeCell ref="AB75:AB77"/>
    <mergeCell ref="P75:P77"/>
    <mergeCell ref="Q75:Q77"/>
    <mergeCell ref="R75:R77"/>
    <mergeCell ref="S75:S77"/>
    <mergeCell ref="T75:T77"/>
    <mergeCell ref="U75:U77"/>
    <mergeCell ref="AM75:AM77"/>
    <mergeCell ref="AN75:AN77"/>
    <mergeCell ref="AO75:AO77"/>
    <mergeCell ref="AC75:AC77"/>
    <mergeCell ref="AD75:AD77"/>
    <mergeCell ref="AJ149:AJ151"/>
    <mergeCell ref="AK149:AK151"/>
    <mergeCell ref="AL149:AL151"/>
    <mergeCell ref="AJ75:AJ77"/>
    <mergeCell ref="AK75:AK77"/>
    <mergeCell ref="AL75:AL77"/>
    <mergeCell ref="AH150:AH151"/>
    <mergeCell ref="AI150:AI151"/>
    <mergeCell ref="P149:P151"/>
    <mergeCell ref="Q149:Q151"/>
    <mergeCell ref="R149:R151"/>
    <mergeCell ref="S149:S151"/>
    <mergeCell ref="T149:T151"/>
    <mergeCell ref="U149:U151"/>
    <mergeCell ref="AM149:AM151"/>
    <mergeCell ref="AB149:AB151"/>
    <mergeCell ref="AF4:AF6"/>
    <mergeCell ref="AG4:AG6"/>
    <mergeCell ref="AH4:AI4"/>
    <mergeCell ref="AV75:AV77"/>
    <mergeCell ref="AP75:AP77"/>
    <mergeCell ref="AQ75:AQ77"/>
    <mergeCell ref="AR75:AR77"/>
    <mergeCell ref="AS75:AS77"/>
    <mergeCell ref="AT75:AT77"/>
    <mergeCell ref="AU75:AU77"/>
    <mergeCell ref="AN149:AN151"/>
    <mergeCell ref="AO149:AO151"/>
    <mergeCell ref="AG149:AG151"/>
    <mergeCell ref="AH149:AI149"/>
    <mergeCell ref="V149:V151"/>
    <mergeCell ref="X149:X151"/>
    <mergeCell ref="Y149:Y151"/>
    <mergeCell ref="Z149:Z151"/>
    <mergeCell ref="AA149:AA151"/>
    <mergeCell ref="AW75:AX76"/>
    <mergeCell ref="AY75:AY77"/>
    <mergeCell ref="AZ75:AZ77"/>
    <mergeCell ref="BA75:BA77"/>
    <mergeCell ref="BB75:BB77"/>
    <mergeCell ref="CB75:CB77"/>
    <mergeCell ref="CC75:CC77"/>
    <mergeCell ref="CD75:CD77"/>
    <mergeCell ref="BZ75:BZ77"/>
    <mergeCell ref="BU75:BU77"/>
    <mergeCell ref="BV75:BV77"/>
    <mergeCell ref="BT75:BT77"/>
    <mergeCell ref="BY75:BY77"/>
    <mergeCell ref="BS75:BS77"/>
    <mergeCell ref="BC75:BC77"/>
    <mergeCell ref="BD75:BD77"/>
    <mergeCell ref="BE75:BE77"/>
    <mergeCell ref="BF75:BF77"/>
    <mergeCell ref="BG75:BG77"/>
    <mergeCell ref="BH75:BH77"/>
    <mergeCell ref="A75:A77"/>
    <mergeCell ref="B75:B77"/>
    <mergeCell ref="C75:I77"/>
    <mergeCell ref="J75:J77"/>
    <mergeCell ref="K75:N77"/>
    <mergeCell ref="O75:O77"/>
    <mergeCell ref="AH76:AH77"/>
    <mergeCell ref="AI76:AI77"/>
    <mergeCell ref="A149:A151"/>
    <mergeCell ref="B149:B151"/>
    <mergeCell ref="C149:I151"/>
    <mergeCell ref="J149:J151"/>
    <mergeCell ref="K149:N151"/>
    <mergeCell ref="O149:O151"/>
    <mergeCell ref="L81:O81"/>
    <mergeCell ref="M93:O93"/>
    <mergeCell ref="N94:O94"/>
    <mergeCell ref="L98:O98"/>
    <mergeCell ref="L99:O99"/>
    <mergeCell ref="L101:O101"/>
    <mergeCell ref="AC149:AC151"/>
    <mergeCell ref="AD149:AD151"/>
    <mergeCell ref="AE149:AE151"/>
    <mergeCell ref="AF149:AF151"/>
    <mergeCell ref="L79:O79"/>
    <mergeCell ref="L80:O80"/>
    <mergeCell ref="V75:V77"/>
    <mergeCell ref="X75:X77"/>
    <mergeCell ref="Y75:Y77"/>
    <mergeCell ref="Z75:Z77"/>
    <mergeCell ref="AA75:AA77"/>
    <mergeCell ref="N56:O56"/>
    <mergeCell ref="N58:O58"/>
    <mergeCell ref="N62:O62"/>
    <mergeCell ref="K78:N78"/>
    <mergeCell ref="AE75:AE77"/>
    <mergeCell ref="AF75:AF77"/>
    <mergeCell ref="AG75:AG77"/>
    <mergeCell ref="AH75:AI75"/>
    <mergeCell ref="N18:O18"/>
    <mergeCell ref="N23:O23"/>
    <mergeCell ref="N30:O30"/>
    <mergeCell ref="N40:O40"/>
    <mergeCell ref="M47:O47"/>
    <mergeCell ref="N48:O48"/>
    <mergeCell ref="L68:O68"/>
    <mergeCell ref="L70:O70"/>
    <mergeCell ref="M71:O71"/>
    <mergeCell ref="N72:O72"/>
    <mergeCell ref="V4:V6"/>
    <mergeCell ref="X4:X6"/>
    <mergeCell ref="Y4:Y6"/>
    <mergeCell ref="Z4:Z6"/>
    <mergeCell ref="AA4:AA6"/>
    <mergeCell ref="AB4:AB6"/>
    <mergeCell ref="P4:P6"/>
    <mergeCell ref="Q4:Q6"/>
    <mergeCell ref="R4:R6"/>
    <mergeCell ref="S4:S6"/>
    <mergeCell ref="T4:T6"/>
    <mergeCell ref="U4:U6"/>
    <mergeCell ref="AO4:AO6"/>
    <mergeCell ref="AC4:AC6"/>
    <mergeCell ref="AD4:AD6"/>
    <mergeCell ref="AV4:AV6"/>
    <mergeCell ref="AW4:AX5"/>
    <mergeCell ref="AY4:AY6"/>
    <mergeCell ref="AZ4:AZ6"/>
    <mergeCell ref="BA4:BA6"/>
    <mergeCell ref="BB4:BB6"/>
    <mergeCell ref="AE4:AE6"/>
    <mergeCell ref="AP4:AP6"/>
    <mergeCell ref="AQ4:AQ6"/>
    <mergeCell ref="AR4:AR6"/>
    <mergeCell ref="AS4:AS6"/>
    <mergeCell ref="AT4:AT6"/>
    <mergeCell ref="AU4:AU6"/>
    <mergeCell ref="AJ4:AJ6"/>
    <mergeCell ref="AK4:AK6"/>
    <mergeCell ref="AL4:AL6"/>
    <mergeCell ref="AM4:AM6"/>
    <mergeCell ref="AN4:AN6"/>
    <mergeCell ref="AH5:AH6"/>
    <mergeCell ref="AI5:AI6"/>
    <mergeCell ref="A4:A6"/>
    <mergeCell ref="B4:B6"/>
    <mergeCell ref="C4:I6"/>
    <mergeCell ref="J4:J6"/>
    <mergeCell ref="K4:N6"/>
    <mergeCell ref="O4:O6"/>
    <mergeCell ref="L51:O51"/>
    <mergeCell ref="L54:O54"/>
    <mergeCell ref="M55:O55"/>
    <mergeCell ref="L10:O10"/>
    <mergeCell ref="L11:O11"/>
    <mergeCell ref="L12:O12"/>
    <mergeCell ref="L13:O13"/>
    <mergeCell ref="L16:O16"/>
    <mergeCell ref="M17:O17"/>
    <mergeCell ref="L8:O8"/>
    <mergeCell ref="L9:O9"/>
    <mergeCell ref="K7:N7"/>
    <mergeCell ref="AT1:AT3"/>
    <mergeCell ref="AU1:AU3"/>
    <mergeCell ref="AJ1:AJ3"/>
    <mergeCell ref="AV1:AV3"/>
    <mergeCell ref="AW1:AX2"/>
    <mergeCell ref="AY1:AY3"/>
    <mergeCell ref="AZ1:AZ3"/>
    <mergeCell ref="BA1:BA3"/>
    <mergeCell ref="BB1:BB3"/>
    <mergeCell ref="AF1:AF3"/>
    <mergeCell ref="AG1:AG3"/>
    <mergeCell ref="AH1:AI1"/>
    <mergeCell ref="Z1:Z3"/>
    <mergeCell ref="AC1:AC3"/>
    <mergeCell ref="AD1:AD3"/>
    <mergeCell ref="AR1:AR3"/>
    <mergeCell ref="AS1:AS3"/>
    <mergeCell ref="AO1:AO3"/>
    <mergeCell ref="AK1:AK3"/>
    <mergeCell ref="AM1:AM3"/>
    <mergeCell ref="AN1:AN3"/>
    <mergeCell ref="AA1:AA3"/>
    <mergeCell ref="AB1:AB3"/>
    <mergeCell ref="AI2:AI3"/>
    <mergeCell ref="AL1:AL3"/>
    <mergeCell ref="AH2:AH3"/>
    <mergeCell ref="AE1:AE3"/>
    <mergeCell ref="AP1:AP3"/>
    <mergeCell ref="AQ1:AQ3"/>
    <mergeCell ref="A1:A3"/>
    <mergeCell ref="C1:I3"/>
    <mergeCell ref="J1:J3"/>
    <mergeCell ref="K1:N3"/>
    <mergeCell ref="O1:O3"/>
    <mergeCell ref="B1:B3"/>
    <mergeCell ref="V1:V3"/>
    <mergeCell ref="X1:X3"/>
    <mergeCell ref="Y1:Y3"/>
    <mergeCell ref="P1:P3"/>
    <mergeCell ref="Q1:Q3"/>
    <mergeCell ref="R1:R3"/>
    <mergeCell ref="S1:S3"/>
    <mergeCell ref="T1:T3"/>
    <mergeCell ref="U1:U3"/>
    <mergeCell ref="BV149:BV151"/>
    <mergeCell ref="BT149:BT151"/>
    <mergeCell ref="BY149:BY151"/>
    <mergeCell ref="CE1:CE3"/>
    <mergeCell ref="BI1:BI3"/>
    <mergeCell ref="BJ1:BJ3"/>
    <mergeCell ref="BK1:BK3"/>
    <mergeCell ref="BL1:BL3"/>
    <mergeCell ref="BO1:BO3"/>
    <mergeCell ref="BR1:BR3"/>
    <mergeCell ref="CB149:CB151"/>
    <mergeCell ref="CC149:CC151"/>
    <mergeCell ref="CD149:CD151"/>
    <mergeCell ref="BZ149:BZ151"/>
    <mergeCell ref="CE75:CE77"/>
    <mergeCell ref="BI75:BI77"/>
    <mergeCell ref="BJ75:BJ77"/>
    <mergeCell ref="BK75:BK77"/>
    <mergeCell ref="BL75:BL77"/>
    <mergeCell ref="BO75:BO77"/>
    <mergeCell ref="BR75:BR77"/>
    <mergeCell ref="CB4:CB6"/>
    <mergeCell ref="CC4:CC6"/>
    <mergeCell ref="CD4:CD6"/>
    <mergeCell ref="BC4:BC6"/>
    <mergeCell ref="BD4:BD6"/>
    <mergeCell ref="BE4:BE6"/>
    <mergeCell ref="BF4:BF6"/>
    <mergeCell ref="BG4:BG6"/>
    <mergeCell ref="BH4:BH6"/>
    <mergeCell ref="BU1:BU3"/>
    <mergeCell ref="BV1:BV3"/>
    <mergeCell ref="BT1:BT3"/>
    <mergeCell ref="BU4:BU6"/>
    <mergeCell ref="BV4:BV6"/>
    <mergeCell ref="BT4:BT6"/>
    <mergeCell ref="BS1:BS3"/>
    <mergeCell ref="BS4:BS6"/>
    <mergeCell ref="BD1:BD3"/>
    <mergeCell ref="BE1:BE3"/>
    <mergeCell ref="BF1:BF3"/>
    <mergeCell ref="BG1:BG3"/>
    <mergeCell ref="BH1:BH3"/>
    <mergeCell ref="CC1:CC3"/>
    <mergeCell ref="CE4:CE6"/>
    <mergeCell ref="BI4:BI6"/>
    <mergeCell ref="BJ4:BJ6"/>
    <mergeCell ref="BK4:BK6"/>
    <mergeCell ref="BL4:BL6"/>
    <mergeCell ref="BO4:BO6"/>
    <mergeCell ref="BR4:BR6"/>
    <mergeCell ref="BZ4:BZ6"/>
    <mergeCell ref="BY1:BY3"/>
    <mergeCell ref="BZ1:BZ3"/>
    <mergeCell ref="CD1:CD3"/>
    <mergeCell ref="CB1:CB3"/>
    <mergeCell ref="CD497:CD499"/>
    <mergeCell ref="BS497:BS499"/>
    <mergeCell ref="BU497:BU499"/>
    <mergeCell ref="BV497:BV499"/>
    <mergeCell ref="BT497:BT499"/>
    <mergeCell ref="BY497:BY499"/>
    <mergeCell ref="AP497:AP499"/>
    <mergeCell ref="AQ497:AQ499"/>
    <mergeCell ref="AR497:AR499"/>
    <mergeCell ref="AS497:AS499"/>
    <mergeCell ref="AT497:AT499"/>
    <mergeCell ref="AU497:AU499"/>
    <mergeCell ref="BZ497:BZ499"/>
    <mergeCell ref="CB497:CB499"/>
    <mergeCell ref="CC497:CC499"/>
    <mergeCell ref="BH497:BH499"/>
    <mergeCell ref="AV497:AV499"/>
    <mergeCell ref="AW497:AX498"/>
    <mergeCell ref="AY497:AY499"/>
    <mergeCell ref="BL497:BL499"/>
    <mergeCell ref="BI497:BI499"/>
    <mergeCell ref="BJ497:BJ499"/>
    <mergeCell ref="BK497:BK499"/>
    <mergeCell ref="BO497:BO499"/>
    <mergeCell ref="AQ282:AQ284"/>
    <mergeCell ref="AR282:AR284"/>
    <mergeCell ref="AU407:AU409"/>
    <mergeCell ref="BU282:BU284"/>
    <mergeCell ref="BV282:BV284"/>
    <mergeCell ref="BT282:BT284"/>
    <mergeCell ref="BY282:BY284"/>
    <mergeCell ref="BI282:BI284"/>
    <mergeCell ref="BJ282:BJ284"/>
    <mergeCell ref="BK282:BK284"/>
    <mergeCell ref="BR497:BR499"/>
    <mergeCell ref="BC497:BC499"/>
    <mergeCell ref="BD497:BD499"/>
    <mergeCell ref="CA1:CA3"/>
    <mergeCell ref="CA4:CA6"/>
    <mergeCell ref="CA75:CA77"/>
    <mergeCell ref="CA149:CA151"/>
    <mergeCell ref="CA282:CA284"/>
    <mergeCell ref="CA407:CA409"/>
    <mergeCell ref="CA497:CA499"/>
    <mergeCell ref="BI149:BI151"/>
    <mergeCell ref="BJ149:BJ151"/>
    <mergeCell ref="BK149:BK151"/>
    <mergeCell ref="BL149:BL151"/>
    <mergeCell ref="BO149:BO151"/>
    <mergeCell ref="BR149:BR151"/>
    <mergeCell ref="BY4:BY6"/>
    <mergeCell ref="BC149:BC151"/>
    <mergeCell ref="BD149:BD151"/>
    <mergeCell ref="BE149:BE151"/>
    <mergeCell ref="BF149:BF151"/>
    <mergeCell ref="BG149:BG151"/>
    <mergeCell ref="BH149:BH151"/>
    <mergeCell ref="BC1:BC3"/>
    <mergeCell ref="CQ1:CQ3"/>
    <mergeCell ref="CN4:CN6"/>
    <mergeCell ref="CO4:CO6"/>
    <mergeCell ref="CP4:CP6"/>
    <mergeCell ref="CQ4:CQ6"/>
    <mergeCell ref="CN75:CN77"/>
    <mergeCell ref="CO75:CO77"/>
    <mergeCell ref="CP75:CP77"/>
    <mergeCell ref="CQ75:CQ77"/>
    <mergeCell ref="CN282:CN284"/>
    <mergeCell ref="CO282:CO284"/>
    <mergeCell ref="CP282:CP284"/>
    <mergeCell ref="CQ282:CQ284"/>
    <mergeCell ref="CN407:CN409"/>
    <mergeCell ref="CO407:CO409"/>
    <mergeCell ref="CP407:CP409"/>
    <mergeCell ref="CQ407:CQ409"/>
    <mergeCell ref="CN497:CN499"/>
    <mergeCell ref="CO497:CO499"/>
    <mergeCell ref="CP497:CP499"/>
    <mergeCell ref="CQ497:CQ499"/>
    <mergeCell ref="CR75:CR77"/>
    <mergeCell ref="CS75:CS77"/>
    <mergeCell ref="CT75:CT77"/>
    <mergeCell ref="CU75:CU77"/>
    <mergeCell ref="CR149:CR151"/>
    <mergeCell ref="CS149:CS151"/>
    <mergeCell ref="CT149:CT151"/>
    <mergeCell ref="CU149:CU151"/>
    <mergeCell ref="CR282:CR284"/>
    <mergeCell ref="CS282:CS284"/>
    <mergeCell ref="CT282:CT284"/>
    <mergeCell ref="CU282:CU284"/>
    <mergeCell ref="CR407:CR409"/>
    <mergeCell ref="CS407:CS409"/>
    <mergeCell ref="CT407:CT409"/>
    <mergeCell ref="CU407:CU409"/>
    <mergeCell ref="CT497:CT499"/>
    <mergeCell ref="CU497:CU499"/>
    <mergeCell ref="CR497:CR499"/>
    <mergeCell ref="CN1:CN3"/>
    <mergeCell ref="CO1:CO3"/>
    <mergeCell ref="CP1:CP3"/>
    <mergeCell ref="CN149:CN151"/>
    <mergeCell ref="CO149:CO151"/>
    <mergeCell ref="CP149:CP151"/>
    <mergeCell ref="CQ149:CQ151"/>
    <mergeCell ref="CS1:CS3"/>
    <mergeCell ref="CS497:CS499"/>
    <mergeCell ref="CT1:CT3"/>
    <mergeCell ref="CU1:CU3"/>
    <mergeCell ref="CR4:CR6"/>
    <mergeCell ref="CS4:CS6"/>
    <mergeCell ref="CT4:CT6"/>
    <mergeCell ref="CU4:CU6"/>
    <mergeCell ref="CR1:CR3"/>
    <mergeCell ref="L426:O426"/>
    <mergeCell ref="L431:O431"/>
    <mergeCell ref="M438:O438"/>
    <mergeCell ref="L445:O445"/>
    <mergeCell ref="N394:O394"/>
    <mergeCell ref="CX1:CX3"/>
    <mergeCell ref="CY1:CY3"/>
    <mergeCell ref="CV4:CV6"/>
    <mergeCell ref="CW4:CW6"/>
    <mergeCell ref="CX4:CX6"/>
    <mergeCell ref="CY4:CY6"/>
    <mergeCell ref="CV1:CV3"/>
    <mergeCell ref="CV75:CV77"/>
    <mergeCell ref="CW75:CW77"/>
    <mergeCell ref="CX75:CX77"/>
    <mergeCell ref="CY75:CY77"/>
    <mergeCell ref="CV149:CV151"/>
    <mergeCell ref="CW149:CW151"/>
    <mergeCell ref="CX149:CX151"/>
    <mergeCell ref="CY149:CY151"/>
    <mergeCell ref="CV282:CV284"/>
    <mergeCell ref="CW282:CW284"/>
    <mergeCell ref="CX282:CX284"/>
    <mergeCell ref="CY282:CY284"/>
    <mergeCell ref="DI497:DI499"/>
    <mergeCell ref="DJ497:DJ499"/>
    <mergeCell ref="CV407:CV409"/>
    <mergeCell ref="CW407:CW409"/>
    <mergeCell ref="CX407:CX409"/>
    <mergeCell ref="CY407:CY409"/>
    <mergeCell ref="CW1:CW3"/>
    <mergeCell ref="CW497:CW499"/>
    <mergeCell ref="CX497:CX499"/>
    <mergeCell ref="CY497:CY499"/>
    <mergeCell ref="CV497:CV499"/>
    <mergeCell ref="CZ282:CZ284"/>
    <mergeCell ref="DA282:DA284"/>
    <mergeCell ref="DG407:DG409"/>
    <mergeCell ref="CZ407:CZ409"/>
    <mergeCell ref="DA407:DA409"/>
    <mergeCell ref="DG497:DG499"/>
    <mergeCell ref="CZ497:CZ499"/>
    <mergeCell ref="DA497:DA499"/>
    <mergeCell ref="DD282:DD284"/>
    <mergeCell ref="DD497:DD499"/>
    <mergeCell ref="DE497:DE499"/>
    <mergeCell ref="DE282:DE284"/>
    <mergeCell ref="DD407:DD409"/>
    <mergeCell ref="DR75:DR77"/>
    <mergeCell ref="DI75:DI77"/>
    <mergeCell ref="DJ75:DJ77"/>
    <mergeCell ref="DI149:DI151"/>
    <mergeCell ref="DJ149:DJ151"/>
    <mergeCell ref="DI282:DI284"/>
    <mergeCell ref="DJ282:DJ284"/>
    <mergeCell ref="DI407:DI409"/>
    <mergeCell ref="DJ407:DJ409"/>
    <mergeCell ref="DK282:DK284"/>
    <mergeCell ref="DK407:DK409"/>
    <mergeCell ref="DY282:DY284"/>
    <mergeCell ref="DZ282:DZ284"/>
    <mergeCell ref="DW407:DW409"/>
    <mergeCell ref="DY407:DY409"/>
    <mergeCell ref="DZ407:DZ409"/>
    <mergeCell ref="DW497:DW499"/>
    <mergeCell ref="DY497:DY499"/>
    <mergeCell ref="DZ497:DZ499"/>
    <mergeCell ref="DO149:DO151"/>
    <mergeCell ref="DP149:DP151"/>
    <mergeCell ref="DQ149:DQ151"/>
    <mergeCell ref="DR149:DR151"/>
    <mergeCell ref="DO282:DO284"/>
    <mergeCell ref="DP282:DP284"/>
    <mergeCell ref="DQ282:DQ284"/>
    <mergeCell ref="DR282:DR284"/>
    <mergeCell ref="DO407:DO409"/>
    <mergeCell ref="DP407:DP409"/>
    <mergeCell ref="DQ407:DQ409"/>
    <mergeCell ref="DR407:DR409"/>
    <mergeCell ref="DS282:DS284"/>
    <mergeCell ref="DT282:DT284"/>
    <mergeCell ref="DU282:DU284"/>
    <mergeCell ref="DS407:DS409"/>
    <mergeCell ref="DY1:DY3"/>
    <mergeCell ref="DZ1:DZ3"/>
    <mergeCell ref="DW4:DW6"/>
    <mergeCell ref="DY4:DY6"/>
    <mergeCell ref="DZ4:DZ6"/>
    <mergeCell ref="DW75:DW77"/>
    <mergeCell ref="DY75:DY77"/>
    <mergeCell ref="DZ75:DZ77"/>
    <mergeCell ref="DW149:DW151"/>
    <mergeCell ref="DY149:DY151"/>
    <mergeCell ref="DZ149:DZ151"/>
    <mergeCell ref="DX1:DX3"/>
    <mergeCell ref="DX4:DX6"/>
    <mergeCell ref="DX75:DX77"/>
    <mergeCell ref="DX149:DX151"/>
    <mergeCell ref="DX282:DX284"/>
    <mergeCell ref="DX407:DX409"/>
    <mergeCell ref="DX497:DX499"/>
    <mergeCell ref="DW1:DW3"/>
    <mergeCell ref="DO497:DO499"/>
    <mergeCell ref="DP497:DP499"/>
    <mergeCell ref="DQ497:DQ499"/>
    <mergeCell ref="DR497:DR499"/>
    <mergeCell ref="DW282:DW284"/>
    <mergeCell ref="DO1:DO3"/>
    <mergeCell ref="DP1:DP3"/>
    <mergeCell ref="DQ1:DQ3"/>
    <mergeCell ref="DR1:DR3"/>
    <mergeCell ref="DO4:DO6"/>
    <mergeCell ref="DP4:DP6"/>
    <mergeCell ref="DQ4:DQ6"/>
    <mergeCell ref="DR4:DR6"/>
    <mergeCell ref="DO75:DO77"/>
    <mergeCell ref="DP75:DP77"/>
    <mergeCell ref="DQ75:DQ77"/>
  </mergeCells>
  <printOptions horizontalCentered="1"/>
  <pageMargins left="0.23622047244094491" right="0.23622047244094491" top="0.15748031496062992" bottom="0.15748031496062992" header="0.31496062992125984" footer="0.31496062992125984"/>
  <pageSetup paperSize="9" scale="37" fitToHeight="0" orientation="landscape" r:id="rId1"/>
  <headerFooter>
    <oddFooter>&amp;L&amp;K00+000&amp;P+1&amp;C&amp;"-,Podebljano"&amp;16&amp;P+144&amp;R&amp;K00+000&amp;P+11</oddFooter>
  </headerFooter>
  <rowBreaks count="4" manualBreakCount="4">
    <brk id="8" max="16383" man="1"/>
    <brk id="74" min="1" max="129" man="1"/>
    <brk id="307" min="1" max="129" man="1"/>
    <brk id="406" min="1" max="1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rač. financiranja</vt:lpstr>
      <vt:lpstr>4 razina</vt:lpstr>
      <vt:lpstr>pr. sš </vt:lpstr>
      <vt:lpstr>rashodi SŠ </vt:lpstr>
      <vt:lpstr>'4 razina'!Print_Area</vt:lpstr>
      <vt:lpstr>'pr. sš '!Print_Area</vt:lpstr>
      <vt:lpstr>'rač. financiranja'!Print_Area</vt:lpstr>
      <vt:lpstr>'rashodi SŠ '!Print_Area</vt:lpstr>
      <vt:lpstr>'pr. sš '!Print_Titles</vt:lpstr>
      <vt:lpstr>'rashodi SŠ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DD. Dujmić</dc:creator>
  <cp:lastModifiedBy>Windows User</cp:lastModifiedBy>
  <cp:lastPrinted>2019-12-12T12:35:39Z</cp:lastPrinted>
  <dcterms:created xsi:type="dcterms:W3CDTF">2006-09-16T00:00:00Z</dcterms:created>
  <dcterms:modified xsi:type="dcterms:W3CDTF">2020-01-22T19:35:52Z</dcterms:modified>
</cp:coreProperties>
</file>